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SochasvPannyMarieK - Opra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'SochasvPannyMarieK - Opra...'!$C$119:$K$143</definedName>
    <definedName name="_xlnm.Print_Area" localSheetId="1">'SochasvPannyMarieK - Opra...'!$C$4:$J$76,'SochasvPannyMarieK - Opra...'!$C$82:$J$103,'SochasvPannyMarieK - Opra...'!$C$109:$K$143</definedName>
    <definedName name="_xlnm.Print_Titles" localSheetId="1">'SochasvPannyMarieK - Opra...'!$119:$119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43"/>
  <c r="BH143"/>
  <c r="BG143"/>
  <c r="BF143"/>
  <c r="T143"/>
  <c r="T142"/>
  <c r="R143"/>
  <c r="R142"/>
  <c r="P143"/>
  <c r="P142"/>
  <c r="BI141"/>
  <c r="BH141"/>
  <c r="BG141"/>
  <c r="BF141"/>
  <c r="T141"/>
  <c r="T140"/>
  <c r="R141"/>
  <c r="R140"/>
  <c r="P141"/>
  <c r="P140"/>
  <c r="BI139"/>
  <c r="BH139"/>
  <c r="BG139"/>
  <c r="BF139"/>
  <c r="T139"/>
  <c r="T138"/>
  <c r="T137"/>
  <c r="R139"/>
  <c r="R138"/>
  <c r="R137"/>
  <c r="P139"/>
  <c r="P138"/>
  <c r="P137"/>
  <c r="BI136"/>
  <c r="BH136"/>
  <c r="BG136"/>
  <c r="BF136"/>
  <c r="T136"/>
  <c r="T135"/>
  <c r="R136"/>
  <c r="R135"/>
  <c r="P136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4"/>
  <c r="BH124"/>
  <c r="BG124"/>
  <c r="BF124"/>
  <c r="T124"/>
  <c r="R124"/>
  <c r="P124"/>
  <c r="BI123"/>
  <c r="BH123"/>
  <c r="BG123"/>
  <c r="BF123"/>
  <c r="T123"/>
  <c r="R123"/>
  <c r="P123"/>
  <c r="J117"/>
  <c r="F116"/>
  <c r="F114"/>
  <c r="E112"/>
  <c r="J90"/>
  <c r="F89"/>
  <c r="F87"/>
  <c r="E85"/>
  <c r="J19"/>
  <c r="E19"/>
  <c r="J116"/>
  <c r="J18"/>
  <c r="J16"/>
  <c r="E16"/>
  <c r="F117"/>
  <c r="J15"/>
  <c r="J10"/>
  <c r="J114"/>
  <c i="1" r="L90"/>
  <c r="AM90"/>
  <c r="AM89"/>
  <c r="L89"/>
  <c r="AM87"/>
  <c r="L87"/>
  <c r="L85"/>
  <c r="L84"/>
  <c i="2" r="BK143"/>
  <c r="BK141"/>
  <c r="BK139"/>
  <c r="J136"/>
  <c r="J134"/>
  <c r="J131"/>
  <c r="BK130"/>
  <c r="J129"/>
  <c r="BK128"/>
  <c r="BK127"/>
  <c r="BK126"/>
  <c r="BK124"/>
  <c r="J123"/>
  <c r="J143"/>
  <c r="J139"/>
  <c r="BK136"/>
  <c r="BK133"/>
  <c r="BK132"/>
  <c r="J130"/>
  <c r="J128"/>
  <c r="J124"/>
  <c r="J141"/>
  <c r="BK134"/>
  <c r="J133"/>
  <c r="J132"/>
  <c r="BK131"/>
  <c r="BK129"/>
  <c r="J127"/>
  <c r="J126"/>
  <c r="BK123"/>
  <c i="1" r="AS94"/>
  <c i="2" l="1" r="P122"/>
  <c r="BK125"/>
  <c r="J125"/>
  <c r="J97"/>
  <c r="BK122"/>
  <c r="J122"/>
  <c r="J96"/>
  <c r="R122"/>
  <c r="T122"/>
  <c r="P125"/>
  <c r="R125"/>
  <c r="T125"/>
  <c r="J89"/>
  <c r="BE124"/>
  <c r="BE128"/>
  <c r="BE130"/>
  <c r="BE133"/>
  <c r="BE136"/>
  <c r="BE139"/>
  <c r="BE143"/>
  <c r="J87"/>
  <c r="F90"/>
  <c r="BE127"/>
  <c r="BE131"/>
  <c r="BE134"/>
  <c r="BE141"/>
  <c r="BE123"/>
  <c r="BE126"/>
  <c r="BE129"/>
  <c r="BE132"/>
  <c r="BK135"/>
  <c r="J135"/>
  <c r="J98"/>
  <c r="BK138"/>
  <c r="J138"/>
  <c r="J100"/>
  <c r="BK140"/>
  <c r="J140"/>
  <c r="J101"/>
  <c r="BK142"/>
  <c r="J142"/>
  <c r="J102"/>
  <c r="F35"/>
  <c i="1" r="BD95"/>
  <c r="BD94"/>
  <c r="W33"/>
  <c i="2" r="F34"/>
  <c i="1" r="BC95"/>
  <c r="BC94"/>
  <c r="W32"/>
  <c i="2" r="J32"/>
  <c i="1" r="AW95"/>
  <c i="2" r="F32"/>
  <c i="1" r="BA95"/>
  <c r="BA94"/>
  <c r="W30"/>
  <c i="2" r="F33"/>
  <c i="1" r="BB95"/>
  <c r="BB94"/>
  <c r="W31"/>
  <c i="2" l="1" r="T121"/>
  <c r="T120"/>
  <c r="R121"/>
  <c r="R120"/>
  <c r="P121"/>
  <c r="P120"/>
  <c i="1" r="AU95"/>
  <c i="2" r="BK121"/>
  <c r="BK120"/>
  <c r="J120"/>
  <c r="J94"/>
  <c r="BK137"/>
  <c r="J137"/>
  <c r="J99"/>
  <c i="1" r="AU94"/>
  <c i="2" r="F31"/>
  <c i="1" r="AZ95"/>
  <c r="AZ94"/>
  <c r="W29"/>
  <c r="AX94"/>
  <c r="AY94"/>
  <c r="AW94"/>
  <c r="AK30"/>
  <c i="2" r="J31"/>
  <c i="1" r="AV95"/>
  <c r="AT95"/>
  <c i="2" l="1" r="J121"/>
  <c r="J95"/>
  <c i="1" r="AV94"/>
  <c r="AK29"/>
  <c i="2" r="J28"/>
  <c i="1" r="AG95"/>
  <c r="AG94"/>
  <c r="AK26"/>
  <c l="1" r="AN95"/>
  <c i="2" r="J37"/>
  <c i="1"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<sst xmlns="http://schemas.openxmlformats.org/spreadsheetml/2006/main">
  <si>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</si>
  <si>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</si>
  <si>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</si>
  <si>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</si>
  <si>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</si>
  <si>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{af0d3968-b160-4778-a475-003a170c82c3}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</si>
  <si>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</si>
  <si>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</si>
  <si>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</si>
  <si>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</si>
  <si>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</si>
  <si>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</si>
  <si>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</si>
  <si>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</si>
  <si>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SochasvPannyMarieK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</si>
  <si>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</si>
  <si>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</si>
  <si>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sochy sv.Panny Marie Křtínské</t>
  </si>
  <si>
    <t>KSO:</t>
  </si>
  <si>
    <t>CC-CZ:</t>
  </si>
  <si>
    <t>Místo:</t>
  </si>
  <si>
    <t>Brno-Zábrdovice</t>
  </si>
  <si>
    <t>Datum:</t>
  </si>
  <si>
    <t>22. 4. 2020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</si>
  <si>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</si>
  <si>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</si>
  <si>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</si>
  <si>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</si>
  <si>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</si>
  <si>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</si>
  <si>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</si>
  <si>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</si>
  <si>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</si>
  <si>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</si>
  <si>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R.Volková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</si>
  <si>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</si>
  <si>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</si>
  <si>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</si>
  <si>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</si>
  <si>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</si>
  <si>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</si>
  <si>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</si>
  <si>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</si>
  <si>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</si>
  <si>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</si>
  <si>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</si>
  <si>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</si>
  <si>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</si>
  <si>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</si>
  <si>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</si>
  <si>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</si>
  <si>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</si>
  <si>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</si>
  <si>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</si>
  <si>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</si>
  <si>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</si>
  <si>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</si>
  <si>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</si>
  <si>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</si>
  <si>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</si>
  <si>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</si>
  <si>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</si>
  <si>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</si>
  <si>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</si>
  <si>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</si>
  <si>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</si>
  <si>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</si>
  <si>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</si>
  <si>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</si>
  <si>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</si>
  <si>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</si>
  <si>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</si>
  <si>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</si>
  <si>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</si>
  <si>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</si>
  <si>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</si>
  <si>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</si>
  <si>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</si>
  <si>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</si>
  <si>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</si>
  <si>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</si>
  <si>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</si>
  <si>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</si>
  <si>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</si>
  <si>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</si>
  <si>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</si>
  <si>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</si>
  <si>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</si>
  <si>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</si>
  <si>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</si>
  <si>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</si>
  <si>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</si>
  <si>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</si>
  <si>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Lešení, sanace, bourací práce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</si>
  <si>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</si>
  <si>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</si>
  <si>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</si>
  <si>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</si>
  <si>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</si>
  <si>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</si>
  <si>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</si>
  <si>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</si>
  <si>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</si>
  <si>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</si>
  <si>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</si>
  <si>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</si>
  <si>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</si>
  <si>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</si>
  <si>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</si>
  <si>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</si>
  <si>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</si>
  <si>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</si>
  <si>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</si>
  <si>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</si>
  <si>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</si>
  <si>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</si>
  <si>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100-Pc 1</t>
  </si>
  <si>
    <t>Restaurátorská zpráva ve 3 vyhotovení vč.CD</t>
  </si>
  <si>
    <t>sada</t>
  </si>
  <si>
    <t>4</t>
  </si>
  <si>
    <t>944482972</t>
  </si>
  <si>
    <t>100-Pc2</t>
  </si>
  <si>
    <t>Fotodokumentace</t>
  </si>
  <si>
    <t>-1831393432</t>
  </si>
  <si>
    <t>6</t>
  </si>
  <si>
    <t>Úpravy povrchů, podlahy a osazování výplní</t>
  </si>
  <si>
    <t>3</t>
  </si>
  <si>
    <t>620-pc 1</t>
  </si>
  <si>
    <t>Průzkum - zjištění stavu kamene,zkoušky konsolidace kamene,zkoušky čistění,vyhodnocení doplnků z hlediska materálu a tvarosl,-návrh restaurování a zajištění závazného stanoviska k restaurování</t>
  </si>
  <si>
    <t>-73165119</t>
  </si>
  <si>
    <t>620-pc 2</t>
  </si>
  <si>
    <t>Povrch sochy i soklu se očistí tlakovou vodou a mechanickou cestou za pomoci mikrotryskání hliníkovou struskou,případně PVC granulátem</t>
  </si>
  <si>
    <t>-1846830764</t>
  </si>
  <si>
    <t>5</t>
  </si>
  <si>
    <t>620-pc 3</t>
  </si>
  <si>
    <t>Odsolení-destilovaná voda,vata</t>
  </si>
  <si>
    <t>-266900336</t>
  </si>
  <si>
    <t>620-pc 4</t>
  </si>
  <si>
    <t>Likvidace mikroflory např.Algicid Plus fa Keim</t>
  </si>
  <si>
    <t>-492389287</t>
  </si>
  <si>
    <t>7</t>
  </si>
  <si>
    <t>621-pc 5</t>
  </si>
  <si>
    <t>Zpevnění například Silex OH fas Keim</t>
  </si>
  <si>
    <t>-542510604</t>
  </si>
  <si>
    <t>8</t>
  </si>
  <si>
    <t>621-pc 6</t>
  </si>
  <si>
    <t>Injektáž prasklin-například KSA Remmers</t>
  </si>
  <si>
    <t>-1982999825</t>
  </si>
  <si>
    <t>9</t>
  </si>
  <si>
    <t>621-pc 7</t>
  </si>
  <si>
    <t>Domodelování poškozených profilů (ruka,křídla,drobné doplňky -umělý kamen,minerální pigment-například od fa Keim</t>
  </si>
  <si>
    <t>-1639734451</t>
  </si>
  <si>
    <t>10</t>
  </si>
  <si>
    <t>621-pc 8</t>
  </si>
  <si>
    <t>nanohydrofobizace</t>
  </si>
  <si>
    <t>1894654816</t>
  </si>
  <si>
    <t>11</t>
  </si>
  <si>
    <t>621-pc 9</t>
  </si>
  <si>
    <t>Aplikace nátěrové hmoty Prodexor (Strassevill),v případě hloubkové degradace kamene</t>
  </si>
  <si>
    <t>-35597708</t>
  </si>
  <si>
    <t>Lešení, sanace, bourací práce</t>
  </si>
  <si>
    <t>12</t>
  </si>
  <si>
    <t>949-PC 1</t>
  </si>
  <si>
    <t>Lešení a technické zajištění</t>
  </si>
  <si>
    <t>2110167645</t>
  </si>
  <si>
    <t>VRN</t>
  </si>
  <si>
    <t>Vedlejší rozpočtové náklady</t>
  </si>
  <si>
    <t>VRN3</t>
  </si>
  <si>
    <t>Zařízení staveniště</t>
  </si>
  <si>
    <t>13</t>
  </si>
  <si>
    <t>030001000</t>
  </si>
  <si>
    <t>1024</t>
  </si>
  <si>
    <t>1324909568</t>
  </si>
  <si>
    <t>VRN6</t>
  </si>
  <si>
    <t>Územní vlivy</t>
  </si>
  <si>
    <t>14</t>
  </si>
  <si>
    <t>060001000</t>
  </si>
  <si>
    <t>670586502</t>
  </si>
  <si>
    <t>VRN7</t>
  </si>
  <si>
    <t>Provozní vlivy</t>
  </si>
  <si>
    <t>070001000</t>
  </si>
  <si>
    <t>-1823248778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</si>
</sst>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="1" customFormat="1" ht="24.96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s="1" customFormat="1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4" t="s">
        <v>14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15</v>
      </c>
      <c r="BS5" s="14" t="s">
        <v>6</v>
      </c>
    </row>
    <row r="6" s="1" customFormat="1" ht="36.96" customHeight="1">
      <c r="B6" s="18"/>
      <c r="C6" s="19"/>
      <c r="D6" s="26" t="s">
        <v>16</v>
      </c>
      <c r="E6" s="19"/>
      <c r="F6" s="19"/>
      <c r="G6" s="19"/>
      <c r="H6" s="19"/>
      <c r="I6" s="19"/>
      <c r="J6" s="19"/>
      <c r="K6" s="27" t="s">
        <v>17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19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22</v>
      </c>
      <c r="AL8" s="19"/>
      <c r="AM8" s="19"/>
      <c r="AN8" s="30" t="s">
        <v>23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25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27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25</v>
      </c>
      <c r="AL13" s="19"/>
      <c r="AM13" s="19"/>
      <c r="AN13" s="31" t="s">
        <v>29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L14" s="19"/>
      <c r="AM14" s="19"/>
      <c r="AN14" s="31" t="s">
        <v>29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30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31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32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25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34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27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32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35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40</v>
      </c>
      <c r="E29" s="44"/>
      <c r="F29" s="29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3" customFormat="1" ht="14.4" customHeight="1">
      <c r="A30" s="3"/>
      <c r="B30" s="43"/>
      <c r="C30" s="44"/>
      <c r="D30" s="44"/>
      <c r="E30" s="44"/>
      <c r="F30" s="29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3" customFormat="1" ht="14.4" customHeight="1">
      <c r="A31" s="3"/>
      <c r="B31" s="43"/>
      <c r="C31" s="44"/>
      <c r="D31" s="44"/>
      <c r="E31" s="44"/>
      <c r="F31" s="29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3" customFormat="1" ht="14.4" customHeight="1">
      <c r="A32" s="3"/>
      <c r="B32" s="43"/>
      <c r="C32" s="44"/>
      <c r="D32" s="44"/>
      <c r="E32" s="44"/>
      <c r="F32" s="29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3" customFormat="1" ht="14.4" customHeight="1">
      <c r="A33" s="3"/>
      <c r="B33" s="43"/>
      <c r="C33" s="44"/>
      <c r="D33" s="44"/>
      <c r="E33" s="44"/>
      <c r="F33" s="29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6"/>
      <c r="C49" s="57"/>
      <c r="D49" s="58" t="s">
        <v>49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8" t="s">
        <v>50</v>
      </c>
      <c r="AI49" s="59"/>
      <c r="AJ49" s="59"/>
      <c r="AK49" s="59"/>
      <c r="AL49" s="59"/>
      <c r="AM49" s="59"/>
      <c r="AN49" s="59"/>
      <c r="AO49" s="59"/>
      <c r="AP49" s="57"/>
      <c r="AQ49" s="57"/>
      <c r="AR49" s="60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1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1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1" t="s">
        <v>51</v>
      </c>
      <c r="AI60" s="39"/>
      <c r="AJ60" s="39"/>
      <c r="AK60" s="39"/>
      <c r="AL60" s="39"/>
      <c r="AM60" s="61" t="s">
        <v>52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8" t="s">
        <v>53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58" t="s">
        <v>54</v>
      </c>
      <c r="AI64" s="62"/>
      <c r="AJ64" s="62"/>
      <c r="AK64" s="62"/>
      <c r="AL64" s="62"/>
      <c r="AM64" s="62"/>
      <c r="AN64" s="62"/>
      <c r="AO64" s="62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1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1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1" t="s">
        <v>51</v>
      </c>
      <c r="AI75" s="39"/>
      <c r="AJ75" s="39"/>
      <c r="AK75" s="39"/>
      <c r="AL75" s="39"/>
      <c r="AM75" s="61" t="s">
        <v>52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41"/>
      <c r="BE77" s="35"/>
    </row>
    <row r="81" s="2" customFormat="1" ht="6.96" customHeight="1">
      <c r="A81" s="35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41"/>
      <c r="BE81" s="35"/>
    </row>
    <row r="82" s="2" customFormat="1" ht="24.96" customHeight="1">
      <c r="A82" s="35"/>
      <c r="B82" s="36"/>
      <c r="C82" s="20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7"/>
      <c r="C84" s="29" t="s">
        <v>13</v>
      </c>
      <c r="D84" s="68"/>
      <c r="E84" s="68"/>
      <c r="F84" s="68"/>
      <c r="G84" s="68"/>
      <c r="H84" s="68"/>
      <c r="I84" s="68"/>
      <c r="J84" s="68"/>
      <c r="K84" s="68"/>
      <c r="L84" s="68" t="str">
        <f>K5</f>
        <v>SochasvPannyMarieK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9"/>
      <c r="BE84" s="4"/>
    </row>
    <row r="85" s="5" customFormat="1" ht="36.96" customHeight="1">
      <c r="A85" s="5"/>
      <c r="B85" s="70"/>
      <c r="C85" s="71" t="s">
        <v>16</v>
      </c>
      <c r="D85" s="72"/>
      <c r="E85" s="72"/>
      <c r="F85" s="72"/>
      <c r="G85" s="72"/>
      <c r="H85" s="72"/>
      <c r="I85" s="72"/>
      <c r="J85" s="72"/>
      <c r="K85" s="72"/>
      <c r="L85" s="73" t="str">
        <f>K6</f>
        <v>Oprava sochy sv.Panny Marie Křtínské</v>
      </c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4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20</v>
      </c>
      <c r="D87" s="37"/>
      <c r="E87" s="37"/>
      <c r="F87" s="37"/>
      <c r="G87" s="37"/>
      <c r="H87" s="37"/>
      <c r="I87" s="37"/>
      <c r="J87" s="37"/>
      <c r="K87" s="37"/>
      <c r="L87" s="75" t="str">
        <f>IF(K8="","",K8)</f>
        <v>Brno-Zábrdovice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22</v>
      </c>
      <c r="AJ87" s="37"/>
      <c r="AK87" s="37"/>
      <c r="AL87" s="37"/>
      <c r="AM87" s="76" t="str">
        <f>IF(AN8= "","",AN8)</f>
        <v>22. 4. 2020</v>
      </c>
      <c r="AN87" s="76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15.15" customHeight="1">
      <c r="A89" s="35"/>
      <c r="B89" s="36"/>
      <c r="C89" s="29" t="s">
        <v>24</v>
      </c>
      <c r="D89" s="37"/>
      <c r="E89" s="37"/>
      <c r="F89" s="37"/>
      <c r="G89" s="37"/>
      <c r="H89" s="37"/>
      <c r="I89" s="37"/>
      <c r="J89" s="37"/>
      <c r="K89" s="37"/>
      <c r="L89" s="68" t="str">
        <f>IF(E11= "","",E11)</f>
        <v>MmBrna,OSM Husova 3,brno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30</v>
      </c>
      <c r="AJ89" s="37"/>
      <c r="AK89" s="37"/>
      <c r="AL89" s="37"/>
      <c r="AM89" s="77" t="str">
        <f>IF(E17="","",E17)</f>
        <v xml:space="preserve"> </v>
      </c>
      <c r="AN89" s="68"/>
      <c r="AO89" s="68"/>
      <c r="AP89" s="68"/>
      <c r="AQ89" s="37"/>
      <c r="AR89" s="41"/>
      <c r="AS89" s="78" t="s">
        <v>56</v>
      </c>
      <c r="AT89" s="79"/>
      <c r="AU89" s="80"/>
      <c r="AV89" s="80"/>
      <c r="AW89" s="80"/>
      <c r="AX89" s="80"/>
      <c r="AY89" s="80"/>
      <c r="AZ89" s="80"/>
      <c r="BA89" s="80"/>
      <c r="BB89" s="80"/>
      <c r="BC89" s="80"/>
      <c r="BD89" s="81"/>
      <c r="BE89" s="35"/>
    </row>
    <row r="90" s="2" customFormat="1" ht="15.15" customHeight="1">
      <c r="A90" s="35"/>
      <c r="B90" s="36"/>
      <c r="C90" s="29" t="s">
        <v>28</v>
      </c>
      <c r="D90" s="37"/>
      <c r="E90" s="37"/>
      <c r="F90" s="37"/>
      <c r="G90" s="37"/>
      <c r="H90" s="37"/>
      <c r="I90" s="37"/>
      <c r="J90" s="37"/>
      <c r="K90" s="37"/>
      <c r="L90" s="68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33</v>
      </c>
      <c r="AJ90" s="37"/>
      <c r="AK90" s="37"/>
      <c r="AL90" s="37"/>
      <c r="AM90" s="77" t="str">
        <f>IF(E20="","",E20)</f>
        <v>R.Volková</v>
      </c>
      <c r="AN90" s="68"/>
      <c r="AO90" s="68"/>
      <c r="AP90" s="68"/>
      <c r="AQ90" s="37"/>
      <c r="AR90" s="41"/>
      <c r="AS90" s="82"/>
      <c r="AT90" s="83"/>
      <c r="AU90" s="84"/>
      <c r="AV90" s="84"/>
      <c r="AW90" s="84"/>
      <c r="AX90" s="84"/>
      <c r="AY90" s="84"/>
      <c r="AZ90" s="84"/>
      <c r="BA90" s="84"/>
      <c r="BB90" s="84"/>
      <c r="BC90" s="84"/>
      <c r="BD90" s="85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6"/>
      <c r="AT91" s="87"/>
      <c r="AU91" s="88"/>
      <c r="AV91" s="88"/>
      <c r="AW91" s="88"/>
      <c r="AX91" s="88"/>
      <c r="AY91" s="88"/>
      <c r="AZ91" s="88"/>
      <c r="BA91" s="88"/>
      <c r="BB91" s="88"/>
      <c r="BC91" s="88"/>
      <c r="BD91" s="89"/>
      <c r="BE91" s="35"/>
    </row>
    <row r="92" s="2" customFormat="1" ht="29.28" customHeight="1">
      <c r="A92" s="35"/>
      <c r="B92" s="36"/>
      <c r="C92" s="90" t="s">
        <v>57</v>
      </c>
      <c r="D92" s="91"/>
      <c r="E92" s="91"/>
      <c r="F92" s="91"/>
      <c r="G92" s="91"/>
      <c r="H92" s="92"/>
      <c r="I92" s="93" t="s">
        <v>58</v>
      </c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4" t="s">
        <v>59</v>
      </c>
      <c r="AH92" s="91"/>
      <c r="AI92" s="91"/>
      <c r="AJ92" s="91"/>
      <c r="AK92" s="91"/>
      <c r="AL92" s="91"/>
      <c r="AM92" s="91"/>
      <c r="AN92" s="93" t="s">
        <v>60</v>
      </c>
      <c r="AO92" s="91"/>
      <c r="AP92" s="95"/>
      <c r="AQ92" s="96" t="s">
        <v>61</v>
      </c>
      <c r="AR92" s="41"/>
      <c r="AS92" s="97" t="s">
        <v>62</v>
      </c>
      <c r="AT92" s="98" t="s">
        <v>63</v>
      </c>
      <c r="AU92" s="98" t="s">
        <v>64</v>
      </c>
      <c r="AV92" s="98" t="s">
        <v>65</v>
      </c>
      <c r="AW92" s="98" t="s">
        <v>66</v>
      </c>
      <c r="AX92" s="98" t="s">
        <v>67</v>
      </c>
      <c r="AY92" s="98" t="s">
        <v>68</v>
      </c>
      <c r="AZ92" s="98" t="s">
        <v>69</v>
      </c>
      <c r="BA92" s="98" t="s">
        <v>70</v>
      </c>
      <c r="BB92" s="98" t="s">
        <v>71</v>
      </c>
      <c r="BC92" s="98" t="s">
        <v>72</v>
      </c>
      <c r="BD92" s="99" t="s">
        <v>73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0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2"/>
      <c r="BE93" s="35"/>
    </row>
    <row r="94" s="6" customFormat="1" ht="32.4" customHeight="1">
      <c r="A94" s="6"/>
      <c r="B94" s="103"/>
      <c r="C94" s="104" t="s">
        <v>74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6">
        <f>ROUND(AG95,2)</f>
        <v>0</v>
      </c>
      <c r="AH94" s="106"/>
      <c r="AI94" s="106"/>
      <c r="AJ94" s="106"/>
      <c r="AK94" s="106"/>
      <c r="AL94" s="106"/>
      <c r="AM94" s="106"/>
      <c r="AN94" s="107">
        <f>SUM(AG94,AT94)</f>
        <v>0</v>
      </c>
      <c r="AO94" s="107"/>
      <c r="AP94" s="107"/>
      <c r="AQ94" s="108" t="s">
        <v>1</v>
      </c>
      <c r="AR94" s="109"/>
      <c r="AS94" s="110">
        <f>ROUND(AS95,2)</f>
        <v>0</v>
      </c>
      <c r="AT94" s="111">
        <f>ROUND(SUM(AV94:AW94),2)</f>
        <v>0</v>
      </c>
      <c r="AU94" s="112">
        <f>ROUND(AU95,5)</f>
        <v>0</v>
      </c>
      <c r="AV94" s="111">
        <f>ROUND(AZ94*L29,2)</f>
        <v>0</v>
      </c>
      <c r="AW94" s="111">
        <f>ROUND(BA94*L30,2)</f>
        <v>0</v>
      </c>
      <c r="AX94" s="111">
        <f>ROUND(BB94*L29,2)</f>
        <v>0</v>
      </c>
      <c r="AY94" s="111">
        <f>ROUND(BC94*L30,2)</f>
        <v>0</v>
      </c>
      <c r="AZ94" s="111">
        <f>ROUND(AZ95,2)</f>
        <v>0</v>
      </c>
      <c r="BA94" s="111">
        <f>ROUND(BA95,2)</f>
        <v>0</v>
      </c>
      <c r="BB94" s="111">
        <f>ROUND(BB95,2)</f>
        <v>0</v>
      </c>
      <c r="BC94" s="111">
        <f>ROUND(BC95,2)</f>
        <v>0</v>
      </c>
      <c r="BD94" s="113">
        <f>ROUND(BD95,2)</f>
        <v>0</v>
      </c>
      <c r="BE94" s="6"/>
      <c r="BS94" s="114" t="s">
        <v>75</v>
      </c>
      <c r="BT94" s="114" t="s">
        <v>76</v>
      </c>
      <c r="BV94" s="114" t="s">
        <v>77</v>
      </c>
      <c r="BW94" s="114" t="s">
        <v>5</v>
      </c>
      <c r="BX94" s="114" t="s">
        <v>78</v>
      </c>
      <c r="CL94" s="114" t="s">
        <v>1</v>
      </c>
    </row>
    <row r="95" s="7" customFormat="1" ht="37.5" customHeight="1">
      <c r="A95" s="115" t="s">
        <v>79</v>
      </c>
      <c r="B95" s="116"/>
      <c r="C95" s="117"/>
      <c r="D95" s="118" t="s">
        <v>14</v>
      </c>
      <c r="E95" s="118"/>
      <c r="F95" s="118"/>
      <c r="G95" s="118"/>
      <c r="H95" s="118"/>
      <c r="I95" s="119"/>
      <c r="J95" s="118" t="s">
        <v>17</v>
      </c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20">
        <f>'SochasvPannyMarieK - Opra...'!J28</f>
        <v>0</v>
      </c>
      <c r="AH95" s="119"/>
      <c r="AI95" s="119"/>
      <c r="AJ95" s="119"/>
      <c r="AK95" s="119"/>
      <c r="AL95" s="119"/>
      <c r="AM95" s="119"/>
      <c r="AN95" s="120">
        <f>SUM(AG95,AT95)</f>
        <v>0</v>
      </c>
      <c r="AO95" s="119"/>
      <c r="AP95" s="119"/>
      <c r="AQ95" s="121" t="s">
        <v>80</v>
      </c>
      <c r="AR95" s="122"/>
      <c r="AS95" s="123">
        <v>0</v>
      </c>
      <c r="AT95" s="124">
        <f>ROUND(SUM(AV95:AW95),2)</f>
        <v>0</v>
      </c>
      <c r="AU95" s="125">
        <f>'SochasvPannyMarieK - Opra...'!P120</f>
        <v>0</v>
      </c>
      <c r="AV95" s="124">
        <f>'SochasvPannyMarieK - Opra...'!J31</f>
        <v>0</v>
      </c>
      <c r="AW95" s="124">
        <f>'SochasvPannyMarieK - Opra...'!J32</f>
        <v>0</v>
      </c>
      <c r="AX95" s="124">
        <f>'SochasvPannyMarieK - Opra...'!J33</f>
        <v>0</v>
      </c>
      <c r="AY95" s="124">
        <f>'SochasvPannyMarieK - Opra...'!J34</f>
        <v>0</v>
      </c>
      <c r="AZ95" s="124">
        <f>'SochasvPannyMarieK - Opra...'!F31</f>
        <v>0</v>
      </c>
      <c r="BA95" s="124">
        <f>'SochasvPannyMarieK - Opra...'!F32</f>
        <v>0</v>
      </c>
      <c r="BB95" s="124">
        <f>'SochasvPannyMarieK - Opra...'!F33</f>
        <v>0</v>
      </c>
      <c r="BC95" s="124">
        <f>'SochasvPannyMarieK - Opra...'!F34</f>
        <v>0</v>
      </c>
      <c r="BD95" s="126">
        <f>'SochasvPannyMarieK - Opra...'!F35</f>
        <v>0</v>
      </c>
      <c r="BE95" s="7"/>
      <c r="BT95" s="127" t="s">
        <v>81</v>
      </c>
      <c r="BU95" s="127" t="s">
        <v>82</v>
      </c>
      <c r="BV95" s="127" t="s">
        <v>77</v>
      </c>
      <c r="BW95" s="127" t="s">
        <v>5</v>
      </c>
      <c r="BX95" s="127" t="s">
        <v>78</v>
      </c>
      <c r="CL95" s="127" t="s">
        <v>1</v>
      </c>
    </row>
    <row r="96" s="2" customFormat="1" ht="30" customHeight="1">
      <c r="A96" s="35"/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63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41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sheetProtection sheet="1" formatColumns="0" formatRows="0" objects="1" scenarios="1" spinCount="100000" saltValue="0a897HweH66LEcedUFRuhIK9Mqq2DnHNoX/yi3Qu+a/p5buKvR4x0Vp0imPHKwLCVa05lnJ6wznVoDHAAaQOig==" hashValue="KDxQmxuj7BHg0QMiPzn2KBlnEwUXfgfDCRf8D7WPl9lBIPWs6ArvYuI/jKeN6rR+YHVL4BqpodoDX3wIwY0IqQ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SochasvPannyMarieK - Opra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28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2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5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1"/>
      <c r="J3" s="130"/>
      <c r="K3" s="130"/>
      <c r="L3" s="17"/>
      <c r="AT3" s="14" t="s">
        <v>83</v>
      </c>
    </row>
    <row r="4" s="1" customFormat="1" ht="24.96" customHeight="1">
      <c r="B4" s="17"/>
      <c r="D4" s="132" t="s">
        <v>84</v>
      </c>
      <c r="I4" s="128"/>
      <c r="L4" s="17"/>
      <c r="M4" s="133" t="s">
        <v>10</v>
      </c>
      <c r="AT4" s="14" t="s">
        <v>4</v>
      </c>
    </row>
    <row r="5" s="1" customFormat="1" ht="6.96" customHeight="1">
      <c r="B5" s="17"/>
      <c r="I5" s="128"/>
      <c r="L5" s="17"/>
    </row>
    <row r="6" s="2" customFormat="1" ht="12" customHeight="1">
      <c r="A6" s="35"/>
      <c r="B6" s="41"/>
      <c r="C6" s="35"/>
      <c r="D6" s="134" t="s">
        <v>16</v>
      </c>
      <c r="E6" s="35"/>
      <c r="F6" s="35"/>
      <c r="G6" s="35"/>
      <c r="H6" s="35"/>
      <c r="I6" s="135"/>
      <c r="J6" s="35"/>
      <c r="K6" s="35"/>
      <c r="L6" s="60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="2" customFormat="1" ht="16.5" customHeight="1">
      <c r="A7" s="35"/>
      <c r="B7" s="41"/>
      <c r="C7" s="35"/>
      <c r="D7" s="35"/>
      <c r="E7" s="136" t="s">
        <v>17</v>
      </c>
      <c r="F7" s="35"/>
      <c r="G7" s="35"/>
      <c r="H7" s="35"/>
      <c r="I7" s="135"/>
      <c r="J7" s="35"/>
      <c r="K7" s="35"/>
      <c r="L7" s="60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="2" customFormat="1">
      <c r="A8" s="35"/>
      <c r="B8" s="41"/>
      <c r="C8" s="35"/>
      <c r="D8" s="35"/>
      <c r="E8" s="35"/>
      <c r="F8" s="35"/>
      <c r="G8" s="35"/>
      <c r="H8" s="35"/>
      <c r="I8" s="135"/>
      <c r="J8" s="35"/>
      <c r="K8" s="35"/>
      <c r="L8" s="60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2" customHeight="1">
      <c r="A9" s="35"/>
      <c r="B9" s="41"/>
      <c r="C9" s="35"/>
      <c r="D9" s="134" t="s">
        <v>18</v>
      </c>
      <c r="E9" s="35"/>
      <c r="F9" s="137" t="s">
        <v>1</v>
      </c>
      <c r="G9" s="35"/>
      <c r="H9" s="35"/>
      <c r="I9" s="138" t="s">
        <v>19</v>
      </c>
      <c r="J9" s="137" t="s">
        <v>1</v>
      </c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34" t="s">
        <v>20</v>
      </c>
      <c r="E10" s="35"/>
      <c r="F10" s="137" t="s">
        <v>21</v>
      </c>
      <c r="G10" s="35"/>
      <c r="H10" s="35"/>
      <c r="I10" s="138" t="s">
        <v>22</v>
      </c>
      <c r="J10" s="139" t="str">
        <f>'Rekapitulace stavby'!AN8</f>
        <v>22. 4. 2020</v>
      </c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0.8" customHeight="1">
      <c r="A11" s="35"/>
      <c r="B11" s="41"/>
      <c r="C11" s="35"/>
      <c r="D11" s="35"/>
      <c r="E11" s="35"/>
      <c r="F11" s="35"/>
      <c r="G11" s="35"/>
      <c r="H11" s="35"/>
      <c r="I11" s="1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41"/>
      <c r="C12" s="35"/>
      <c r="D12" s="134" t="s">
        <v>24</v>
      </c>
      <c r="E12" s="35"/>
      <c r="F12" s="35"/>
      <c r="G12" s="35"/>
      <c r="H12" s="35"/>
      <c r="I12" s="138" t="s">
        <v>25</v>
      </c>
      <c r="J12" s="137" t="s">
        <v>1</v>
      </c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8" customHeight="1">
      <c r="A13" s="35"/>
      <c r="B13" s="41"/>
      <c r="C13" s="35"/>
      <c r="D13" s="35"/>
      <c r="E13" s="137" t="s">
        <v>26</v>
      </c>
      <c r="F13" s="35"/>
      <c r="G13" s="35"/>
      <c r="H13" s="35"/>
      <c r="I13" s="138" t="s">
        <v>27</v>
      </c>
      <c r="J13" s="137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6.96" customHeight="1">
      <c r="A14" s="35"/>
      <c r="B14" s="41"/>
      <c r="C14" s="35"/>
      <c r="D14" s="35"/>
      <c r="E14" s="35"/>
      <c r="F14" s="35"/>
      <c r="G14" s="35"/>
      <c r="H14" s="35"/>
      <c r="I14" s="135"/>
      <c r="J14" s="35"/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2" customHeight="1">
      <c r="A15" s="35"/>
      <c r="B15" s="41"/>
      <c r="C15" s="35"/>
      <c r="D15" s="134" t="s">
        <v>28</v>
      </c>
      <c r="E15" s="35"/>
      <c r="F15" s="35"/>
      <c r="G15" s="35"/>
      <c r="H15" s="35"/>
      <c r="I15" s="138" t="s">
        <v>25</v>
      </c>
      <c r="J15" s="30" t="str">
        <f>'Rekapitulace stavby'!AN13</f>
        <v>Vyplň údaj</v>
      </c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8" customHeight="1">
      <c r="A16" s="35"/>
      <c r="B16" s="41"/>
      <c r="C16" s="35"/>
      <c r="D16" s="35"/>
      <c r="E16" s="30" t="str">
        <f>'Rekapitulace stavby'!E14</f>
        <v>Vyplň údaj</v>
      </c>
      <c r="F16" s="137"/>
      <c r="G16" s="137"/>
      <c r="H16" s="137"/>
      <c r="I16" s="138" t="s">
        <v>27</v>
      </c>
      <c r="J16" s="30" t="str">
        <f>'Rekapitulace stavby'!AN14</f>
        <v>Vyplň údaj</v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6.96" customHeight="1">
      <c r="A17" s="35"/>
      <c r="B17" s="41"/>
      <c r="C17" s="35"/>
      <c r="D17" s="35"/>
      <c r="E17" s="35"/>
      <c r="F17" s="35"/>
      <c r="G17" s="35"/>
      <c r="H17" s="35"/>
      <c r="I17" s="135"/>
      <c r="J17" s="35"/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2" customHeight="1">
      <c r="A18" s="35"/>
      <c r="B18" s="41"/>
      <c r="C18" s="35"/>
      <c r="D18" s="134" t="s">
        <v>30</v>
      </c>
      <c r="E18" s="35"/>
      <c r="F18" s="35"/>
      <c r="G18" s="35"/>
      <c r="H18" s="35"/>
      <c r="I18" s="138" t="s">
        <v>25</v>
      </c>
      <c r="J18" s="137" t="str">
        <f>IF('Rekapitulace stavby'!AN16="","",'Rekapitulace stavby'!AN16)</f>
        <v/>
      </c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8" customHeight="1">
      <c r="A19" s="35"/>
      <c r="B19" s="41"/>
      <c r="C19" s="35"/>
      <c r="D19" s="35"/>
      <c r="E19" s="137" t="str">
        <f>IF('Rekapitulace stavby'!E17="","",'Rekapitulace stavby'!E17)</f>
        <v xml:space="preserve"> </v>
      </c>
      <c r="F19" s="35"/>
      <c r="G19" s="35"/>
      <c r="H19" s="35"/>
      <c r="I19" s="138" t="s">
        <v>27</v>
      </c>
      <c r="J19" s="137" t="str">
        <f>IF('Rekapitulace stavby'!AN17="","",'Rekapitulace stavby'!AN17)</f>
        <v/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6.96" customHeight="1">
      <c r="A20" s="35"/>
      <c r="B20" s="41"/>
      <c r="C20" s="35"/>
      <c r="D20" s="35"/>
      <c r="E20" s="35"/>
      <c r="F20" s="35"/>
      <c r="G20" s="35"/>
      <c r="H20" s="35"/>
      <c r="I20" s="135"/>
      <c r="J20" s="35"/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2" customHeight="1">
      <c r="A21" s="35"/>
      <c r="B21" s="41"/>
      <c r="C21" s="35"/>
      <c r="D21" s="134" t="s">
        <v>33</v>
      </c>
      <c r="E21" s="35"/>
      <c r="F21" s="35"/>
      <c r="G21" s="35"/>
      <c r="H21" s="35"/>
      <c r="I21" s="138" t="s">
        <v>25</v>
      </c>
      <c r="J21" s="137" t="s">
        <v>1</v>
      </c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8" customHeight="1">
      <c r="A22" s="35"/>
      <c r="B22" s="41"/>
      <c r="C22" s="35"/>
      <c r="D22" s="35"/>
      <c r="E22" s="137" t="s">
        <v>34</v>
      </c>
      <c r="F22" s="35"/>
      <c r="G22" s="35"/>
      <c r="H22" s="35"/>
      <c r="I22" s="138" t="s">
        <v>27</v>
      </c>
      <c r="J22" s="137" t="s">
        <v>1</v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6.96" customHeight="1">
      <c r="A23" s="35"/>
      <c r="B23" s="41"/>
      <c r="C23" s="35"/>
      <c r="D23" s="35"/>
      <c r="E23" s="35"/>
      <c r="F23" s="35"/>
      <c r="G23" s="35"/>
      <c r="H23" s="35"/>
      <c r="I23" s="135"/>
      <c r="J23" s="35"/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2" customHeight="1">
      <c r="A24" s="35"/>
      <c r="B24" s="41"/>
      <c r="C24" s="35"/>
      <c r="D24" s="134" t="s">
        <v>35</v>
      </c>
      <c r="E24" s="35"/>
      <c r="F24" s="35"/>
      <c r="G24" s="35"/>
      <c r="H24" s="35"/>
      <c r="I24" s="1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8" customFormat="1" ht="16.5" customHeight="1">
      <c r="A25" s="140"/>
      <c r="B25" s="141"/>
      <c r="C25" s="140"/>
      <c r="D25" s="140"/>
      <c r="E25" s="142" t="s">
        <v>1</v>
      </c>
      <c r="F25" s="142"/>
      <c r="G25" s="142"/>
      <c r="H25" s="142"/>
      <c r="I25" s="143"/>
      <c r="J25" s="140"/>
      <c r="K25" s="140"/>
      <c r="L25" s="144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</row>
    <row r="26" s="2" customFormat="1" ht="6.96" customHeight="1">
      <c r="A26" s="35"/>
      <c r="B26" s="41"/>
      <c r="C26" s="35"/>
      <c r="D26" s="35"/>
      <c r="E26" s="35"/>
      <c r="F26" s="35"/>
      <c r="G26" s="35"/>
      <c r="H26" s="35"/>
      <c r="I26" s="135"/>
      <c r="J26" s="35"/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145"/>
      <c r="E27" s="145"/>
      <c r="F27" s="145"/>
      <c r="G27" s="145"/>
      <c r="H27" s="145"/>
      <c r="I27" s="146"/>
      <c r="J27" s="145"/>
      <c r="K27" s="14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25.44" customHeight="1">
      <c r="A28" s="35"/>
      <c r="B28" s="41"/>
      <c r="C28" s="35"/>
      <c r="D28" s="147" t="s">
        <v>36</v>
      </c>
      <c r="E28" s="35"/>
      <c r="F28" s="35"/>
      <c r="G28" s="35"/>
      <c r="H28" s="35"/>
      <c r="I28" s="135"/>
      <c r="J28" s="148">
        <f>ROUND(J120, 2)</f>
        <v>0</v>
      </c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41"/>
      <c r="C29" s="35"/>
      <c r="D29" s="145"/>
      <c r="E29" s="145"/>
      <c r="F29" s="145"/>
      <c r="G29" s="145"/>
      <c r="H29" s="145"/>
      <c r="I29" s="146"/>
      <c r="J29" s="145"/>
      <c r="K29" s="145"/>
      <c r="L29" s="60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14.4" customHeight="1">
      <c r="A30" s="35"/>
      <c r="B30" s="41"/>
      <c r="C30" s="35"/>
      <c r="D30" s="35"/>
      <c r="E30" s="35"/>
      <c r="F30" s="149" t="s">
        <v>38</v>
      </c>
      <c r="G30" s="35"/>
      <c r="H30" s="35"/>
      <c r="I30" s="150" t="s">
        <v>37</v>
      </c>
      <c r="J30" s="149" t="s">
        <v>39</v>
      </c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14.4" customHeight="1">
      <c r="A31" s="35"/>
      <c r="B31" s="41"/>
      <c r="C31" s="35"/>
      <c r="D31" s="151" t="s">
        <v>40</v>
      </c>
      <c r="E31" s="134" t="s">
        <v>41</v>
      </c>
      <c r="F31" s="152">
        <f>ROUND((SUM(BE120:BE143)),  2)</f>
        <v>0</v>
      </c>
      <c r="G31" s="35"/>
      <c r="H31" s="35"/>
      <c r="I31" s="153">
        <v>0.20999999999999999</v>
      </c>
      <c r="J31" s="152">
        <f>ROUND(((SUM(BE120:BE143))*I31),  2)</f>
        <v>0</v>
      </c>
      <c r="K31" s="3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41"/>
      <c r="C32" s="35"/>
      <c r="D32" s="35"/>
      <c r="E32" s="134" t="s">
        <v>42</v>
      </c>
      <c r="F32" s="152">
        <f>ROUND((SUM(BF120:BF143)),  2)</f>
        <v>0</v>
      </c>
      <c r="G32" s="35"/>
      <c r="H32" s="35"/>
      <c r="I32" s="153">
        <v>0.14999999999999999</v>
      </c>
      <c r="J32" s="152">
        <f>ROUND(((SUM(BF120:BF143))*I32), 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35"/>
      <c r="E33" s="134" t="s">
        <v>43</v>
      </c>
      <c r="F33" s="152">
        <f>ROUND((SUM(BG120:BG143)),  2)</f>
        <v>0</v>
      </c>
      <c r="G33" s="35"/>
      <c r="H33" s="35"/>
      <c r="I33" s="153">
        <v>0.20999999999999999</v>
      </c>
      <c r="J33" s="152">
        <f>0</f>
        <v>0</v>
      </c>
      <c r="K33" s="3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34" t="s">
        <v>44</v>
      </c>
      <c r="F34" s="152">
        <f>ROUND((SUM(BH120:BH143)),  2)</f>
        <v>0</v>
      </c>
      <c r="G34" s="35"/>
      <c r="H34" s="35"/>
      <c r="I34" s="153">
        <v>0.14999999999999999</v>
      </c>
      <c r="J34" s="152">
        <f>0</f>
        <v>0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34" t="s">
        <v>45</v>
      </c>
      <c r="F35" s="152">
        <f>ROUND((SUM(BI120:BI143)),  2)</f>
        <v>0</v>
      </c>
      <c r="G35" s="35"/>
      <c r="H35" s="35"/>
      <c r="I35" s="153">
        <v>0</v>
      </c>
      <c r="J35" s="152">
        <f>0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6.96" customHeight="1">
      <c r="A36" s="35"/>
      <c r="B36" s="41"/>
      <c r="C36" s="35"/>
      <c r="D36" s="35"/>
      <c r="E36" s="35"/>
      <c r="F36" s="35"/>
      <c r="G36" s="35"/>
      <c r="H36" s="35"/>
      <c r="I36" s="135"/>
      <c r="J36" s="35"/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="2" customFormat="1" ht="25.44" customHeight="1">
      <c r="A37" s="35"/>
      <c r="B37" s="41"/>
      <c r="C37" s="154"/>
      <c r="D37" s="155" t="s">
        <v>46</v>
      </c>
      <c r="E37" s="156"/>
      <c r="F37" s="156"/>
      <c r="G37" s="157" t="s">
        <v>47</v>
      </c>
      <c r="H37" s="158" t="s">
        <v>48</v>
      </c>
      <c r="I37" s="159"/>
      <c r="J37" s="160">
        <f>SUM(J28:J35)</f>
        <v>0</v>
      </c>
      <c r="K37" s="161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14.4" customHeight="1">
      <c r="A38" s="35"/>
      <c r="B38" s="41"/>
      <c r="C38" s="35"/>
      <c r="D38" s="35"/>
      <c r="E38" s="35"/>
      <c r="F38" s="35"/>
      <c r="G38" s="35"/>
      <c r="H38" s="35"/>
      <c r="I38" s="135"/>
      <c r="J38" s="35"/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1" customFormat="1" ht="14.4" customHeight="1">
      <c r="B39" s="17"/>
      <c r="I39" s="128"/>
      <c r="L39" s="17"/>
    </row>
    <row r="40" s="1" customFormat="1" ht="14.4" customHeight="1">
      <c r="B40" s="17"/>
      <c r="I40" s="128"/>
      <c r="L40" s="17"/>
    </row>
    <row r="41" s="1" customFormat="1" ht="14.4" customHeight="1">
      <c r="B41" s="17"/>
      <c r="I41" s="128"/>
      <c r="L41" s="17"/>
    </row>
    <row r="42" s="1" customFormat="1" ht="14.4" customHeight="1">
      <c r="B42" s="17"/>
      <c r="I42" s="128"/>
      <c r="L42" s="17"/>
    </row>
    <row r="43" s="1" customFormat="1" ht="14.4" customHeight="1">
      <c r="B43" s="17"/>
      <c r="I43" s="128"/>
      <c r="L43" s="17"/>
    </row>
    <row r="44" s="1" customFormat="1" ht="14.4" customHeight="1">
      <c r="B44" s="17"/>
      <c r="I44" s="128"/>
      <c r="L44" s="17"/>
    </row>
    <row r="45" s="1" customFormat="1" ht="14.4" customHeight="1">
      <c r="B45" s="17"/>
      <c r="I45" s="128"/>
      <c r="L45" s="17"/>
    </row>
    <row r="46" s="1" customFormat="1" ht="14.4" customHeight="1">
      <c r="B46" s="17"/>
      <c r="I46" s="128"/>
      <c r="L46" s="17"/>
    </row>
    <row r="47" s="1" customFormat="1" ht="14.4" customHeight="1">
      <c r="B47" s="17"/>
      <c r="I47" s="128"/>
      <c r="L47" s="17"/>
    </row>
    <row r="48" s="1" customFormat="1" ht="14.4" customHeight="1">
      <c r="B48" s="17"/>
      <c r="I48" s="128"/>
      <c r="L48" s="17"/>
    </row>
    <row r="49" s="1" customFormat="1" ht="14.4" customHeight="1">
      <c r="B49" s="17"/>
      <c r="I49" s="128"/>
      <c r="L49" s="17"/>
    </row>
    <row r="50" s="2" customFormat="1" ht="14.4" customHeight="1">
      <c r="B50" s="60"/>
      <c r="D50" s="162" t="s">
        <v>49</v>
      </c>
      <c r="E50" s="163"/>
      <c r="F50" s="163"/>
      <c r="G50" s="162" t="s">
        <v>50</v>
      </c>
      <c r="H50" s="163"/>
      <c r="I50" s="164"/>
      <c r="J50" s="163"/>
      <c r="K50" s="163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65" t="s">
        <v>51</v>
      </c>
      <c r="E61" s="166"/>
      <c r="F61" s="167" t="s">
        <v>52</v>
      </c>
      <c r="G61" s="165" t="s">
        <v>51</v>
      </c>
      <c r="H61" s="166"/>
      <c r="I61" s="168"/>
      <c r="J61" s="169" t="s">
        <v>52</v>
      </c>
      <c r="K61" s="166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2" t="s">
        <v>53</v>
      </c>
      <c r="E65" s="170"/>
      <c r="F65" s="170"/>
      <c r="G65" s="162" t="s">
        <v>54</v>
      </c>
      <c r="H65" s="170"/>
      <c r="I65" s="171"/>
      <c r="J65" s="170"/>
      <c r="K65" s="170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65" t="s">
        <v>51</v>
      </c>
      <c r="E76" s="166"/>
      <c r="F76" s="167" t="s">
        <v>52</v>
      </c>
      <c r="G76" s="165" t="s">
        <v>51</v>
      </c>
      <c r="H76" s="166"/>
      <c r="I76" s="168"/>
      <c r="J76" s="169" t="s">
        <v>52</v>
      </c>
      <c r="K76" s="166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2"/>
      <c r="C77" s="173"/>
      <c r="D77" s="173"/>
      <c r="E77" s="173"/>
      <c r="F77" s="173"/>
      <c r="G77" s="173"/>
      <c r="H77" s="173"/>
      <c r="I77" s="174"/>
      <c r="J77" s="173"/>
      <c r="K77" s="173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5"/>
      <c r="C81" s="176"/>
      <c r="D81" s="176"/>
      <c r="E81" s="176"/>
      <c r="F81" s="176"/>
      <c r="G81" s="176"/>
      <c r="H81" s="176"/>
      <c r="I81" s="177"/>
      <c r="J81" s="176"/>
      <c r="K81" s="176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85</v>
      </c>
      <c r="D82" s="37"/>
      <c r="E82" s="37"/>
      <c r="F82" s="37"/>
      <c r="G82" s="37"/>
      <c r="H82" s="37"/>
      <c r="I82" s="135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135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135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73" t="str">
        <f>E7</f>
        <v>Oprava sochy sv.Panny Marie Křtínské</v>
      </c>
      <c r="F85" s="37"/>
      <c r="G85" s="37"/>
      <c r="H85" s="37"/>
      <c r="I85" s="135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135"/>
      <c r="J86" s="37"/>
      <c r="K86" s="37"/>
      <c r="L86" s="60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2" customHeight="1">
      <c r="A87" s="35"/>
      <c r="B87" s="36"/>
      <c r="C87" s="29" t="s">
        <v>20</v>
      </c>
      <c r="D87" s="37"/>
      <c r="E87" s="37"/>
      <c r="F87" s="24" t="str">
        <f>F10</f>
        <v>Brno-Zábrdovice</v>
      </c>
      <c r="G87" s="37"/>
      <c r="H87" s="37"/>
      <c r="I87" s="138" t="s">
        <v>22</v>
      </c>
      <c r="J87" s="76" t="str">
        <f>IF(J10="","",J10)</f>
        <v>22. 4. 2020</v>
      </c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135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5.15" customHeight="1">
      <c r="A89" s="35"/>
      <c r="B89" s="36"/>
      <c r="C89" s="29" t="s">
        <v>24</v>
      </c>
      <c r="D89" s="37"/>
      <c r="E89" s="37"/>
      <c r="F89" s="24" t="str">
        <f>E13</f>
        <v>MmBrna,OSM Husova 3,brno</v>
      </c>
      <c r="G89" s="37"/>
      <c r="H89" s="37"/>
      <c r="I89" s="138" t="s">
        <v>30</v>
      </c>
      <c r="J89" s="33" t="str">
        <f>E19</f>
        <v xml:space="preserve"> </v>
      </c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15.15" customHeight="1">
      <c r="A90" s="35"/>
      <c r="B90" s="36"/>
      <c r="C90" s="29" t="s">
        <v>28</v>
      </c>
      <c r="D90" s="37"/>
      <c r="E90" s="37"/>
      <c r="F90" s="24" t="str">
        <f>IF(E16="","",E16)</f>
        <v>Vyplň údaj</v>
      </c>
      <c r="G90" s="37"/>
      <c r="H90" s="37"/>
      <c r="I90" s="138" t="s">
        <v>33</v>
      </c>
      <c r="J90" s="33" t="str">
        <f>E22</f>
        <v>R.Volková</v>
      </c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0.32" customHeight="1">
      <c r="A91" s="35"/>
      <c r="B91" s="36"/>
      <c r="C91" s="37"/>
      <c r="D91" s="37"/>
      <c r="E91" s="37"/>
      <c r="F91" s="37"/>
      <c r="G91" s="37"/>
      <c r="H91" s="37"/>
      <c r="I91" s="135"/>
      <c r="J91" s="37"/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29.28" customHeight="1">
      <c r="A92" s="35"/>
      <c r="B92" s="36"/>
      <c r="C92" s="178" t="s">
        <v>86</v>
      </c>
      <c r="D92" s="179"/>
      <c r="E92" s="179"/>
      <c r="F92" s="179"/>
      <c r="G92" s="179"/>
      <c r="H92" s="179"/>
      <c r="I92" s="180"/>
      <c r="J92" s="181" t="s">
        <v>87</v>
      </c>
      <c r="K92" s="179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135"/>
      <c r="J93" s="37"/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2.8" customHeight="1">
      <c r="A94" s="35"/>
      <c r="B94" s="36"/>
      <c r="C94" s="182" t="s">
        <v>88</v>
      </c>
      <c r="D94" s="37"/>
      <c r="E94" s="37"/>
      <c r="F94" s="37"/>
      <c r="G94" s="37"/>
      <c r="H94" s="37"/>
      <c r="I94" s="135"/>
      <c r="J94" s="107">
        <f>J120</f>
        <v>0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4" t="s">
        <v>89</v>
      </c>
    </row>
    <row r="95" s="9" customFormat="1" ht="24.96" customHeight="1">
      <c r="A95" s="9"/>
      <c r="B95" s="183"/>
      <c r="C95" s="184"/>
      <c r="D95" s="185" t="s">
        <v>90</v>
      </c>
      <c r="E95" s="186"/>
      <c r="F95" s="186"/>
      <c r="G95" s="186"/>
      <c r="H95" s="186"/>
      <c r="I95" s="187"/>
      <c r="J95" s="188">
        <f>J121</f>
        <v>0</v>
      </c>
      <c r="K95" s="184"/>
      <c r="L95" s="18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0"/>
      <c r="C96" s="191"/>
      <c r="D96" s="192" t="s">
        <v>91</v>
      </c>
      <c r="E96" s="193"/>
      <c r="F96" s="193"/>
      <c r="G96" s="193"/>
      <c r="H96" s="193"/>
      <c r="I96" s="194"/>
      <c r="J96" s="195">
        <f>J122</f>
        <v>0</v>
      </c>
      <c r="K96" s="191"/>
      <c r="L96" s="196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0"/>
      <c r="C97" s="191"/>
      <c r="D97" s="192" t="s">
        <v>92</v>
      </c>
      <c r="E97" s="193"/>
      <c r="F97" s="193"/>
      <c r="G97" s="193"/>
      <c r="H97" s="193"/>
      <c r="I97" s="194"/>
      <c r="J97" s="195">
        <f>J125</f>
        <v>0</v>
      </c>
      <c r="K97" s="191"/>
      <c r="L97" s="196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0"/>
      <c r="C98" s="191"/>
      <c r="D98" s="192" t="s">
        <v>93</v>
      </c>
      <c r="E98" s="193"/>
      <c r="F98" s="193"/>
      <c r="G98" s="193"/>
      <c r="H98" s="193"/>
      <c r="I98" s="194"/>
      <c r="J98" s="195">
        <f>J135</f>
        <v>0</v>
      </c>
      <c r="K98" s="191"/>
      <c r="L98" s="19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83"/>
      <c r="C99" s="184"/>
      <c r="D99" s="185" t="s">
        <v>94</v>
      </c>
      <c r="E99" s="186"/>
      <c r="F99" s="186"/>
      <c r="G99" s="186"/>
      <c r="H99" s="186"/>
      <c r="I99" s="187"/>
      <c r="J99" s="188">
        <f>J137</f>
        <v>0</v>
      </c>
      <c r="K99" s="184"/>
      <c r="L99" s="18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0"/>
      <c r="C100" s="191"/>
      <c r="D100" s="192" t="s">
        <v>95</v>
      </c>
      <c r="E100" s="193"/>
      <c r="F100" s="193"/>
      <c r="G100" s="193"/>
      <c r="H100" s="193"/>
      <c r="I100" s="194"/>
      <c r="J100" s="195">
        <f>J138</f>
        <v>0</v>
      </c>
      <c r="K100" s="191"/>
      <c r="L100" s="19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0"/>
      <c r="C101" s="191"/>
      <c r="D101" s="192" t="s">
        <v>96</v>
      </c>
      <c r="E101" s="193"/>
      <c r="F101" s="193"/>
      <c r="G101" s="193"/>
      <c r="H101" s="193"/>
      <c r="I101" s="194"/>
      <c r="J101" s="195">
        <f>J140</f>
        <v>0</v>
      </c>
      <c r="K101" s="191"/>
      <c r="L101" s="19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0"/>
      <c r="C102" s="191"/>
      <c r="D102" s="192" t="s">
        <v>97</v>
      </c>
      <c r="E102" s="193"/>
      <c r="F102" s="193"/>
      <c r="G102" s="193"/>
      <c r="H102" s="193"/>
      <c r="I102" s="194"/>
      <c r="J102" s="195">
        <f>J142</f>
        <v>0</v>
      </c>
      <c r="K102" s="191"/>
      <c r="L102" s="19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5"/>
      <c r="B103" s="36"/>
      <c r="C103" s="37"/>
      <c r="D103" s="37"/>
      <c r="E103" s="37"/>
      <c r="F103" s="37"/>
      <c r="G103" s="37"/>
      <c r="H103" s="37"/>
      <c r="I103" s="135"/>
      <c r="J103" s="37"/>
      <c r="K103" s="37"/>
      <c r="L103" s="60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="2" customFormat="1" ht="6.96" customHeight="1">
      <c r="A104" s="35"/>
      <c r="B104" s="63"/>
      <c r="C104" s="64"/>
      <c r="D104" s="64"/>
      <c r="E104" s="64"/>
      <c r="F104" s="64"/>
      <c r="G104" s="64"/>
      <c r="H104" s="64"/>
      <c r="I104" s="174"/>
      <c r="J104" s="64"/>
      <c r="K104" s="64"/>
      <c r="L104" s="60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8" s="2" customFormat="1" ht="6.96" customHeight="1">
      <c r="A108" s="35"/>
      <c r="B108" s="65"/>
      <c r="C108" s="66"/>
      <c r="D108" s="66"/>
      <c r="E108" s="66"/>
      <c r="F108" s="66"/>
      <c r="G108" s="66"/>
      <c r="H108" s="66"/>
      <c r="I108" s="177"/>
      <c r="J108" s="66"/>
      <c r="K108" s="66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24.96" customHeight="1">
      <c r="A109" s="35"/>
      <c r="B109" s="36"/>
      <c r="C109" s="20" t="s">
        <v>98</v>
      </c>
      <c r="D109" s="37"/>
      <c r="E109" s="37"/>
      <c r="F109" s="37"/>
      <c r="G109" s="37"/>
      <c r="H109" s="37"/>
      <c r="I109" s="135"/>
      <c r="J109" s="37"/>
      <c r="K109" s="37"/>
      <c r="L109" s="60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6.96" customHeight="1">
      <c r="A110" s="35"/>
      <c r="B110" s="36"/>
      <c r="C110" s="37"/>
      <c r="D110" s="37"/>
      <c r="E110" s="37"/>
      <c r="F110" s="37"/>
      <c r="G110" s="37"/>
      <c r="H110" s="37"/>
      <c r="I110" s="135"/>
      <c r="J110" s="37"/>
      <c r="K110" s="37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2" customHeight="1">
      <c r="A111" s="35"/>
      <c r="B111" s="36"/>
      <c r="C111" s="29" t="s">
        <v>16</v>
      </c>
      <c r="D111" s="37"/>
      <c r="E111" s="37"/>
      <c r="F111" s="37"/>
      <c r="G111" s="37"/>
      <c r="H111" s="37"/>
      <c r="I111" s="135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6.5" customHeight="1">
      <c r="A112" s="35"/>
      <c r="B112" s="36"/>
      <c r="C112" s="37"/>
      <c r="D112" s="37"/>
      <c r="E112" s="73" t="str">
        <f>E7</f>
        <v>Oprava sochy sv.Panny Marie Křtínské</v>
      </c>
      <c r="F112" s="37"/>
      <c r="G112" s="37"/>
      <c r="H112" s="37"/>
      <c r="I112" s="135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135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20</v>
      </c>
      <c r="D114" s="37"/>
      <c r="E114" s="37"/>
      <c r="F114" s="24" t="str">
        <f>F10</f>
        <v>Brno-Zábrdovice</v>
      </c>
      <c r="G114" s="37"/>
      <c r="H114" s="37"/>
      <c r="I114" s="138" t="s">
        <v>22</v>
      </c>
      <c r="J114" s="76" t="str">
        <f>IF(J10="","",J10)</f>
        <v>22. 4. 2020</v>
      </c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7"/>
      <c r="D115" s="37"/>
      <c r="E115" s="37"/>
      <c r="F115" s="37"/>
      <c r="G115" s="37"/>
      <c r="H115" s="37"/>
      <c r="I115" s="135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5.15" customHeight="1">
      <c r="A116" s="35"/>
      <c r="B116" s="36"/>
      <c r="C116" s="29" t="s">
        <v>24</v>
      </c>
      <c r="D116" s="37"/>
      <c r="E116" s="37"/>
      <c r="F116" s="24" t="str">
        <f>E13</f>
        <v>MmBrna,OSM Husova 3,brno</v>
      </c>
      <c r="G116" s="37"/>
      <c r="H116" s="37"/>
      <c r="I116" s="138" t="s">
        <v>30</v>
      </c>
      <c r="J116" s="33" t="str">
        <f>E19</f>
        <v xml:space="preserve"> </v>
      </c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5.15" customHeight="1">
      <c r="A117" s="35"/>
      <c r="B117" s="36"/>
      <c r="C117" s="29" t="s">
        <v>28</v>
      </c>
      <c r="D117" s="37"/>
      <c r="E117" s="37"/>
      <c r="F117" s="24" t="str">
        <f>IF(E16="","",E16)</f>
        <v>Vyplň údaj</v>
      </c>
      <c r="G117" s="37"/>
      <c r="H117" s="37"/>
      <c r="I117" s="138" t="s">
        <v>33</v>
      </c>
      <c r="J117" s="33" t="str">
        <f>E22</f>
        <v>R.Volková</v>
      </c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0.32" customHeight="1">
      <c r="A118" s="35"/>
      <c r="B118" s="36"/>
      <c r="C118" s="37"/>
      <c r="D118" s="37"/>
      <c r="E118" s="37"/>
      <c r="F118" s="37"/>
      <c r="G118" s="37"/>
      <c r="H118" s="37"/>
      <c r="I118" s="135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11" customFormat="1" ht="29.28" customHeight="1">
      <c r="A119" s="197"/>
      <c r="B119" s="198"/>
      <c r="C119" s="199" t="s">
        <v>99</v>
      </c>
      <c r="D119" s="200" t="s">
        <v>61</v>
      </c>
      <c r="E119" s="200" t="s">
        <v>57</v>
      </c>
      <c r="F119" s="200" t="s">
        <v>58</v>
      </c>
      <c r="G119" s="200" t="s">
        <v>100</v>
      </c>
      <c r="H119" s="200" t="s">
        <v>101</v>
      </c>
      <c r="I119" s="201" t="s">
        <v>102</v>
      </c>
      <c r="J119" s="202" t="s">
        <v>87</v>
      </c>
      <c r="K119" s="203" t="s">
        <v>103</v>
      </c>
      <c r="L119" s="204"/>
      <c r="M119" s="97" t="s">
        <v>1</v>
      </c>
      <c r="N119" s="98" t="s">
        <v>40</v>
      </c>
      <c r="O119" s="98" t="s">
        <v>104</v>
      </c>
      <c r="P119" s="98" t="s">
        <v>105</v>
      </c>
      <c r="Q119" s="98" t="s">
        <v>106</v>
      </c>
      <c r="R119" s="98" t="s">
        <v>107</v>
      </c>
      <c r="S119" s="98" t="s">
        <v>108</v>
      </c>
      <c r="T119" s="99" t="s">
        <v>109</v>
      </c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</row>
    <row r="120" s="2" customFormat="1" ht="22.8" customHeight="1">
      <c r="A120" s="35"/>
      <c r="B120" s="36"/>
      <c r="C120" s="104" t="s">
        <v>110</v>
      </c>
      <c r="D120" s="37"/>
      <c r="E120" s="37"/>
      <c r="F120" s="37"/>
      <c r="G120" s="37"/>
      <c r="H120" s="37"/>
      <c r="I120" s="135"/>
      <c r="J120" s="205">
        <f>BK120</f>
        <v>0</v>
      </c>
      <c r="K120" s="37"/>
      <c r="L120" s="41"/>
      <c r="M120" s="100"/>
      <c r="N120" s="206"/>
      <c r="O120" s="101"/>
      <c r="P120" s="207">
        <f>P121+P137</f>
        <v>0</v>
      </c>
      <c r="Q120" s="101"/>
      <c r="R120" s="207">
        <f>R121+R137</f>
        <v>0.030980000000000004</v>
      </c>
      <c r="S120" s="101"/>
      <c r="T120" s="208">
        <f>T121+T137</f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T120" s="14" t="s">
        <v>75</v>
      </c>
      <c r="AU120" s="14" t="s">
        <v>89</v>
      </c>
      <c r="BK120" s="209">
        <f>BK121+BK137</f>
        <v>0</v>
      </c>
    </row>
    <row r="121" s="12" customFormat="1" ht="25.92" customHeight="1">
      <c r="A121" s="12"/>
      <c r="B121" s="210"/>
      <c r="C121" s="211"/>
      <c r="D121" s="212" t="s">
        <v>75</v>
      </c>
      <c r="E121" s="213" t="s">
        <v>111</v>
      </c>
      <c r="F121" s="213" t="s">
        <v>112</v>
      </c>
      <c r="G121" s="211"/>
      <c r="H121" s="211"/>
      <c r="I121" s="214"/>
      <c r="J121" s="215">
        <f>BK121</f>
        <v>0</v>
      </c>
      <c r="K121" s="211"/>
      <c r="L121" s="216"/>
      <c r="M121" s="217"/>
      <c r="N121" s="218"/>
      <c r="O121" s="218"/>
      <c r="P121" s="219">
        <f>P122+P125+P135</f>
        <v>0</v>
      </c>
      <c r="Q121" s="218"/>
      <c r="R121" s="219">
        <f>R122+R125+R135</f>
        <v>0.030980000000000004</v>
      </c>
      <c r="S121" s="218"/>
      <c r="T121" s="220">
        <f>T122+T125+T135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1" t="s">
        <v>81</v>
      </c>
      <c r="AT121" s="222" t="s">
        <v>75</v>
      </c>
      <c r="AU121" s="222" t="s">
        <v>76</v>
      </c>
      <c r="AY121" s="221" t="s">
        <v>113</v>
      </c>
      <c r="BK121" s="223">
        <f>BK122+BK125+BK135</f>
        <v>0</v>
      </c>
    </row>
    <row r="122" s="12" customFormat="1" ht="22.8" customHeight="1">
      <c r="A122" s="12"/>
      <c r="B122" s="210"/>
      <c r="C122" s="211"/>
      <c r="D122" s="212" t="s">
        <v>75</v>
      </c>
      <c r="E122" s="224" t="s">
        <v>81</v>
      </c>
      <c r="F122" s="224" t="s">
        <v>114</v>
      </c>
      <c r="G122" s="211"/>
      <c r="H122" s="211"/>
      <c r="I122" s="214"/>
      <c r="J122" s="225">
        <f>BK122</f>
        <v>0</v>
      </c>
      <c r="K122" s="211"/>
      <c r="L122" s="216"/>
      <c r="M122" s="217"/>
      <c r="N122" s="218"/>
      <c r="O122" s="218"/>
      <c r="P122" s="219">
        <f>SUM(P123:P124)</f>
        <v>0</v>
      </c>
      <c r="Q122" s="218"/>
      <c r="R122" s="219">
        <f>SUM(R123:R124)</f>
        <v>0.00016000000000000001</v>
      </c>
      <c r="S122" s="218"/>
      <c r="T122" s="220">
        <f>SUM(T123:T124)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1" t="s">
        <v>81</v>
      </c>
      <c r="AT122" s="222" t="s">
        <v>75</v>
      </c>
      <c r="AU122" s="222" t="s">
        <v>81</v>
      </c>
      <c r="AY122" s="221" t="s">
        <v>113</v>
      </c>
      <c r="BK122" s="223">
        <f>SUM(BK123:BK124)</f>
        <v>0</v>
      </c>
    </row>
    <row r="123" s="2" customFormat="1" ht="16.5" customHeight="1">
      <c r="A123" s="35"/>
      <c r="B123" s="36"/>
      <c r="C123" s="226" t="s">
        <v>81</v>
      </c>
      <c r="D123" s="226" t="s">
        <v>115</v>
      </c>
      <c r="E123" s="227" t="s">
        <v>116</v>
      </c>
      <c r="F123" s="228" t="s">
        <v>117</v>
      </c>
      <c r="G123" s="229" t="s">
        <v>118</v>
      </c>
      <c r="H123" s="230">
        <v>1</v>
      </c>
      <c r="I123" s="231"/>
      <c r="J123" s="232">
        <f>ROUND(I123*H123,2)</f>
        <v>0</v>
      </c>
      <c r="K123" s="233"/>
      <c r="L123" s="41"/>
      <c r="M123" s="234" t="s">
        <v>1</v>
      </c>
      <c r="N123" s="235" t="s">
        <v>41</v>
      </c>
      <c r="O123" s="88"/>
      <c r="P123" s="236">
        <f>O123*H123</f>
        <v>0</v>
      </c>
      <c r="Q123" s="236">
        <v>8.0000000000000007E-05</v>
      </c>
      <c r="R123" s="236">
        <f>Q123*H123</f>
        <v>8.0000000000000007E-05</v>
      </c>
      <c r="S123" s="236">
        <v>0</v>
      </c>
      <c r="T123" s="237">
        <f>S123*H123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38" t="s">
        <v>119</v>
      </c>
      <c r="AT123" s="238" t="s">
        <v>115</v>
      </c>
      <c r="AU123" s="238" t="s">
        <v>83</v>
      </c>
      <c r="AY123" s="14" t="s">
        <v>113</v>
      </c>
      <c r="BE123" s="239">
        <f>IF(N123="základní",J123,0)</f>
        <v>0</v>
      </c>
      <c r="BF123" s="239">
        <f>IF(N123="snížená",J123,0)</f>
        <v>0</v>
      </c>
      <c r="BG123" s="239">
        <f>IF(N123="zákl. přenesená",J123,0)</f>
        <v>0</v>
      </c>
      <c r="BH123" s="239">
        <f>IF(N123="sníž. přenesená",J123,0)</f>
        <v>0</v>
      </c>
      <c r="BI123" s="239">
        <f>IF(N123="nulová",J123,0)</f>
        <v>0</v>
      </c>
      <c r="BJ123" s="14" t="s">
        <v>81</v>
      </c>
      <c r="BK123" s="239">
        <f>ROUND(I123*H123,2)</f>
        <v>0</v>
      </c>
      <c r="BL123" s="14" t="s">
        <v>119</v>
      </c>
      <c r="BM123" s="238" t="s">
        <v>120</v>
      </c>
    </row>
    <row r="124" s="2" customFormat="1" ht="16.5" customHeight="1">
      <c r="A124" s="35"/>
      <c r="B124" s="36"/>
      <c r="C124" s="226" t="s">
        <v>83</v>
      </c>
      <c r="D124" s="226" t="s">
        <v>115</v>
      </c>
      <c r="E124" s="227" t="s">
        <v>121</v>
      </c>
      <c r="F124" s="228" t="s">
        <v>122</v>
      </c>
      <c r="G124" s="229" t="s">
        <v>118</v>
      </c>
      <c r="H124" s="230">
        <v>1</v>
      </c>
      <c r="I124" s="231"/>
      <c r="J124" s="232">
        <f>ROUND(I124*H124,2)</f>
        <v>0</v>
      </c>
      <c r="K124" s="233"/>
      <c r="L124" s="41"/>
      <c r="M124" s="234" t="s">
        <v>1</v>
      </c>
      <c r="N124" s="235" t="s">
        <v>41</v>
      </c>
      <c r="O124" s="88"/>
      <c r="P124" s="236">
        <f>O124*H124</f>
        <v>0</v>
      </c>
      <c r="Q124" s="236">
        <v>8.0000000000000007E-05</v>
      </c>
      <c r="R124" s="236">
        <f>Q124*H124</f>
        <v>8.0000000000000007E-05</v>
      </c>
      <c r="S124" s="236">
        <v>0</v>
      </c>
      <c r="T124" s="237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38" t="s">
        <v>119</v>
      </c>
      <c r="AT124" s="238" t="s">
        <v>115</v>
      </c>
      <c r="AU124" s="238" t="s">
        <v>83</v>
      </c>
      <c r="AY124" s="14" t="s">
        <v>113</v>
      </c>
      <c r="BE124" s="239">
        <f>IF(N124="základní",J124,0)</f>
        <v>0</v>
      </c>
      <c r="BF124" s="239">
        <f>IF(N124="snížená",J124,0)</f>
        <v>0</v>
      </c>
      <c r="BG124" s="239">
        <f>IF(N124="zákl. přenesená",J124,0)</f>
        <v>0</v>
      </c>
      <c r="BH124" s="239">
        <f>IF(N124="sníž. přenesená",J124,0)</f>
        <v>0</v>
      </c>
      <c r="BI124" s="239">
        <f>IF(N124="nulová",J124,0)</f>
        <v>0</v>
      </c>
      <c r="BJ124" s="14" t="s">
        <v>81</v>
      </c>
      <c r="BK124" s="239">
        <f>ROUND(I124*H124,2)</f>
        <v>0</v>
      </c>
      <c r="BL124" s="14" t="s">
        <v>119</v>
      </c>
      <c r="BM124" s="238" t="s">
        <v>123</v>
      </c>
    </row>
    <row r="125" s="12" customFormat="1" ht="22.8" customHeight="1">
      <c r="A125" s="12"/>
      <c r="B125" s="210"/>
      <c r="C125" s="211"/>
      <c r="D125" s="212" t="s">
        <v>75</v>
      </c>
      <c r="E125" s="224" t="s">
        <v>124</v>
      </c>
      <c r="F125" s="224" t="s">
        <v>125</v>
      </c>
      <c r="G125" s="211"/>
      <c r="H125" s="211"/>
      <c r="I125" s="214"/>
      <c r="J125" s="225">
        <f>BK125</f>
        <v>0</v>
      </c>
      <c r="K125" s="211"/>
      <c r="L125" s="216"/>
      <c r="M125" s="217"/>
      <c r="N125" s="218"/>
      <c r="O125" s="218"/>
      <c r="P125" s="219">
        <f>SUM(P126:P134)</f>
        <v>0</v>
      </c>
      <c r="Q125" s="218"/>
      <c r="R125" s="219">
        <f>SUM(R126:R134)</f>
        <v>0.030690000000000002</v>
      </c>
      <c r="S125" s="218"/>
      <c r="T125" s="220">
        <f>SUM(T126:T134)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1" t="s">
        <v>81</v>
      </c>
      <c r="AT125" s="222" t="s">
        <v>75</v>
      </c>
      <c r="AU125" s="222" t="s">
        <v>81</v>
      </c>
      <c r="AY125" s="221" t="s">
        <v>113</v>
      </c>
      <c r="BK125" s="223">
        <f>SUM(BK126:BK134)</f>
        <v>0</v>
      </c>
    </row>
    <row r="126" s="2" customFormat="1" ht="44.25" customHeight="1">
      <c r="A126" s="35"/>
      <c r="B126" s="36"/>
      <c r="C126" s="226" t="s">
        <v>126</v>
      </c>
      <c r="D126" s="226" t="s">
        <v>115</v>
      </c>
      <c r="E126" s="227" t="s">
        <v>127</v>
      </c>
      <c r="F126" s="228" t="s">
        <v>128</v>
      </c>
      <c r="G126" s="229" t="s">
        <v>118</v>
      </c>
      <c r="H126" s="230">
        <v>1</v>
      </c>
      <c r="I126" s="231"/>
      <c r="J126" s="232">
        <f>ROUND(I126*H126,2)</f>
        <v>0</v>
      </c>
      <c r="K126" s="233"/>
      <c r="L126" s="41"/>
      <c r="M126" s="234" t="s">
        <v>1</v>
      </c>
      <c r="N126" s="235" t="s">
        <v>41</v>
      </c>
      <c r="O126" s="88"/>
      <c r="P126" s="236">
        <f>O126*H126</f>
        <v>0</v>
      </c>
      <c r="Q126" s="236">
        <v>0.00382</v>
      </c>
      <c r="R126" s="236">
        <f>Q126*H126</f>
        <v>0.00382</v>
      </c>
      <c r="S126" s="236">
        <v>0</v>
      </c>
      <c r="T126" s="237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38" t="s">
        <v>119</v>
      </c>
      <c r="AT126" s="238" t="s">
        <v>115</v>
      </c>
      <c r="AU126" s="238" t="s">
        <v>83</v>
      </c>
      <c r="AY126" s="14" t="s">
        <v>113</v>
      </c>
      <c r="BE126" s="239">
        <f>IF(N126="základní",J126,0)</f>
        <v>0</v>
      </c>
      <c r="BF126" s="239">
        <f>IF(N126="snížená",J126,0)</f>
        <v>0</v>
      </c>
      <c r="BG126" s="239">
        <f>IF(N126="zákl. přenesená",J126,0)</f>
        <v>0</v>
      </c>
      <c r="BH126" s="239">
        <f>IF(N126="sníž. přenesená",J126,0)</f>
        <v>0</v>
      </c>
      <c r="BI126" s="239">
        <f>IF(N126="nulová",J126,0)</f>
        <v>0</v>
      </c>
      <c r="BJ126" s="14" t="s">
        <v>81</v>
      </c>
      <c r="BK126" s="239">
        <f>ROUND(I126*H126,2)</f>
        <v>0</v>
      </c>
      <c r="BL126" s="14" t="s">
        <v>119</v>
      </c>
      <c r="BM126" s="238" t="s">
        <v>129</v>
      </c>
    </row>
    <row r="127" s="2" customFormat="1" ht="33" customHeight="1">
      <c r="A127" s="35"/>
      <c r="B127" s="36"/>
      <c r="C127" s="226" t="s">
        <v>119</v>
      </c>
      <c r="D127" s="226" t="s">
        <v>115</v>
      </c>
      <c r="E127" s="227" t="s">
        <v>130</v>
      </c>
      <c r="F127" s="228" t="s">
        <v>131</v>
      </c>
      <c r="G127" s="229" t="s">
        <v>118</v>
      </c>
      <c r="H127" s="230">
        <v>1</v>
      </c>
      <c r="I127" s="231"/>
      <c r="J127" s="232">
        <f>ROUND(I127*H127,2)</f>
        <v>0</v>
      </c>
      <c r="K127" s="233"/>
      <c r="L127" s="41"/>
      <c r="M127" s="234" t="s">
        <v>1</v>
      </c>
      <c r="N127" s="235" t="s">
        <v>41</v>
      </c>
      <c r="O127" s="88"/>
      <c r="P127" s="236">
        <f>O127*H127</f>
        <v>0</v>
      </c>
      <c r="Q127" s="236">
        <v>0.00382</v>
      </c>
      <c r="R127" s="236">
        <f>Q127*H127</f>
        <v>0.00382</v>
      </c>
      <c r="S127" s="236">
        <v>0</v>
      </c>
      <c r="T127" s="237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38" t="s">
        <v>119</v>
      </c>
      <c r="AT127" s="238" t="s">
        <v>115</v>
      </c>
      <c r="AU127" s="238" t="s">
        <v>83</v>
      </c>
      <c r="AY127" s="14" t="s">
        <v>113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4" t="s">
        <v>81</v>
      </c>
      <c r="BK127" s="239">
        <f>ROUND(I127*H127,2)</f>
        <v>0</v>
      </c>
      <c r="BL127" s="14" t="s">
        <v>119</v>
      </c>
      <c r="BM127" s="238" t="s">
        <v>132</v>
      </c>
    </row>
    <row r="128" s="2" customFormat="1" ht="16.5" customHeight="1">
      <c r="A128" s="35"/>
      <c r="B128" s="36"/>
      <c r="C128" s="226" t="s">
        <v>133</v>
      </c>
      <c r="D128" s="226" t="s">
        <v>115</v>
      </c>
      <c r="E128" s="227" t="s">
        <v>134</v>
      </c>
      <c r="F128" s="228" t="s">
        <v>135</v>
      </c>
      <c r="G128" s="229" t="s">
        <v>118</v>
      </c>
      <c r="H128" s="230">
        <v>1</v>
      </c>
      <c r="I128" s="231"/>
      <c r="J128" s="232">
        <f>ROUND(I128*H128,2)</f>
        <v>0</v>
      </c>
      <c r="K128" s="233"/>
      <c r="L128" s="41"/>
      <c r="M128" s="234" t="s">
        <v>1</v>
      </c>
      <c r="N128" s="235" t="s">
        <v>41</v>
      </c>
      <c r="O128" s="88"/>
      <c r="P128" s="236">
        <f>O128*H128</f>
        <v>0</v>
      </c>
      <c r="Q128" s="236">
        <v>0.00382</v>
      </c>
      <c r="R128" s="236">
        <f>Q128*H128</f>
        <v>0.00382</v>
      </c>
      <c r="S128" s="236">
        <v>0</v>
      </c>
      <c r="T128" s="237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38" t="s">
        <v>119</v>
      </c>
      <c r="AT128" s="238" t="s">
        <v>115</v>
      </c>
      <c r="AU128" s="238" t="s">
        <v>83</v>
      </c>
      <c r="AY128" s="14" t="s">
        <v>113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4" t="s">
        <v>81</v>
      </c>
      <c r="BK128" s="239">
        <f>ROUND(I128*H128,2)</f>
        <v>0</v>
      </c>
      <c r="BL128" s="14" t="s">
        <v>119</v>
      </c>
      <c r="BM128" s="238" t="s">
        <v>136</v>
      </c>
    </row>
    <row r="129" s="2" customFormat="1" ht="16.5" customHeight="1">
      <c r="A129" s="35"/>
      <c r="B129" s="36"/>
      <c r="C129" s="226" t="s">
        <v>124</v>
      </c>
      <c r="D129" s="226" t="s">
        <v>115</v>
      </c>
      <c r="E129" s="227" t="s">
        <v>137</v>
      </c>
      <c r="F129" s="228" t="s">
        <v>138</v>
      </c>
      <c r="G129" s="229" t="s">
        <v>118</v>
      </c>
      <c r="H129" s="230">
        <v>1</v>
      </c>
      <c r="I129" s="231"/>
      <c r="J129" s="232">
        <f>ROUND(I129*H129,2)</f>
        <v>0</v>
      </c>
      <c r="K129" s="233"/>
      <c r="L129" s="41"/>
      <c r="M129" s="234" t="s">
        <v>1</v>
      </c>
      <c r="N129" s="235" t="s">
        <v>41</v>
      </c>
      <c r="O129" s="88"/>
      <c r="P129" s="236">
        <f>O129*H129</f>
        <v>0</v>
      </c>
      <c r="Q129" s="236">
        <v>0.00382</v>
      </c>
      <c r="R129" s="236">
        <f>Q129*H129</f>
        <v>0.00382</v>
      </c>
      <c r="S129" s="236">
        <v>0</v>
      </c>
      <c r="T129" s="237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38" t="s">
        <v>119</v>
      </c>
      <c r="AT129" s="238" t="s">
        <v>115</v>
      </c>
      <c r="AU129" s="238" t="s">
        <v>83</v>
      </c>
      <c r="AY129" s="14" t="s">
        <v>113</v>
      </c>
      <c r="BE129" s="239">
        <f>IF(N129="základní",J129,0)</f>
        <v>0</v>
      </c>
      <c r="BF129" s="239">
        <f>IF(N129="snížená",J129,0)</f>
        <v>0</v>
      </c>
      <c r="BG129" s="239">
        <f>IF(N129="zákl. přenesená",J129,0)</f>
        <v>0</v>
      </c>
      <c r="BH129" s="239">
        <f>IF(N129="sníž. přenesená",J129,0)</f>
        <v>0</v>
      </c>
      <c r="BI129" s="239">
        <f>IF(N129="nulová",J129,0)</f>
        <v>0</v>
      </c>
      <c r="BJ129" s="14" t="s">
        <v>81</v>
      </c>
      <c r="BK129" s="239">
        <f>ROUND(I129*H129,2)</f>
        <v>0</v>
      </c>
      <c r="BL129" s="14" t="s">
        <v>119</v>
      </c>
      <c r="BM129" s="238" t="s">
        <v>139</v>
      </c>
    </row>
    <row r="130" s="2" customFormat="1" ht="16.5" customHeight="1">
      <c r="A130" s="35"/>
      <c r="B130" s="36"/>
      <c r="C130" s="226" t="s">
        <v>140</v>
      </c>
      <c r="D130" s="226" t="s">
        <v>115</v>
      </c>
      <c r="E130" s="227" t="s">
        <v>141</v>
      </c>
      <c r="F130" s="228" t="s">
        <v>142</v>
      </c>
      <c r="G130" s="229" t="s">
        <v>118</v>
      </c>
      <c r="H130" s="230">
        <v>1</v>
      </c>
      <c r="I130" s="231"/>
      <c r="J130" s="232">
        <f>ROUND(I130*H130,2)</f>
        <v>0</v>
      </c>
      <c r="K130" s="233"/>
      <c r="L130" s="41"/>
      <c r="M130" s="234" t="s">
        <v>1</v>
      </c>
      <c r="N130" s="235" t="s">
        <v>41</v>
      </c>
      <c r="O130" s="88"/>
      <c r="P130" s="236">
        <f>O130*H130</f>
        <v>0</v>
      </c>
      <c r="Q130" s="236">
        <v>0.00382</v>
      </c>
      <c r="R130" s="236">
        <f>Q130*H130</f>
        <v>0.00382</v>
      </c>
      <c r="S130" s="236">
        <v>0</v>
      </c>
      <c r="T130" s="237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38" t="s">
        <v>119</v>
      </c>
      <c r="AT130" s="238" t="s">
        <v>115</v>
      </c>
      <c r="AU130" s="238" t="s">
        <v>83</v>
      </c>
      <c r="AY130" s="14" t="s">
        <v>113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4" t="s">
        <v>81</v>
      </c>
      <c r="BK130" s="239">
        <f>ROUND(I130*H130,2)</f>
        <v>0</v>
      </c>
      <c r="BL130" s="14" t="s">
        <v>119</v>
      </c>
      <c r="BM130" s="238" t="s">
        <v>143</v>
      </c>
    </row>
    <row r="131" s="2" customFormat="1" ht="16.5" customHeight="1">
      <c r="A131" s="35"/>
      <c r="B131" s="36"/>
      <c r="C131" s="226" t="s">
        <v>144</v>
      </c>
      <c r="D131" s="226" t="s">
        <v>115</v>
      </c>
      <c r="E131" s="227" t="s">
        <v>145</v>
      </c>
      <c r="F131" s="228" t="s">
        <v>146</v>
      </c>
      <c r="G131" s="229" t="s">
        <v>118</v>
      </c>
      <c r="H131" s="230">
        <v>1</v>
      </c>
      <c r="I131" s="231"/>
      <c r="J131" s="232">
        <f>ROUND(I131*H131,2)</f>
        <v>0</v>
      </c>
      <c r="K131" s="233"/>
      <c r="L131" s="41"/>
      <c r="M131" s="234" t="s">
        <v>1</v>
      </c>
      <c r="N131" s="235" t="s">
        <v>41</v>
      </c>
      <c r="O131" s="88"/>
      <c r="P131" s="236">
        <f>O131*H131</f>
        <v>0</v>
      </c>
      <c r="Q131" s="236">
        <v>0.00382</v>
      </c>
      <c r="R131" s="236">
        <f>Q131*H131</f>
        <v>0.00382</v>
      </c>
      <c r="S131" s="236">
        <v>0</v>
      </c>
      <c r="T131" s="237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8" t="s">
        <v>119</v>
      </c>
      <c r="AT131" s="238" t="s">
        <v>115</v>
      </c>
      <c r="AU131" s="238" t="s">
        <v>83</v>
      </c>
      <c r="AY131" s="14" t="s">
        <v>113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4" t="s">
        <v>81</v>
      </c>
      <c r="BK131" s="239">
        <f>ROUND(I131*H131,2)</f>
        <v>0</v>
      </c>
      <c r="BL131" s="14" t="s">
        <v>119</v>
      </c>
      <c r="BM131" s="238" t="s">
        <v>147</v>
      </c>
    </row>
    <row r="132" s="2" customFormat="1" ht="33" customHeight="1">
      <c r="A132" s="35"/>
      <c r="B132" s="36"/>
      <c r="C132" s="226" t="s">
        <v>148</v>
      </c>
      <c r="D132" s="226" t="s">
        <v>115</v>
      </c>
      <c r="E132" s="227" t="s">
        <v>149</v>
      </c>
      <c r="F132" s="228" t="s">
        <v>150</v>
      </c>
      <c r="G132" s="229" t="s">
        <v>118</v>
      </c>
      <c r="H132" s="230">
        <v>1</v>
      </c>
      <c r="I132" s="231"/>
      <c r="J132" s="232">
        <f>ROUND(I132*H132,2)</f>
        <v>0</v>
      </c>
      <c r="K132" s="233"/>
      <c r="L132" s="41"/>
      <c r="M132" s="234" t="s">
        <v>1</v>
      </c>
      <c r="N132" s="235" t="s">
        <v>41</v>
      </c>
      <c r="O132" s="88"/>
      <c r="P132" s="236">
        <f>O132*H132</f>
        <v>0</v>
      </c>
      <c r="Q132" s="236">
        <v>0.00382</v>
      </c>
      <c r="R132" s="236">
        <f>Q132*H132</f>
        <v>0.00382</v>
      </c>
      <c r="S132" s="236">
        <v>0</v>
      </c>
      <c r="T132" s="237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8" t="s">
        <v>119</v>
      </c>
      <c r="AT132" s="238" t="s">
        <v>115</v>
      </c>
      <c r="AU132" s="238" t="s">
        <v>83</v>
      </c>
      <c r="AY132" s="14" t="s">
        <v>113</v>
      </c>
      <c r="BE132" s="239">
        <f>IF(N132="základní",J132,0)</f>
        <v>0</v>
      </c>
      <c r="BF132" s="239">
        <f>IF(N132="snížená",J132,0)</f>
        <v>0</v>
      </c>
      <c r="BG132" s="239">
        <f>IF(N132="zákl. přenesená",J132,0)</f>
        <v>0</v>
      </c>
      <c r="BH132" s="239">
        <f>IF(N132="sníž. přenesená",J132,0)</f>
        <v>0</v>
      </c>
      <c r="BI132" s="239">
        <f>IF(N132="nulová",J132,0)</f>
        <v>0</v>
      </c>
      <c r="BJ132" s="14" t="s">
        <v>81</v>
      </c>
      <c r="BK132" s="239">
        <f>ROUND(I132*H132,2)</f>
        <v>0</v>
      </c>
      <c r="BL132" s="14" t="s">
        <v>119</v>
      </c>
      <c r="BM132" s="238" t="s">
        <v>151</v>
      </c>
    </row>
    <row r="133" s="2" customFormat="1" ht="16.5" customHeight="1">
      <c r="A133" s="35"/>
      <c r="B133" s="36"/>
      <c r="C133" s="226" t="s">
        <v>152</v>
      </c>
      <c r="D133" s="226" t="s">
        <v>115</v>
      </c>
      <c r="E133" s="227" t="s">
        <v>153</v>
      </c>
      <c r="F133" s="228" t="s">
        <v>154</v>
      </c>
      <c r="G133" s="229" t="s">
        <v>118</v>
      </c>
      <c r="H133" s="230">
        <v>1</v>
      </c>
      <c r="I133" s="231"/>
      <c r="J133" s="232">
        <f>ROUND(I133*H133,2)</f>
        <v>0</v>
      </c>
      <c r="K133" s="233"/>
      <c r="L133" s="41"/>
      <c r="M133" s="234" t="s">
        <v>1</v>
      </c>
      <c r="N133" s="235" t="s">
        <v>41</v>
      </c>
      <c r="O133" s="88"/>
      <c r="P133" s="236">
        <f>O133*H133</f>
        <v>0</v>
      </c>
      <c r="Q133" s="236">
        <v>0.00382</v>
      </c>
      <c r="R133" s="236">
        <f>Q133*H133</f>
        <v>0.00382</v>
      </c>
      <c r="S133" s="236">
        <v>0</v>
      </c>
      <c r="T133" s="237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38" t="s">
        <v>119</v>
      </c>
      <c r="AT133" s="238" t="s">
        <v>115</v>
      </c>
      <c r="AU133" s="238" t="s">
        <v>83</v>
      </c>
      <c r="AY133" s="14" t="s">
        <v>113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4" t="s">
        <v>81</v>
      </c>
      <c r="BK133" s="239">
        <f>ROUND(I133*H133,2)</f>
        <v>0</v>
      </c>
      <c r="BL133" s="14" t="s">
        <v>119</v>
      </c>
      <c r="BM133" s="238" t="s">
        <v>155</v>
      </c>
    </row>
    <row r="134" s="2" customFormat="1" ht="21.75" customHeight="1">
      <c r="A134" s="35"/>
      <c r="B134" s="36"/>
      <c r="C134" s="226" t="s">
        <v>156</v>
      </c>
      <c r="D134" s="226" t="s">
        <v>115</v>
      </c>
      <c r="E134" s="227" t="s">
        <v>157</v>
      </c>
      <c r="F134" s="228" t="s">
        <v>158</v>
      </c>
      <c r="G134" s="229" t="s">
        <v>118</v>
      </c>
      <c r="H134" s="230">
        <v>1</v>
      </c>
      <c r="I134" s="231"/>
      <c r="J134" s="232">
        <f>ROUND(I134*H134,2)</f>
        <v>0</v>
      </c>
      <c r="K134" s="233"/>
      <c r="L134" s="41"/>
      <c r="M134" s="234" t="s">
        <v>1</v>
      </c>
      <c r="N134" s="235" t="s">
        <v>41</v>
      </c>
      <c r="O134" s="88"/>
      <c r="P134" s="236">
        <f>O134*H134</f>
        <v>0</v>
      </c>
      <c r="Q134" s="236">
        <v>0.00012999999999999999</v>
      </c>
      <c r="R134" s="236">
        <f>Q134*H134</f>
        <v>0.00012999999999999999</v>
      </c>
      <c r="S134" s="236">
        <v>0</v>
      </c>
      <c r="T134" s="237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8" t="s">
        <v>119</v>
      </c>
      <c r="AT134" s="238" t="s">
        <v>115</v>
      </c>
      <c r="AU134" s="238" t="s">
        <v>83</v>
      </c>
      <c r="AY134" s="14" t="s">
        <v>113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4" t="s">
        <v>81</v>
      </c>
      <c r="BK134" s="239">
        <f>ROUND(I134*H134,2)</f>
        <v>0</v>
      </c>
      <c r="BL134" s="14" t="s">
        <v>119</v>
      </c>
      <c r="BM134" s="238" t="s">
        <v>159</v>
      </c>
    </row>
    <row r="135" s="12" customFormat="1" ht="22.8" customHeight="1">
      <c r="A135" s="12"/>
      <c r="B135" s="210"/>
      <c r="C135" s="211"/>
      <c r="D135" s="212" t="s">
        <v>75</v>
      </c>
      <c r="E135" s="224" t="s">
        <v>148</v>
      </c>
      <c r="F135" s="224" t="s">
        <v>160</v>
      </c>
      <c r="G135" s="211"/>
      <c r="H135" s="211"/>
      <c r="I135" s="214"/>
      <c r="J135" s="225">
        <f>BK135</f>
        <v>0</v>
      </c>
      <c r="K135" s="211"/>
      <c r="L135" s="216"/>
      <c r="M135" s="217"/>
      <c r="N135" s="218"/>
      <c r="O135" s="218"/>
      <c r="P135" s="219">
        <f>P136</f>
        <v>0</v>
      </c>
      <c r="Q135" s="218"/>
      <c r="R135" s="219">
        <f>R136</f>
        <v>0.00012999999999999999</v>
      </c>
      <c r="S135" s="218"/>
      <c r="T135" s="220">
        <f>T136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1" t="s">
        <v>81</v>
      </c>
      <c r="AT135" s="222" t="s">
        <v>75</v>
      </c>
      <c r="AU135" s="222" t="s">
        <v>81</v>
      </c>
      <c r="AY135" s="221" t="s">
        <v>113</v>
      </c>
      <c r="BK135" s="223">
        <f>BK136</f>
        <v>0</v>
      </c>
    </row>
    <row r="136" s="2" customFormat="1" ht="16.5" customHeight="1">
      <c r="A136" s="35"/>
      <c r="B136" s="36"/>
      <c r="C136" s="226" t="s">
        <v>161</v>
      </c>
      <c r="D136" s="226" t="s">
        <v>115</v>
      </c>
      <c r="E136" s="227" t="s">
        <v>162</v>
      </c>
      <c r="F136" s="228" t="s">
        <v>163</v>
      </c>
      <c r="G136" s="229" t="s">
        <v>118</v>
      </c>
      <c r="H136" s="230">
        <v>1</v>
      </c>
      <c r="I136" s="231"/>
      <c r="J136" s="232">
        <f>ROUND(I136*H136,2)</f>
        <v>0</v>
      </c>
      <c r="K136" s="233"/>
      <c r="L136" s="41"/>
      <c r="M136" s="234" t="s">
        <v>1</v>
      </c>
      <c r="N136" s="235" t="s">
        <v>41</v>
      </c>
      <c r="O136" s="88"/>
      <c r="P136" s="236">
        <f>O136*H136</f>
        <v>0</v>
      </c>
      <c r="Q136" s="236">
        <v>0.00012999999999999999</v>
      </c>
      <c r="R136" s="236">
        <f>Q136*H136</f>
        <v>0.00012999999999999999</v>
      </c>
      <c r="S136" s="236">
        <v>0</v>
      </c>
      <c r="T136" s="237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8" t="s">
        <v>119</v>
      </c>
      <c r="AT136" s="238" t="s">
        <v>115</v>
      </c>
      <c r="AU136" s="238" t="s">
        <v>83</v>
      </c>
      <c r="AY136" s="14" t="s">
        <v>113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4" t="s">
        <v>81</v>
      </c>
      <c r="BK136" s="239">
        <f>ROUND(I136*H136,2)</f>
        <v>0</v>
      </c>
      <c r="BL136" s="14" t="s">
        <v>119</v>
      </c>
      <c r="BM136" s="238" t="s">
        <v>164</v>
      </c>
    </row>
    <row r="137" s="12" customFormat="1" ht="25.92" customHeight="1">
      <c r="A137" s="12"/>
      <c r="B137" s="210"/>
      <c r="C137" s="211"/>
      <c r="D137" s="212" t="s">
        <v>75</v>
      </c>
      <c r="E137" s="213" t="s">
        <v>165</v>
      </c>
      <c r="F137" s="213" t="s">
        <v>166</v>
      </c>
      <c r="G137" s="211"/>
      <c r="H137" s="211"/>
      <c r="I137" s="214"/>
      <c r="J137" s="215">
        <f>BK137</f>
        <v>0</v>
      </c>
      <c r="K137" s="211"/>
      <c r="L137" s="216"/>
      <c r="M137" s="217"/>
      <c r="N137" s="218"/>
      <c r="O137" s="218"/>
      <c r="P137" s="219">
        <f>P138+P140+P142</f>
        <v>0</v>
      </c>
      <c r="Q137" s="218"/>
      <c r="R137" s="219">
        <f>R138+R140+R142</f>
        <v>0</v>
      </c>
      <c r="S137" s="218"/>
      <c r="T137" s="220">
        <f>T138+T140+T142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1" t="s">
        <v>133</v>
      </c>
      <c r="AT137" s="222" t="s">
        <v>75</v>
      </c>
      <c r="AU137" s="222" t="s">
        <v>76</v>
      </c>
      <c r="AY137" s="221" t="s">
        <v>113</v>
      </c>
      <c r="BK137" s="223">
        <f>BK138+BK140+BK142</f>
        <v>0</v>
      </c>
    </row>
    <row r="138" s="12" customFormat="1" ht="22.8" customHeight="1">
      <c r="A138" s="12"/>
      <c r="B138" s="210"/>
      <c r="C138" s="211"/>
      <c r="D138" s="212" t="s">
        <v>75</v>
      </c>
      <c r="E138" s="224" t="s">
        <v>167</v>
      </c>
      <c r="F138" s="224" t="s">
        <v>168</v>
      </c>
      <c r="G138" s="211"/>
      <c r="H138" s="211"/>
      <c r="I138" s="214"/>
      <c r="J138" s="225">
        <f>BK138</f>
        <v>0</v>
      </c>
      <c r="K138" s="211"/>
      <c r="L138" s="216"/>
      <c r="M138" s="217"/>
      <c r="N138" s="218"/>
      <c r="O138" s="218"/>
      <c r="P138" s="219">
        <f>P139</f>
        <v>0</v>
      </c>
      <c r="Q138" s="218"/>
      <c r="R138" s="219">
        <f>R139</f>
        <v>0</v>
      </c>
      <c r="S138" s="218"/>
      <c r="T138" s="220">
        <f>T139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1" t="s">
        <v>133</v>
      </c>
      <c r="AT138" s="222" t="s">
        <v>75</v>
      </c>
      <c r="AU138" s="222" t="s">
        <v>81</v>
      </c>
      <c r="AY138" s="221" t="s">
        <v>113</v>
      </c>
      <c r="BK138" s="223">
        <f>BK139</f>
        <v>0</v>
      </c>
    </row>
    <row r="139" s="2" customFormat="1" ht="16.5" customHeight="1">
      <c r="A139" s="35"/>
      <c r="B139" s="36"/>
      <c r="C139" s="226" t="s">
        <v>169</v>
      </c>
      <c r="D139" s="226" t="s">
        <v>115</v>
      </c>
      <c r="E139" s="227" t="s">
        <v>170</v>
      </c>
      <c r="F139" s="228" t="s">
        <v>168</v>
      </c>
      <c r="G139" s="229" t="s">
        <v>118</v>
      </c>
      <c r="H139" s="230">
        <v>1</v>
      </c>
      <c r="I139" s="231"/>
      <c r="J139" s="232">
        <f>ROUND(I139*H139,2)</f>
        <v>0</v>
      </c>
      <c r="K139" s="233"/>
      <c r="L139" s="41"/>
      <c r="M139" s="234" t="s">
        <v>1</v>
      </c>
      <c r="N139" s="235" t="s">
        <v>41</v>
      </c>
      <c r="O139" s="88"/>
      <c r="P139" s="236">
        <f>O139*H139</f>
        <v>0</v>
      </c>
      <c r="Q139" s="236">
        <v>0</v>
      </c>
      <c r="R139" s="236">
        <f>Q139*H139</f>
        <v>0</v>
      </c>
      <c r="S139" s="236">
        <v>0</v>
      </c>
      <c r="T139" s="237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8" t="s">
        <v>171</v>
      </c>
      <c r="AT139" s="238" t="s">
        <v>115</v>
      </c>
      <c r="AU139" s="238" t="s">
        <v>83</v>
      </c>
      <c r="AY139" s="14" t="s">
        <v>113</v>
      </c>
      <c r="BE139" s="239">
        <f>IF(N139="základní",J139,0)</f>
        <v>0</v>
      </c>
      <c r="BF139" s="239">
        <f>IF(N139="snížená",J139,0)</f>
        <v>0</v>
      </c>
      <c r="BG139" s="239">
        <f>IF(N139="zákl. přenesená",J139,0)</f>
        <v>0</v>
      </c>
      <c r="BH139" s="239">
        <f>IF(N139="sníž. přenesená",J139,0)</f>
        <v>0</v>
      </c>
      <c r="BI139" s="239">
        <f>IF(N139="nulová",J139,0)</f>
        <v>0</v>
      </c>
      <c r="BJ139" s="14" t="s">
        <v>81</v>
      </c>
      <c r="BK139" s="239">
        <f>ROUND(I139*H139,2)</f>
        <v>0</v>
      </c>
      <c r="BL139" s="14" t="s">
        <v>171</v>
      </c>
      <c r="BM139" s="238" t="s">
        <v>172</v>
      </c>
    </row>
    <row r="140" s="12" customFormat="1" ht="22.8" customHeight="1">
      <c r="A140" s="12"/>
      <c r="B140" s="210"/>
      <c r="C140" s="211"/>
      <c r="D140" s="212" t="s">
        <v>75</v>
      </c>
      <c r="E140" s="224" t="s">
        <v>173</v>
      </c>
      <c r="F140" s="224" t="s">
        <v>174</v>
      </c>
      <c r="G140" s="211"/>
      <c r="H140" s="211"/>
      <c r="I140" s="214"/>
      <c r="J140" s="225">
        <f>BK140</f>
        <v>0</v>
      </c>
      <c r="K140" s="211"/>
      <c r="L140" s="216"/>
      <c r="M140" s="217"/>
      <c r="N140" s="218"/>
      <c r="O140" s="218"/>
      <c r="P140" s="219">
        <f>P141</f>
        <v>0</v>
      </c>
      <c r="Q140" s="218"/>
      <c r="R140" s="219">
        <f>R141</f>
        <v>0</v>
      </c>
      <c r="S140" s="218"/>
      <c r="T140" s="220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1" t="s">
        <v>133</v>
      </c>
      <c r="AT140" s="222" t="s">
        <v>75</v>
      </c>
      <c r="AU140" s="222" t="s">
        <v>81</v>
      </c>
      <c r="AY140" s="221" t="s">
        <v>113</v>
      </c>
      <c r="BK140" s="223">
        <f>BK141</f>
        <v>0</v>
      </c>
    </row>
    <row r="141" s="2" customFormat="1" ht="16.5" customHeight="1">
      <c r="A141" s="35"/>
      <c r="B141" s="36"/>
      <c r="C141" s="226" t="s">
        <v>175</v>
      </c>
      <c r="D141" s="226" t="s">
        <v>115</v>
      </c>
      <c r="E141" s="227" t="s">
        <v>176</v>
      </c>
      <c r="F141" s="228" t="s">
        <v>174</v>
      </c>
      <c r="G141" s="229" t="s">
        <v>118</v>
      </c>
      <c r="H141" s="230">
        <v>1</v>
      </c>
      <c r="I141" s="231"/>
      <c r="J141" s="232">
        <f>ROUND(I141*H141,2)</f>
        <v>0</v>
      </c>
      <c r="K141" s="233"/>
      <c r="L141" s="41"/>
      <c r="M141" s="234" t="s">
        <v>1</v>
      </c>
      <c r="N141" s="235" t="s">
        <v>41</v>
      </c>
      <c r="O141" s="88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8" t="s">
        <v>171</v>
      </c>
      <c r="AT141" s="238" t="s">
        <v>115</v>
      </c>
      <c r="AU141" s="238" t="s">
        <v>83</v>
      </c>
      <c r="AY141" s="14" t="s">
        <v>113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4" t="s">
        <v>81</v>
      </c>
      <c r="BK141" s="239">
        <f>ROUND(I141*H141,2)</f>
        <v>0</v>
      </c>
      <c r="BL141" s="14" t="s">
        <v>171</v>
      </c>
      <c r="BM141" s="238" t="s">
        <v>177</v>
      </c>
    </row>
    <row r="142" s="12" customFormat="1" ht="22.8" customHeight="1">
      <c r="A142" s="12"/>
      <c r="B142" s="210"/>
      <c r="C142" s="211"/>
      <c r="D142" s="212" t="s">
        <v>75</v>
      </c>
      <c r="E142" s="224" t="s">
        <v>178</v>
      </c>
      <c r="F142" s="224" t="s">
        <v>179</v>
      </c>
      <c r="G142" s="211"/>
      <c r="H142" s="211"/>
      <c r="I142" s="214"/>
      <c r="J142" s="225">
        <f>BK142</f>
        <v>0</v>
      </c>
      <c r="K142" s="211"/>
      <c r="L142" s="216"/>
      <c r="M142" s="217"/>
      <c r="N142" s="218"/>
      <c r="O142" s="218"/>
      <c r="P142" s="219">
        <f>P143</f>
        <v>0</v>
      </c>
      <c r="Q142" s="218"/>
      <c r="R142" s="219">
        <f>R143</f>
        <v>0</v>
      </c>
      <c r="S142" s="218"/>
      <c r="T142" s="220">
        <f>T143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1" t="s">
        <v>133</v>
      </c>
      <c r="AT142" s="222" t="s">
        <v>75</v>
      </c>
      <c r="AU142" s="222" t="s">
        <v>81</v>
      </c>
      <c r="AY142" s="221" t="s">
        <v>113</v>
      </c>
      <c r="BK142" s="223">
        <f>BK143</f>
        <v>0</v>
      </c>
    </row>
    <row r="143" s="2" customFormat="1" ht="16.5" customHeight="1">
      <c r="A143" s="35"/>
      <c r="B143" s="36"/>
      <c r="C143" s="226" t="s">
        <v>8</v>
      </c>
      <c r="D143" s="226" t="s">
        <v>115</v>
      </c>
      <c r="E143" s="227" t="s">
        <v>180</v>
      </c>
      <c r="F143" s="228" t="s">
        <v>179</v>
      </c>
      <c r="G143" s="229" t="s">
        <v>118</v>
      </c>
      <c r="H143" s="230">
        <v>1</v>
      </c>
      <c r="I143" s="231"/>
      <c r="J143" s="232">
        <f>ROUND(I143*H143,2)</f>
        <v>0</v>
      </c>
      <c r="K143" s="233"/>
      <c r="L143" s="41"/>
      <c r="M143" s="240" t="s">
        <v>1</v>
      </c>
      <c r="N143" s="241" t="s">
        <v>41</v>
      </c>
      <c r="O143" s="242"/>
      <c r="P143" s="243">
        <f>O143*H143</f>
        <v>0</v>
      </c>
      <c r="Q143" s="243">
        <v>0</v>
      </c>
      <c r="R143" s="243">
        <f>Q143*H143</f>
        <v>0</v>
      </c>
      <c r="S143" s="243">
        <v>0</v>
      </c>
      <c r="T143" s="244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8" t="s">
        <v>171</v>
      </c>
      <c r="AT143" s="238" t="s">
        <v>115</v>
      </c>
      <c r="AU143" s="238" t="s">
        <v>83</v>
      </c>
      <c r="AY143" s="14" t="s">
        <v>113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4" t="s">
        <v>81</v>
      </c>
      <c r="BK143" s="239">
        <f>ROUND(I143*H143,2)</f>
        <v>0</v>
      </c>
      <c r="BL143" s="14" t="s">
        <v>171</v>
      </c>
      <c r="BM143" s="238" t="s">
        <v>181</v>
      </c>
    </row>
    <row r="144" s="2" customFormat="1" ht="6.96" customHeight="1">
      <c r="A144" s="35"/>
      <c r="B144" s="63"/>
      <c r="C144" s="64"/>
      <c r="D144" s="64"/>
      <c r="E144" s="64"/>
      <c r="F144" s="64"/>
      <c r="G144" s="64"/>
      <c r="H144" s="64"/>
      <c r="I144" s="174"/>
      <c r="J144" s="64"/>
      <c r="K144" s="64"/>
      <c r="L144" s="41"/>
      <c r="M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</row>
  </sheetData>
  <sheetProtection sheet="1" autoFilter="0" formatColumns="0" formatRows="0" objects="1" scenarios="1" spinCount="100000" saltValue="Fmg0ObFjcwR1J40GYtg5mU4xhW+EC4JbAwm76MChVXdrbnR3rEbTk2PN70CLjgRNEmR/Dw0OVWJB8sxRFR6XXQ==" hashValue="LOKLNwExw4yF7CGTWyj692+QEDfqzZ8ryM3RzLvtNezsBjkBqX7uMV6ab84gNhnV59bGLRZ32W/XJjB+0ka11w==" algorithmName="SHA-512" password="CC35"/>
  <autoFilter ref="C119:K143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2020-04-22T19:23:41Z</dcterms:created>
  <dcterms:modified xsi:type="dcterms:W3CDTF">2020-04-22T19:23:43Z</dcterms:modified>
</cp:coreProperties>
</file>