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ST - Stavební část" sheetId="2" r:id="rId2"/>
    <sheet name="ZTI - Zdravotechnické ins..." sheetId="3" r:id="rId3"/>
    <sheet name="CHL - Chlazení" sheetId="4" r:id="rId4"/>
    <sheet name="EL - Elektroinstalace" sheetId="5" r:id="rId5"/>
    <sheet name="OST - Ostatní a vedlejší ..." sheetId="6" r:id="rId6"/>
  </sheets>
  <definedNames>
    <definedName name="_xlnm.Print_Area" localSheetId="0">'Rekapitulace stavby'!$D$4:$AO$76,'Rekapitulace stavby'!$C$82:$AQ$100</definedName>
    <definedName name="_xlnm.Print_Titles" localSheetId="0">'Rekapitulace stavby'!$92:$92</definedName>
    <definedName name="_xlnm._FilterDatabase" localSheetId="1" hidden="1">'ST - Stavební část'!$C$126:$K$196</definedName>
    <definedName name="_xlnm.Print_Area" localSheetId="1">'ST - Stavební část'!$C$4:$J$76,'ST - Stavební část'!$C$82:$J$108,'ST - Stavební část'!$C$114:$K$196</definedName>
    <definedName name="_xlnm.Print_Titles" localSheetId="1">'ST - Stavební část'!$126:$126</definedName>
    <definedName name="_xlnm._FilterDatabase" localSheetId="2" hidden="1">'ZTI - Zdravotechnické ins...'!$C$119:$K$134</definedName>
    <definedName name="_xlnm.Print_Area" localSheetId="2">'ZTI - Zdravotechnické ins...'!$C$4:$J$76,'ZTI - Zdravotechnické ins...'!$C$82:$J$101,'ZTI - Zdravotechnické ins...'!$C$107:$K$134</definedName>
    <definedName name="_xlnm.Print_Titles" localSheetId="2">'ZTI - Zdravotechnické ins...'!$119:$119</definedName>
    <definedName name="_xlnm._FilterDatabase" localSheetId="3" hidden="1">'CHL - Chlazení'!$C$123:$K$166</definedName>
    <definedName name="_xlnm.Print_Area" localSheetId="3">'CHL - Chlazení'!$C$4:$J$76,'CHL - Chlazení'!$C$82:$J$105,'CHL - Chlazení'!$C$111:$K$166</definedName>
    <definedName name="_xlnm.Print_Titles" localSheetId="3">'CHL - Chlazení'!$123:$123</definedName>
    <definedName name="_xlnm._FilterDatabase" localSheetId="4" hidden="1">'EL - Elektroinstalace'!$C$117:$K$133</definedName>
    <definedName name="_xlnm.Print_Area" localSheetId="4">'EL - Elektroinstalace'!$C$4:$J$76,'EL - Elektroinstalace'!$C$82:$J$99,'EL - Elektroinstalace'!$C$105:$K$133</definedName>
    <definedName name="_xlnm.Print_Titles" localSheetId="4">'EL - Elektroinstalace'!$117:$117</definedName>
    <definedName name="_xlnm._FilterDatabase" localSheetId="5" hidden="1">'OST - Ostatní a vedlejší ...'!$C$118:$K$142</definedName>
    <definedName name="_xlnm.Print_Area" localSheetId="5">'OST - Ostatní a vedlejší ...'!$C$4:$J$76,'OST - Ostatní a vedlejší ...'!$C$82:$J$100,'OST - Ostatní a vedlejší ...'!$C$106:$K$142</definedName>
    <definedName name="_xlnm.Print_Titles" localSheetId="5">'OST - Ostatní a vedlejší ...'!$118:$118</definedName>
  </definedNames>
  <calcPr/>
</workbook>
</file>

<file path=xl/calcChain.xml><?xml version="1.0" encoding="utf-8"?>
<calcChain xmlns="http://schemas.openxmlformats.org/spreadsheetml/2006/main">
  <c i="6" l="1" r="J37"/>
  <c r="J36"/>
  <c i="1" r="AY99"/>
  <c i="6" r="J35"/>
  <c i="1" r="AX99"/>
  <c i="6" r="BI141"/>
  <c r="BH141"/>
  <c r="BG141"/>
  <c r="BF141"/>
  <c r="T141"/>
  <c r="R141"/>
  <c r="P141"/>
  <c r="BI139"/>
  <c r="BH139"/>
  <c r="BG139"/>
  <c r="BF139"/>
  <c r="T139"/>
  <c r="R139"/>
  <c r="P139"/>
  <c r="BI137"/>
  <c r="BH137"/>
  <c r="BG137"/>
  <c r="BF137"/>
  <c r="T137"/>
  <c r="R137"/>
  <c r="P137"/>
  <c r="BI135"/>
  <c r="BH135"/>
  <c r="BG135"/>
  <c r="BF135"/>
  <c r="T135"/>
  <c r="R135"/>
  <c r="P135"/>
  <c r="BI132"/>
  <c r="BH132"/>
  <c r="BG132"/>
  <c r="BF132"/>
  <c r="T132"/>
  <c r="R132"/>
  <c r="P132"/>
  <c r="BI130"/>
  <c r="BH130"/>
  <c r="BG130"/>
  <c r="BF130"/>
  <c r="T130"/>
  <c r="R130"/>
  <c r="P130"/>
  <c r="BI128"/>
  <c r="BH128"/>
  <c r="BG128"/>
  <c r="BF128"/>
  <c r="T128"/>
  <c r="R128"/>
  <c r="P128"/>
  <c r="BI126"/>
  <c r="BH126"/>
  <c r="BG126"/>
  <c r="BF126"/>
  <c r="T126"/>
  <c r="R126"/>
  <c r="P126"/>
  <c r="BI124"/>
  <c r="BH124"/>
  <c r="BG124"/>
  <c r="BF124"/>
  <c r="T124"/>
  <c r="R124"/>
  <c r="P124"/>
  <c r="BI121"/>
  <c r="BH121"/>
  <c r="BG121"/>
  <c r="BF121"/>
  <c r="T121"/>
  <c r="T120"/>
  <c r="R121"/>
  <c r="R120"/>
  <c r="P121"/>
  <c r="P120"/>
  <c r="J116"/>
  <c r="J115"/>
  <c r="F115"/>
  <c r="F113"/>
  <c r="E111"/>
  <c r="J92"/>
  <c r="J91"/>
  <c r="F91"/>
  <c r="F89"/>
  <c r="E87"/>
  <c r="J18"/>
  <c r="E18"/>
  <c r="F116"/>
  <c r="J17"/>
  <c r="J12"/>
  <c r="J113"/>
  <c r="E7"/>
  <c r="E109"/>
  <c i="5" r="J37"/>
  <c r="J36"/>
  <c i="1" r="AY98"/>
  <c i="5" r="J35"/>
  <c i="1" r="AX98"/>
  <c i="5" r="BI133"/>
  <c r="BH133"/>
  <c r="BG133"/>
  <c r="BF133"/>
  <c r="T133"/>
  <c r="R133"/>
  <c r="P133"/>
  <c r="BI132"/>
  <c r="BH132"/>
  <c r="BG132"/>
  <c r="BF132"/>
  <c r="T132"/>
  <c r="R132"/>
  <c r="P132"/>
  <c r="BI131"/>
  <c r="BH131"/>
  <c r="BG131"/>
  <c r="BF131"/>
  <c r="T131"/>
  <c r="R131"/>
  <c r="P131"/>
  <c r="BI130"/>
  <c r="BH130"/>
  <c r="BG130"/>
  <c r="BF130"/>
  <c r="T130"/>
  <c r="R130"/>
  <c r="P130"/>
  <c r="BI129"/>
  <c r="BH129"/>
  <c r="BG129"/>
  <c r="BF129"/>
  <c r="T129"/>
  <c r="R129"/>
  <c r="P129"/>
  <c r="BI128"/>
  <c r="BH128"/>
  <c r="BG128"/>
  <c r="BF128"/>
  <c r="T128"/>
  <c r="R128"/>
  <c r="P128"/>
  <c r="BI127"/>
  <c r="BH127"/>
  <c r="BG127"/>
  <c r="BF127"/>
  <c r="T127"/>
  <c r="R127"/>
  <c r="P127"/>
  <c r="BI126"/>
  <c r="BH126"/>
  <c r="BG126"/>
  <c r="BF126"/>
  <c r="T126"/>
  <c r="R126"/>
  <c r="P126"/>
  <c r="BI125"/>
  <c r="BH125"/>
  <c r="BG125"/>
  <c r="BF125"/>
  <c r="T125"/>
  <c r="R125"/>
  <c r="P125"/>
  <c r="BI124"/>
  <c r="BH124"/>
  <c r="BG124"/>
  <c r="BF124"/>
  <c r="T124"/>
  <c r="R124"/>
  <c r="P124"/>
  <c r="BI123"/>
  <c r="BH123"/>
  <c r="BG123"/>
  <c r="BF123"/>
  <c r="T123"/>
  <c r="R123"/>
  <c r="P123"/>
  <c r="BI122"/>
  <c r="BH122"/>
  <c r="BG122"/>
  <c r="BF122"/>
  <c r="T122"/>
  <c r="R122"/>
  <c r="P122"/>
  <c r="BI121"/>
  <c r="BH121"/>
  <c r="BG121"/>
  <c r="BF121"/>
  <c r="T121"/>
  <c r="R121"/>
  <c r="P121"/>
  <c r="J115"/>
  <c r="J114"/>
  <c r="F114"/>
  <c r="F112"/>
  <c r="E110"/>
  <c r="J92"/>
  <c r="J91"/>
  <c r="F91"/>
  <c r="F89"/>
  <c r="E87"/>
  <c r="J18"/>
  <c r="E18"/>
  <c r="F115"/>
  <c r="J17"/>
  <c r="J12"/>
  <c r="J112"/>
  <c r="E7"/>
  <c r="E108"/>
  <c i="4" r="J37"/>
  <c r="J36"/>
  <c i="1" r="AY97"/>
  <c i="4" r="J35"/>
  <c i="1" r="AX97"/>
  <c i="4" r="BI166"/>
  <c r="BH166"/>
  <c r="BG166"/>
  <c r="BF166"/>
  <c r="T166"/>
  <c r="R166"/>
  <c r="P166"/>
  <c r="BI165"/>
  <c r="BH165"/>
  <c r="BG165"/>
  <c r="BF165"/>
  <c r="T165"/>
  <c r="R165"/>
  <c r="P165"/>
  <c r="BI164"/>
  <c r="BH164"/>
  <c r="BG164"/>
  <c r="BF164"/>
  <c r="T164"/>
  <c r="R164"/>
  <c r="P164"/>
  <c r="BI163"/>
  <c r="BH163"/>
  <c r="BG163"/>
  <c r="BF163"/>
  <c r="T163"/>
  <c r="R163"/>
  <c r="P163"/>
  <c r="BI162"/>
  <c r="BH162"/>
  <c r="BG162"/>
  <c r="BF162"/>
  <c r="T162"/>
  <c r="R162"/>
  <c r="P162"/>
  <c r="BI160"/>
  <c r="BH160"/>
  <c r="BG160"/>
  <c r="BF160"/>
  <c r="T160"/>
  <c r="T159"/>
  <c r="R160"/>
  <c r="R159"/>
  <c r="P160"/>
  <c r="P159"/>
  <c r="BI158"/>
  <c r="BH158"/>
  <c r="BG158"/>
  <c r="BF158"/>
  <c r="T158"/>
  <c r="T157"/>
  <c r="R158"/>
  <c r="R157"/>
  <c r="P158"/>
  <c r="P157"/>
  <c r="BI156"/>
  <c r="BH156"/>
  <c r="BG156"/>
  <c r="BF156"/>
  <c r="T156"/>
  <c r="R156"/>
  <c r="P156"/>
  <c r="BI155"/>
  <c r="BH155"/>
  <c r="BG155"/>
  <c r="BF155"/>
  <c r="T155"/>
  <c r="R155"/>
  <c r="P155"/>
  <c r="BI154"/>
  <c r="BH154"/>
  <c r="BG154"/>
  <c r="BF154"/>
  <c r="T154"/>
  <c r="R154"/>
  <c r="P154"/>
  <c r="BI152"/>
  <c r="BH152"/>
  <c r="BG152"/>
  <c r="BF152"/>
  <c r="T152"/>
  <c r="R152"/>
  <c r="P152"/>
  <c r="BI151"/>
  <c r="BH151"/>
  <c r="BG151"/>
  <c r="BF151"/>
  <c r="T151"/>
  <c r="R151"/>
  <c r="P151"/>
  <c r="BI150"/>
  <c r="BH150"/>
  <c r="BG150"/>
  <c r="BF150"/>
  <c r="T150"/>
  <c r="R150"/>
  <c r="P150"/>
  <c r="BI149"/>
  <c r="BH149"/>
  <c r="BG149"/>
  <c r="BF149"/>
  <c r="T149"/>
  <c r="R149"/>
  <c r="P149"/>
  <c r="BI147"/>
  <c r="BH147"/>
  <c r="BG147"/>
  <c r="BF147"/>
  <c r="T147"/>
  <c r="R147"/>
  <c r="P147"/>
  <c r="BI146"/>
  <c r="BH146"/>
  <c r="BG146"/>
  <c r="BF146"/>
  <c r="T146"/>
  <c r="R146"/>
  <c r="P146"/>
  <c r="BI145"/>
  <c r="BH145"/>
  <c r="BG145"/>
  <c r="BF145"/>
  <c r="T145"/>
  <c r="R145"/>
  <c r="P145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40"/>
  <c r="BH140"/>
  <c r="BG140"/>
  <c r="BF140"/>
  <c r="T140"/>
  <c r="R140"/>
  <c r="P140"/>
  <c r="BI13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BI136"/>
  <c r="BH136"/>
  <c r="BG136"/>
  <c r="BF136"/>
  <c r="T136"/>
  <c r="R136"/>
  <c r="P136"/>
  <c r="BI134"/>
  <c r="BH134"/>
  <c r="BG134"/>
  <c r="BF134"/>
  <c r="T134"/>
  <c r="R134"/>
  <c r="P134"/>
  <c r="BI133"/>
  <c r="BH133"/>
  <c r="BG133"/>
  <c r="BF133"/>
  <c r="T133"/>
  <c r="R133"/>
  <c r="P133"/>
  <c r="BI132"/>
  <c r="BH132"/>
  <c r="BG132"/>
  <c r="BF132"/>
  <c r="T132"/>
  <c r="R132"/>
  <c r="P132"/>
  <c r="BI130"/>
  <c r="BH130"/>
  <c r="BG130"/>
  <c r="BF130"/>
  <c r="T130"/>
  <c r="R130"/>
  <c r="P130"/>
  <c r="BI129"/>
  <c r="BH129"/>
  <c r="BG129"/>
  <c r="BF129"/>
  <c r="T129"/>
  <c r="R129"/>
  <c r="P129"/>
  <c r="BI128"/>
  <c r="BH128"/>
  <c r="BG128"/>
  <c r="BF128"/>
  <c r="T128"/>
  <c r="R128"/>
  <c r="P128"/>
  <c r="BI127"/>
  <c r="BH127"/>
  <c r="BG127"/>
  <c r="BF127"/>
  <c r="T127"/>
  <c r="R127"/>
  <c r="P127"/>
  <c r="BI126"/>
  <c r="BH126"/>
  <c r="BG126"/>
  <c r="BF126"/>
  <c r="T126"/>
  <c r="R126"/>
  <c r="P126"/>
  <c r="J121"/>
  <c r="J120"/>
  <c r="F120"/>
  <c r="F118"/>
  <c r="E116"/>
  <c r="J92"/>
  <c r="J91"/>
  <c r="F91"/>
  <c r="F89"/>
  <c r="E87"/>
  <c r="J18"/>
  <c r="E18"/>
  <c r="F92"/>
  <c r="J17"/>
  <c r="J12"/>
  <c r="J118"/>
  <c r="E7"/>
  <c r="E85"/>
  <c i="3" r="J37"/>
  <c r="J36"/>
  <c i="1" r="AY96"/>
  <c i="3" r="J35"/>
  <c i="1" r="AX96"/>
  <c i="3" r="BI134"/>
  <c r="BH134"/>
  <c r="BG134"/>
  <c r="BF134"/>
  <c r="T134"/>
  <c r="R134"/>
  <c r="P134"/>
  <c r="BI133"/>
  <c r="BH133"/>
  <c r="BG133"/>
  <c r="BF133"/>
  <c r="T133"/>
  <c r="R133"/>
  <c r="P133"/>
  <c r="BI132"/>
  <c r="BH132"/>
  <c r="BG132"/>
  <c r="BF132"/>
  <c r="T132"/>
  <c r="R132"/>
  <c r="P132"/>
  <c r="BI130"/>
  <c r="BH130"/>
  <c r="BG130"/>
  <c r="BF130"/>
  <c r="T130"/>
  <c r="R130"/>
  <c r="P130"/>
  <c r="BI129"/>
  <c r="BH129"/>
  <c r="BG129"/>
  <c r="BF129"/>
  <c r="T129"/>
  <c r="R129"/>
  <c r="P129"/>
  <c r="BI128"/>
  <c r="BH128"/>
  <c r="BG128"/>
  <c r="BF128"/>
  <c r="T128"/>
  <c r="R128"/>
  <c r="P128"/>
  <c r="BI127"/>
  <c r="BH127"/>
  <c r="BG127"/>
  <c r="BF127"/>
  <c r="T127"/>
  <c r="R127"/>
  <c r="P127"/>
  <c r="BI126"/>
  <c r="BH126"/>
  <c r="BG126"/>
  <c r="BF126"/>
  <c r="T126"/>
  <c r="R126"/>
  <c r="P126"/>
  <c r="BI124"/>
  <c r="BH124"/>
  <c r="BG124"/>
  <c r="BF124"/>
  <c r="T124"/>
  <c r="R124"/>
  <c r="P124"/>
  <c r="BI123"/>
  <c r="BH123"/>
  <c r="BG123"/>
  <c r="BF123"/>
  <c r="T123"/>
  <c r="R123"/>
  <c r="P123"/>
  <c r="J117"/>
  <c r="J116"/>
  <c r="F116"/>
  <c r="F114"/>
  <c r="E112"/>
  <c r="J92"/>
  <c r="J91"/>
  <c r="F91"/>
  <c r="F89"/>
  <c r="E87"/>
  <c r="J18"/>
  <c r="E18"/>
  <c r="F117"/>
  <c r="J17"/>
  <c r="J12"/>
  <c r="J114"/>
  <c r="E7"/>
  <c r="E110"/>
  <c i="2" r="J37"/>
  <c r="J36"/>
  <c i="1" r="AY95"/>
  <c i="2" r="J35"/>
  <c i="1" r="AX95"/>
  <c i="2" r="BI194"/>
  <c r="BH194"/>
  <c r="BG194"/>
  <c r="BF194"/>
  <c r="T194"/>
  <c r="T193"/>
  <c r="R194"/>
  <c r="R193"/>
  <c r="P194"/>
  <c r="P193"/>
  <c r="BI192"/>
  <c r="BH192"/>
  <c r="BG192"/>
  <c r="BF192"/>
  <c r="T192"/>
  <c r="R192"/>
  <c r="P192"/>
  <c r="BI190"/>
  <c r="BH190"/>
  <c r="BG190"/>
  <c r="BF190"/>
  <c r="T190"/>
  <c r="R190"/>
  <c r="P190"/>
  <c r="BI188"/>
  <c r="BH188"/>
  <c r="BG188"/>
  <c r="BF188"/>
  <c r="T188"/>
  <c r="R188"/>
  <c r="P188"/>
  <c r="BI185"/>
  <c r="BH185"/>
  <c r="BG185"/>
  <c r="BF185"/>
  <c r="T185"/>
  <c r="R185"/>
  <c r="P185"/>
  <c r="BI183"/>
  <c r="BH183"/>
  <c r="BG183"/>
  <c r="BF183"/>
  <c r="T183"/>
  <c r="R183"/>
  <c r="P183"/>
  <c r="BI181"/>
  <c r="BH181"/>
  <c r="BG181"/>
  <c r="BF181"/>
  <c r="T181"/>
  <c r="R181"/>
  <c r="P181"/>
  <c r="BI180"/>
  <c r="BH180"/>
  <c r="BG180"/>
  <c r="BF180"/>
  <c r="T180"/>
  <c r="R180"/>
  <c r="P180"/>
  <c r="BI179"/>
  <c r="BH179"/>
  <c r="BG179"/>
  <c r="BF179"/>
  <c r="T179"/>
  <c r="R179"/>
  <c r="P179"/>
  <c r="BI176"/>
  <c r="BH176"/>
  <c r="BG176"/>
  <c r="BF176"/>
  <c r="T176"/>
  <c r="R176"/>
  <c r="P176"/>
  <c r="BI160"/>
  <c r="BH160"/>
  <c r="BG160"/>
  <c r="BF160"/>
  <c r="T160"/>
  <c r="R160"/>
  <c r="P160"/>
  <c r="BI157"/>
  <c r="BH157"/>
  <c r="BG157"/>
  <c r="BF157"/>
  <c r="T157"/>
  <c r="T156"/>
  <c r="R157"/>
  <c r="R156"/>
  <c r="P157"/>
  <c r="P156"/>
  <c r="BI155"/>
  <c r="BH155"/>
  <c r="BG155"/>
  <c r="BF155"/>
  <c r="T155"/>
  <c r="R155"/>
  <c r="P155"/>
  <c r="BI153"/>
  <c r="BH153"/>
  <c r="BG153"/>
  <c r="BF153"/>
  <c r="T153"/>
  <c r="R153"/>
  <c r="P153"/>
  <c r="BI152"/>
  <c r="BH152"/>
  <c r="BG152"/>
  <c r="BF152"/>
  <c r="T152"/>
  <c r="R152"/>
  <c r="P152"/>
  <c r="BI151"/>
  <c r="BH151"/>
  <c r="BG151"/>
  <c r="BF151"/>
  <c r="T151"/>
  <c r="R151"/>
  <c r="P151"/>
  <c r="BI150"/>
  <c r="BH150"/>
  <c r="BG150"/>
  <c r="BF150"/>
  <c r="T150"/>
  <c r="R150"/>
  <c r="P150"/>
  <c r="BI147"/>
  <c r="BH147"/>
  <c r="BG147"/>
  <c r="BF147"/>
  <c r="T147"/>
  <c r="R147"/>
  <c r="P147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40"/>
  <c r="BH140"/>
  <c r="BG140"/>
  <c r="BF140"/>
  <c r="T140"/>
  <c r="R140"/>
  <c r="P140"/>
  <c r="BI138"/>
  <c r="BH138"/>
  <c r="BG138"/>
  <c r="BF138"/>
  <c r="T138"/>
  <c r="R138"/>
  <c r="P138"/>
  <c r="BI137"/>
  <c r="BH137"/>
  <c r="BG137"/>
  <c r="BF137"/>
  <c r="T137"/>
  <c r="R137"/>
  <c r="P137"/>
  <c r="BI136"/>
  <c r="BH136"/>
  <c r="BG136"/>
  <c r="BF136"/>
  <c r="T136"/>
  <c r="R136"/>
  <c r="P136"/>
  <c r="BI134"/>
  <c r="BH134"/>
  <c r="BG134"/>
  <c r="BF134"/>
  <c r="T134"/>
  <c r="R134"/>
  <c r="P134"/>
  <c r="BI133"/>
  <c r="BH133"/>
  <c r="BG133"/>
  <c r="BF133"/>
  <c r="T133"/>
  <c r="R133"/>
  <c r="P133"/>
  <c r="BI131"/>
  <c r="BH131"/>
  <c r="BG131"/>
  <c r="BF131"/>
  <c r="T131"/>
  <c r="R131"/>
  <c r="P131"/>
  <c r="BI130"/>
  <c r="BH130"/>
  <c r="BG130"/>
  <c r="BF130"/>
  <c r="T130"/>
  <c r="R130"/>
  <c r="P130"/>
  <c r="J124"/>
  <c r="J123"/>
  <c r="F123"/>
  <c r="F121"/>
  <c r="E119"/>
  <c r="J92"/>
  <c r="J91"/>
  <c r="F91"/>
  <c r="F89"/>
  <c r="E87"/>
  <c r="J18"/>
  <c r="E18"/>
  <c r="F124"/>
  <c r="J17"/>
  <c r="J12"/>
  <c r="J121"/>
  <c r="E7"/>
  <c r="E85"/>
  <c i="1" r="L90"/>
  <c r="AM90"/>
  <c r="AM89"/>
  <c r="L89"/>
  <c r="AM87"/>
  <c r="L87"/>
  <c r="L85"/>
  <c r="L84"/>
  <c i="6" r="BK141"/>
  <c r="J141"/>
  <c r="BK139"/>
  <c r="J139"/>
  <c r="BK137"/>
  <c r="J137"/>
  <c r="BK135"/>
  <c r="J135"/>
  <c r="BK132"/>
  <c r="J132"/>
  <c r="BK130"/>
  <c r="J130"/>
  <c r="BK128"/>
  <c r="J128"/>
  <c r="BK126"/>
  <c r="J126"/>
  <c r="BK124"/>
  <c r="J124"/>
  <c r="BK121"/>
  <c r="J121"/>
  <c i="5" r="BK133"/>
  <c r="J133"/>
  <c r="BK132"/>
  <c r="J132"/>
  <c r="BK131"/>
  <c r="J131"/>
  <c r="BK130"/>
  <c r="J130"/>
  <c r="BK129"/>
  <c r="J129"/>
  <c r="BK128"/>
  <c r="J128"/>
  <c r="BK127"/>
  <c r="J127"/>
  <c r="BK126"/>
  <c r="J126"/>
  <c r="BK125"/>
  <c r="J125"/>
  <c r="BK124"/>
  <c r="J124"/>
  <c r="BK123"/>
  <c r="J123"/>
  <c r="BK122"/>
  <c r="J122"/>
  <c r="BK121"/>
  <c r="J121"/>
  <c i="4" r="BK165"/>
  <c r="BK164"/>
  <c r="J160"/>
  <c r="J156"/>
  <c r="J155"/>
  <c r="J154"/>
  <c r="BK152"/>
  <c r="BK150"/>
  <c r="BK147"/>
  <c r="J144"/>
  <c r="J140"/>
  <c r="BK138"/>
  <c r="BK133"/>
  <c r="BK132"/>
  <c r="BK130"/>
  <c r="BK129"/>
  <c i="3" r="BK127"/>
  <c r="BK124"/>
  <c i="2" r="J194"/>
  <c r="J192"/>
  <c r="J185"/>
  <c r="J181"/>
  <c r="BK179"/>
  <c r="J160"/>
  <c r="J157"/>
  <c r="BK142"/>
  <c r="J141"/>
  <c r="BK134"/>
  <c i="4" r="J163"/>
  <c r="J162"/>
  <c r="BK158"/>
  <c r="J145"/>
  <c r="BK142"/>
  <c r="J136"/>
  <c r="J133"/>
  <c r="BK126"/>
  <c i="3" r="J126"/>
  <c i="2" r="BK194"/>
  <c r="BK153"/>
  <c r="BK151"/>
  <c r="J140"/>
  <c r="J134"/>
  <c i="4" r="BK163"/>
  <c r="J158"/>
  <c r="J139"/>
  <c r="J138"/>
  <c r="J132"/>
  <c i="3" r="BK134"/>
  <c r="J130"/>
  <c r="J129"/>
  <c r="BK128"/>
  <c i="2" r="BK185"/>
  <c r="BK181"/>
  <c r="J137"/>
  <c r="J136"/>
  <c i="4" r="J166"/>
  <c r="BK151"/>
  <c r="J149"/>
  <c r="BK146"/>
  <c r="BK143"/>
  <c r="BK141"/>
  <c r="BK134"/>
  <c r="J129"/>
  <c i="3" r="BK133"/>
  <c r="BK130"/>
  <c r="BK129"/>
  <c r="J124"/>
  <c r="J123"/>
  <c i="2" r="J188"/>
  <c r="BK180"/>
  <c r="BK176"/>
  <c r="BK160"/>
  <c r="BK152"/>
  <c r="J150"/>
  <c r="J138"/>
  <c r="BK133"/>
  <c i="4" r="J164"/>
  <c r="J152"/>
  <c r="BK140"/>
  <c r="BK139"/>
  <c r="J127"/>
  <c i="3" r="J132"/>
  <c r="BK126"/>
  <c i="2" r="J179"/>
  <c r="BK157"/>
  <c r="BK155"/>
  <c r="J151"/>
  <c r="BK150"/>
  <c r="J147"/>
  <c r="BK144"/>
  <c i="1" r="AS94"/>
  <c i="4" r="J165"/>
  <c r="BK155"/>
  <c r="J151"/>
  <c r="BK137"/>
  <c r="BK128"/>
  <c r="BK127"/>
  <c i="3" r="J134"/>
  <c r="J127"/>
  <c i="2" r="BK183"/>
  <c r="J180"/>
  <c r="BK143"/>
  <c r="J142"/>
  <c r="BK141"/>
  <c r="J131"/>
  <c r="BK130"/>
  <c i="4" r="BK156"/>
  <c r="BK154"/>
  <c r="J150"/>
  <c r="BK144"/>
  <c r="J142"/>
  <c r="J141"/>
  <c r="BK136"/>
  <c r="J128"/>
  <c r="J126"/>
  <c i="3" r="J133"/>
  <c r="BK132"/>
  <c r="J128"/>
  <c i="2" r="BK192"/>
  <c r="BK190"/>
  <c r="J183"/>
  <c r="J155"/>
  <c r="J153"/>
  <c r="J152"/>
  <c r="BK147"/>
  <c r="J144"/>
  <c r="BK140"/>
  <c r="BK137"/>
  <c r="BK136"/>
  <c r="J133"/>
  <c r="BK131"/>
  <c r="J130"/>
  <c i="4" r="BK166"/>
  <c r="BK162"/>
  <c r="BK160"/>
  <c r="BK149"/>
  <c r="J147"/>
  <c r="J146"/>
  <c r="BK145"/>
  <c r="J143"/>
  <c r="J137"/>
  <c r="J134"/>
  <c r="J130"/>
  <c i="3" r="BK123"/>
  <c i="2" r="J190"/>
  <c r="BK188"/>
  <c r="J176"/>
  <c r="J143"/>
  <c r="BK138"/>
  <c l="1" r="P139"/>
  <c r="T149"/>
  <c r="BK184"/>
  <c r="J184"/>
  <c r="J106"/>
  <c i="3" r="R125"/>
  <c i="2" r="P129"/>
  <c r="BK135"/>
  <c r="J135"/>
  <c r="J100"/>
  <c r="BK149"/>
  <c r="J149"/>
  <c r="J102"/>
  <c r="P184"/>
  <c i="3" r="BK125"/>
  <c r="J125"/>
  <c r="J99"/>
  <c i="4" r="T125"/>
  <c r="P131"/>
  <c i="2" r="P132"/>
  <c r="T135"/>
  <c r="P159"/>
  <c r="P158"/>
  <c i="3" r="R122"/>
  <c r="P131"/>
  <c i="4" r="P125"/>
  <c r="P135"/>
  <c r="T148"/>
  <c i="2" r="BK132"/>
  <c r="J132"/>
  <c r="J99"/>
  <c r="R135"/>
  <c r="R159"/>
  <c i="3" r="P122"/>
  <c r="T131"/>
  <c i="4" r="BK135"/>
  <c r="J135"/>
  <c r="J99"/>
  <c r="P153"/>
  <c i="2" r="R132"/>
  <c r="T139"/>
  <c r="R149"/>
  <c r="T184"/>
  <c i="3" r="T125"/>
  <c i="4" r="R135"/>
  <c r="T153"/>
  <c r="R161"/>
  <c i="2" r="T129"/>
  <c r="BK139"/>
  <c r="J139"/>
  <c r="J101"/>
  <c r="BK159"/>
  <c r="J159"/>
  <c r="J105"/>
  <c i="3" r="R131"/>
  <c i="4" r="BK125"/>
  <c r="BK131"/>
  <c r="J131"/>
  <c r="J98"/>
  <c r="R131"/>
  <c r="P148"/>
  <c r="BK153"/>
  <c r="J153"/>
  <c r="J101"/>
  <c r="T161"/>
  <c i="2" r="R129"/>
  <c r="P135"/>
  <c r="T159"/>
  <c r="T158"/>
  <c i="3" r="T122"/>
  <c r="T121"/>
  <c r="T120"/>
  <c r="BK131"/>
  <c r="J131"/>
  <c r="J100"/>
  <c i="4" r="T135"/>
  <c r="R153"/>
  <c r="P161"/>
  <c i="2" r="BK129"/>
  <c r="J129"/>
  <c r="J98"/>
  <c r="T132"/>
  <c r="R139"/>
  <c r="P149"/>
  <c r="R184"/>
  <c i="3" r="BK122"/>
  <c r="J122"/>
  <c r="J98"/>
  <c r="P125"/>
  <c i="4" r="R125"/>
  <c r="R124"/>
  <c r="T131"/>
  <c r="BK148"/>
  <c r="J148"/>
  <c r="J100"/>
  <c r="R148"/>
  <c r="BK161"/>
  <c r="J161"/>
  <c r="J104"/>
  <c i="5" r="BK120"/>
  <c r="J120"/>
  <c r="J98"/>
  <c r="P120"/>
  <c r="P119"/>
  <c r="P118"/>
  <c i="1" r="AU98"/>
  <c i="5" r="R120"/>
  <c r="R119"/>
  <c r="R118"/>
  <c r="T120"/>
  <c r="T119"/>
  <c r="T118"/>
  <c i="6" r="BK123"/>
  <c r="J123"/>
  <c r="J98"/>
  <c r="P123"/>
  <c r="P119"/>
  <c i="1" r="AU99"/>
  <c i="6" r="R123"/>
  <c r="R119"/>
  <c r="T123"/>
  <c r="T119"/>
  <c r="BK134"/>
  <c r="J134"/>
  <c r="J99"/>
  <c r="P134"/>
  <c r="R134"/>
  <c r="T134"/>
  <c i="2" r="F92"/>
  <c r="BE136"/>
  <c r="BE147"/>
  <c r="BE150"/>
  <c r="BE180"/>
  <c r="BE181"/>
  <c i="3" r="BE133"/>
  <c r="BE134"/>
  <c i="4" r="BE156"/>
  <c i="2" r="BE134"/>
  <c r="BE138"/>
  <c r="BE160"/>
  <c i="3" r="F92"/>
  <c r="BE130"/>
  <c i="4" r="BE129"/>
  <c r="BE130"/>
  <c r="BE132"/>
  <c r="BE133"/>
  <c r="BE134"/>
  <c r="BE147"/>
  <c r="BE149"/>
  <c r="BE158"/>
  <c r="BE165"/>
  <c r="BE166"/>
  <c i="2" r="BE137"/>
  <c r="BE144"/>
  <c r="BE151"/>
  <c r="BE152"/>
  <c r="BE155"/>
  <c r="BE185"/>
  <c r="BE188"/>
  <c i="3" r="E85"/>
  <c r="BE123"/>
  <c r="BE128"/>
  <c r="BE129"/>
  <c i="4" r="BE138"/>
  <c i="2" r="E117"/>
  <c r="BE140"/>
  <c r="BE143"/>
  <c r="BE192"/>
  <c r="BK193"/>
  <c r="J193"/>
  <c r="J107"/>
  <c i="4" r="E114"/>
  <c r="BE137"/>
  <c r="BE141"/>
  <c r="BE143"/>
  <c r="BE144"/>
  <c r="BE146"/>
  <c r="BE150"/>
  <c r="BE154"/>
  <c i="2" r="BE131"/>
  <c r="BE157"/>
  <c r="BE190"/>
  <c i="3" r="J89"/>
  <c r="BE127"/>
  <c i="4" r="J89"/>
  <c r="BE136"/>
  <c r="BE142"/>
  <c r="BE160"/>
  <c r="BE162"/>
  <c r="BE163"/>
  <c r="BK159"/>
  <c r="J159"/>
  <c r="J103"/>
  <c i="2" r="J89"/>
  <c r="BE130"/>
  <c r="BE142"/>
  <c r="BE153"/>
  <c r="BE179"/>
  <c i="3" r="BE124"/>
  <c r="BE126"/>
  <c i="4" r="F121"/>
  <c r="BE145"/>
  <c r="BE155"/>
  <c i="2" r="BE141"/>
  <c r="BE194"/>
  <c i="3" r="BE132"/>
  <c i="4" r="BE139"/>
  <c r="BE140"/>
  <c r="BE152"/>
  <c r="BE164"/>
  <c i="2" r="BE133"/>
  <c r="BE176"/>
  <c r="BE183"/>
  <c r="BK156"/>
  <c r="J156"/>
  <c r="J103"/>
  <c i="4" r="BE126"/>
  <c r="BE127"/>
  <c r="BE128"/>
  <c r="BE151"/>
  <c r="BK157"/>
  <c r="J157"/>
  <c r="J102"/>
  <c i="5" r="E85"/>
  <c r="J89"/>
  <c r="F92"/>
  <c r="BE121"/>
  <c r="BE122"/>
  <c r="BE123"/>
  <c r="BE124"/>
  <c r="BE125"/>
  <c r="BE126"/>
  <c r="BE127"/>
  <c r="BE128"/>
  <c r="BE129"/>
  <c r="BE130"/>
  <c r="BE131"/>
  <c r="BE132"/>
  <c r="BE133"/>
  <c i="6" r="E85"/>
  <c r="J89"/>
  <c r="F92"/>
  <c r="BE121"/>
  <c r="BE124"/>
  <c r="BE126"/>
  <c r="BE128"/>
  <c r="BE130"/>
  <c r="BE132"/>
  <c r="BE135"/>
  <c r="BE137"/>
  <c r="BE139"/>
  <c r="BE141"/>
  <c r="BK120"/>
  <c r="J120"/>
  <c r="J97"/>
  <c i="2" r="F37"/>
  <c i="1" r="BD95"/>
  <c i="4" r="J34"/>
  <c i="1" r="AW97"/>
  <c i="2" r="F34"/>
  <c i="1" r="BA95"/>
  <c i="4" r="F34"/>
  <c i="1" r="BA97"/>
  <c i="4" r="F35"/>
  <c i="1" r="BB97"/>
  <c i="3" r="F35"/>
  <c i="1" r="BB96"/>
  <c i="3" r="J34"/>
  <c i="1" r="AW96"/>
  <c i="5" r="F35"/>
  <c i="1" r="BB98"/>
  <c i="6" r="J34"/>
  <c i="1" r="AW99"/>
  <c i="4" r="F36"/>
  <c i="1" r="BC97"/>
  <c i="5" r="F37"/>
  <c i="1" r="BD98"/>
  <c i="6" r="F37"/>
  <c i="1" r="BD99"/>
  <c i="2" r="J34"/>
  <c i="1" r="AW95"/>
  <c i="3" r="F37"/>
  <c i="1" r="BD96"/>
  <c i="3" r="F36"/>
  <c i="1" r="BC96"/>
  <c i="5" r="F36"/>
  <c i="1" r="BC98"/>
  <c i="6" r="F35"/>
  <c i="1" r="BB99"/>
  <c i="2" r="F36"/>
  <c i="1" r="BC95"/>
  <c i="5" r="J34"/>
  <c i="1" r="AW98"/>
  <c i="6" r="F34"/>
  <c i="1" r="BA99"/>
  <c i="2" r="F35"/>
  <c i="1" r="BB95"/>
  <c i="4" r="F37"/>
  <c i="1" r="BD97"/>
  <c i="3" r="F34"/>
  <c i="1" r="BA96"/>
  <c i="5" r="F34"/>
  <c i="1" r="BA98"/>
  <c i="6" r="F36"/>
  <c i="1" r="BC99"/>
  <c i="3" l="1" r="P121"/>
  <c r="P120"/>
  <c i="1" r="AU96"/>
  <c i="4" r="BK124"/>
  <c r="J124"/>
  <c r="J96"/>
  <c i="2" r="R128"/>
  <c r="T128"/>
  <c r="T127"/>
  <c i="4" r="P124"/>
  <c i="1" r="AU97"/>
  <c i="4" r="T124"/>
  <c i="2" r="R158"/>
  <c i="3" r="R121"/>
  <c r="R120"/>
  <c i="2" r="P128"/>
  <c r="P127"/>
  <c i="1" r="AU95"/>
  <c i="2" r="BK128"/>
  <c r="J128"/>
  <c r="J97"/>
  <c r="BK158"/>
  <c r="J158"/>
  <c r="J104"/>
  <c i="3" r="BK121"/>
  <c r="J121"/>
  <c r="J97"/>
  <c i="4" r="J125"/>
  <c r="J97"/>
  <c i="5" r="BK119"/>
  <c r="J119"/>
  <c r="J97"/>
  <c i="6" r="BK119"/>
  <c r="J119"/>
  <c r="J96"/>
  <c i="2" r="F33"/>
  <c i="1" r="AZ95"/>
  <c i="4" r="F33"/>
  <c i="1" r="AZ97"/>
  <c i="3" r="J33"/>
  <c i="1" r="AV96"/>
  <c r="AT96"/>
  <c i="5" r="F33"/>
  <c i="1" r="AZ98"/>
  <c i="2" r="J33"/>
  <c i="1" r="AV95"/>
  <c r="AT95"/>
  <c r="BD94"/>
  <c r="W33"/>
  <c i="4" r="J33"/>
  <c i="1" r="AV97"/>
  <c r="AT97"/>
  <c r="BB94"/>
  <c r="AX94"/>
  <c r="BC94"/>
  <c r="W32"/>
  <c i="3" r="F33"/>
  <c i="1" r="AZ96"/>
  <c i="6" r="J33"/>
  <c i="1" r="AV99"/>
  <c r="AT99"/>
  <c r="BA94"/>
  <c r="AW94"/>
  <c r="AK30"/>
  <c i="5" r="J33"/>
  <c i="1" r="AV98"/>
  <c r="AT98"/>
  <c i="6" r="F33"/>
  <c i="1" r="AZ99"/>
  <c i="2" l="1" r="R127"/>
  <c i="3" r="BK120"/>
  <c r="J120"/>
  <c r="J96"/>
  <c i="2" r="BK127"/>
  <c r="J127"/>
  <c r="J96"/>
  <c i="5" r="BK118"/>
  <c r="J118"/>
  <c r="J96"/>
  <c i="1" r="AZ94"/>
  <c r="AV94"/>
  <c r="AK29"/>
  <c r="AY94"/>
  <c i="6" r="J30"/>
  <c i="1" r="AG99"/>
  <c r="AN99"/>
  <c r="AU94"/>
  <c r="W30"/>
  <c r="W31"/>
  <c i="4" r="J30"/>
  <c i="1" r="AG97"/>
  <c r="AN97"/>
  <c i="4" l="1" r="J39"/>
  <c i="6" r="J39"/>
  <c i="3" r="J30"/>
  <c i="1" r="AG96"/>
  <c r="AN96"/>
  <c i="2" r="J30"/>
  <c i="1" r="AG95"/>
  <c r="AN95"/>
  <c r="W29"/>
  <c r="AT94"/>
  <c i="5" r="J30"/>
  <c i="1" r="AG98"/>
  <c r="AN98"/>
  <c i="2" l="1" r="J39"/>
  <c i="3" r="J39"/>
  <c i="5" r="J39"/>
  <c i="1" r="AG94"/>
  <c r="AK26"/>
  <c r="AK35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<sst xmlns="http://schemas.openxmlformats.org/spreadsheetml/2006/main">
  <si>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</si>
  <si>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</si>
  <si>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</si>
  <si>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</si>
  <si>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</si>
  <si>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{0274fea4-8c24-4785-8e16-6ff3660e2840}</t>
  </si>
  <si>
    <t>0,1</t>
  </si>
  <si>
    <t>21</t>
  </si>
  <si>
    <t>0,01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</si>
  <si>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</si>
  <si>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</si>
  <si>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</si>
  <si>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</si>
  <si>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</si>
  <si>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</si>
  <si>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2020_03_27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</si>
  <si>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</si>
  <si>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</si>
  <si>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Dům s pečovatelskou službou Mlýnská klimatizační jednotky v 5.NP</t>
  </si>
  <si>
    <t>KSO:</t>
  </si>
  <si>
    <t>CC-CZ:</t>
  </si>
  <si>
    <t>Místo:</t>
  </si>
  <si>
    <t>Brno</t>
  </si>
  <si>
    <t>Datum:</t>
  </si>
  <si>
    <t>27. 3. 2020</t>
  </si>
  <si>
    <t>Zadavatel:</t>
  </si>
  <si>
    <t>IČ:</t>
  </si>
  <si>
    <t>Statutární město Brno</t>
  </si>
  <si>
    <t>DIČ:</t>
  </si>
  <si>
    <t>Uchazeč:</t>
  </si>
  <si>
    <t>Vyplň údaj</t>
  </si>
  <si>
    <t>Projektant:</t>
  </si>
  <si>
    <t>Promed Brno, spol.s r.o., Žitná 19, 621 00 Brno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</si>
  <si>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</si>
  <si>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</si>
  <si>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</si>
  <si>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</si>
  <si>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</si>
  <si>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</si>
  <si>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</si>
  <si>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</si>
  <si>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</si>
  <si>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</si>
  <si>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</si>
  <si>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</si>
  <si>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</si>
  <si>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</si>
  <si>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</si>
  <si>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</si>
  <si>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</si>
  <si>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</si>
  <si>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</si>
  <si>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</si>
  <si>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</si>
  <si>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</si>
  <si>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</si>
  <si>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</si>
  <si>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</si>
  <si>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</si>
  <si>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</si>
  <si>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</si>
  <si>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</si>
  <si>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</si>
  <si>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</si>
  <si>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</si>
  <si>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</si>
  <si>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</si>
  <si>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</si>
  <si>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</si>
  <si>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</si>
  <si>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</si>
  <si>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</si>
  <si>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</si>
  <si>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</si>
  <si>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</si>
  <si>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</si>
  <si>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</si>
  <si>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</si>
  <si>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</si>
  <si>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</si>
  <si>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</si>
  <si>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ST</t>
  </si>
  <si>
    <t>Stavební část</t>
  </si>
  <si>
    <t>STA</t>
  </si>
  <si>
    <t>1</t>
  </si>
  <si>
    <t>{cd26ec50-9e53-4bf3-9bb7-183072fa0c76}</t>
  </si>
  <si>
    <t>2</t>
  </si>
  <si>
    <t>ZTI</t>
  </si>
  <si>
    <t>Zdravotechnické instalace</t>
  </si>
  <si>
    <t>{40d5cb4b-bd78-44f4-b8fe-437bc5dd7d27}</t>
  </si>
  <si>
    <t>CHL</t>
  </si>
  <si>
    <t>Chlazení</t>
  </si>
  <si>
    <t>{b5e36f53-ff15-474a-bbbe-8b58e73ac6dc}</t>
  </si>
  <si>
    <t>EL</t>
  </si>
  <si>
    <t>Elektroinstalace</t>
  </si>
  <si>
    <t>{f89dac3e-99c9-48d8-ae6f-93018443358e}</t>
  </si>
  <si>
    <t>OST</t>
  </si>
  <si>
    <t>Ostatní a vedlejší rozpočtové náklady</t>
  </si>
  <si>
    <t>{d3594ed2-2ba5-4aa7-972e-d9356f7b3d57}</t>
  </si>
  <si>
    <t>KRYCÍ LIST SOUPISU PRACÍ</t>
  </si>
  <si>
    <t>Objekt:</t>
  </si>
  <si>
    <t>ST - Stavební část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</si>
  <si>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</si>
  <si>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</si>
  <si>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</si>
  <si>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</si>
  <si>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</si>
  <si>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</si>
  <si>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3 - Svislé a kompletní konstrukce</t>
  </si>
  <si>
    <t xml:space="preserve">    4 - Vodorovné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</si>
  <si>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</si>
  <si>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</si>
  <si>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</si>
  <si>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</si>
  <si>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</si>
  <si>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763 - Konstrukce suché výstavby</t>
  </si>
  <si>
    <t xml:space="preserve">    781 - Dokončovací práce - obklady</t>
  </si>
  <si>
    <t xml:space="preserve">    784 - Dokončovací práce - malby a tapety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</si>
  <si>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</si>
  <si>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</si>
  <si>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</si>
  <si>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</si>
  <si>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</si>
  <si>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</si>
  <si>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</si>
  <si>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</si>
  <si>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</si>
  <si>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</si>
  <si>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</si>
  <si>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</si>
  <si>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</si>
  <si>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</si>
  <si>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</si>
  <si>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</si>
  <si>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3</t>
  </si>
  <si>
    <t>Svislé a kompletní konstrukce</t>
  </si>
  <si>
    <t>K</t>
  </si>
  <si>
    <t>340235211</t>
  </si>
  <si>
    <t>Zazdívka otvorů v příčkách nebo stěnách plochy do 0,0225 m2 cihlami plnými tl do 100 mm</t>
  </si>
  <si>
    <t>kus</t>
  </si>
  <si>
    <t>CS ÚRS 2020 01</t>
  </si>
  <si>
    <t>4</t>
  </si>
  <si>
    <t>-721775664</t>
  </si>
  <si>
    <t>340237211</t>
  </si>
  <si>
    <t>Zazdívka otvorů v příčkách nebo stěnách plochy do 0,25 m2 cihlami plnými tl do 100 mm</t>
  </si>
  <si>
    <t>-776424723</t>
  </si>
  <si>
    <t>Vodorovné konstrukce</t>
  </si>
  <si>
    <t>411236221</t>
  </si>
  <si>
    <t>Zazdívka otvorů pl do 0,09 m2 v klenbách cihlami tl do 300 mm</t>
  </si>
  <si>
    <t>1052859441</t>
  </si>
  <si>
    <t>411237221</t>
  </si>
  <si>
    <t>Zazdívka otvorů pl do 0,25 m2 v klenbách cihlami tl do 300 mm</t>
  </si>
  <si>
    <t>-1278697553</t>
  </si>
  <si>
    <t>6</t>
  </si>
  <si>
    <t>Úpravy povrchů, podlahy a osazování výplní</t>
  </si>
  <si>
    <t>5</t>
  </si>
  <si>
    <t>612325221</t>
  </si>
  <si>
    <t>Vápenocementová štuková omítka malých ploch do 0,09 m2 na stěnách</t>
  </si>
  <si>
    <t>-2137234363</t>
  </si>
  <si>
    <t>612325222</t>
  </si>
  <si>
    <t>Vápenocementová štuková omítka malých ploch do 0,25 m2 na stěnách</t>
  </si>
  <si>
    <t>344275705</t>
  </si>
  <si>
    <t>7</t>
  </si>
  <si>
    <t>612325223</t>
  </si>
  <si>
    <t>Vápenocementová štuková omítka malých ploch do 1,0 m2 na stěnách</t>
  </si>
  <si>
    <t>1803917521</t>
  </si>
  <si>
    <t>9</t>
  </si>
  <si>
    <t>Ostatní konstrukce a práce, bourání</t>
  </si>
  <si>
    <t>8</t>
  </si>
  <si>
    <t>9-001</t>
  </si>
  <si>
    <t>Úklid po stavebních pracech</t>
  </si>
  <si>
    <t>hod.</t>
  </si>
  <si>
    <t>1587132194</t>
  </si>
  <si>
    <t>971033341</t>
  </si>
  <si>
    <t>Vybourání otvorů ve zdivu cihelném pl do 0,09 m2 na MVC nebo MV tl do 300 mm</t>
  </si>
  <si>
    <t>2131266718</t>
  </si>
  <si>
    <t>10</t>
  </si>
  <si>
    <t>971033431</t>
  </si>
  <si>
    <t>Vybourání otvorů ve zdivu cihelném pl do 0,25 m2 na MVC nebo MV tl do 150 mm</t>
  </si>
  <si>
    <t>1585976532</t>
  </si>
  <si>
    <t>11</t>
  </si>
  <si>
    <t>971033441</t>
  </si>
  <si>
    <t>Vybourání otvorů ve zdivu cihelném pl do 0,25 m2 na MVC nebo MV tl do 300 mm</t>
  </si>
  <si>
    <t>-1648337438</t>
  </si>
  <si>
    <t>12</t>
  </si>
  <si>
    <t>977151112</t>
  </si>
  <si>
    <t>Jádrové vrty diamantovými korunkami do D 40 mm do stavebních materiálů</t>
  </si>
  <si>
    <t>m</t>
  </si>
  <si>
    <t>1388104950</t>
  </si>
  <si>
    <t>VV</t>
  </si>
  <si>
    <t>vrty stěny pro kondenzát</t>
  </si>
  <si>
    <t>6*0,3</t>
  </si>
  <si>
    <t>13</t>
  </si>
  <si>
    <t>977151212</t>
  </si>
  <si>
    <t>Jádrové vrty dovrchní diamantovými korunkami do D 40 mm do stavebních materiálů</t>
  </si>
  <si>
    <t>1269290645</t>
  </si>
  <si>
    <t>0,3</t>
  </si>
  <si>
    <t>997</t>
  </si>
  <si>
    <t>Přesun sutě</t>
  </si>
  <si>
    <t>14</t>
  </si>
  <si>
    <t>997002611</t>
  </si>
  <si>
    <t>Nakládání suti a vybouraných hmot</t>
  </si>
  <si>
    <t>t</t>
  </si>
  <si>
    <t>1135926352</t>
  </si>
  <si>
    <t>997013211</t>
  </si>
  <si>
    <t>Vnitrostaveništní doprava suti a vybouraných hmot pro budovy v do 6 m ručně</t>
  </si>
  <si>
    <t>16</t>
  </si>
  <si>
    <t>-1755895005</t>
  </si>
  <si>
    <t>997013501</t>
  </si>
  <si>
    <t>Odvoz suti a vybouraných hmot na skládku nebo meziskládku do 1 km se složením</t>
  </si>
  <si>
    <t>917979897</t>
  </si>
  <si>
    <t>17</t>
  </si>
  <si>
    <t>997013509</t>
  </si>
  <si>
    <t>Příplatek k odvozu suti a vybouraných hmot na skládku ZKD 1 km přes 1 km</t>
  </si>
  <si>
    <t>-1988420732</t>
  </si>
  <si>
    <t>0,969*24 'Přepočtené koeficientem množství</t>
  </si>
  <si>
    <t>18</t>
  </si>
  <si>
    <t>997013631</t>
  </si>
  <si>
    <t>Poplatek za uložení na skládce (skládkovné) stavebního odpadu směsného kód odpadu 17 09 04</t>
  </si>
  <si>
    <t>502146144</t>
  </si>
  <si>
    <t>998</t>
  </si>
  <si>
    <t>Přesun hmot</t>
  </si>
  <si>
    <t>19</t>
  </si>
  <si>
    <t>998018003</t>
  </si>
  <si>
    <t>Přesun hmot ruční pro budovy v do 24 m</t>
  </si>
  <si>
    <t>-1671107440</t>
  </si>
  <si>
    <t>PSV</t>
  </si>
  <si>
    <t>Práce a dodávky PSV</t>
  </si>
  <si>
    <t>763</t>
  </si>
  <si>
    <t>Konstrukce suché výstavby</t>
  </si>
  <si>
    <t>20</t>
  </si>
  <si>
    <t>763-001</t>
  </si>
  <si>
    <t>Provedení kapotáže potrubí ze SDK</t>
  </si>
  <si>
    <t>-1335808490</t>
  </si>
  <si>
    <t>pokoj 1</t>
  </si>
  <si>
    <t>5,12+1,6</t>
  </si>
  <si>
    <t>pokoj 2</t>
  </si>
  <si>
    <t>pokoj 3</t>
  </si>
  <si>
    <t>pokoj 4</t>
  </si>
  <si>
    <t>5,12+1,6+0,95</t>
  </si>
  <si>
    <t>pokoj 5</t>
  </si>
  <si>
    <t>4,7+1,5+3+0,88</t>
  </si>
  <si>
    <t>pokoj 6</t>
  </si>
  <si>
    <t>3,66+3,24+1,75+2,25</t>
  </si>
  <si>
    <t>pokoj 7</t>
  </si>
  <si>
    <t>1,1+2,825+3,6</t>
  </si>
  <si>
    <t>Součet</t>
  </si>
  <si>
    <t>763121411</t>
  </si>
  <si>
    <t>SDK stěna předsazená tl 62,5 mm profil CW+UW 50 deska 1xA 12,5 bez izolace EI 15</t>
  </si>
  <si>
    <t>m2</t>
  </si>
  <si>
    <t>2020561648</t>
  </si>
  <si>
    <t>montáž kapotáže nad linkou</t>
  </si>
  <si>
    <t>7*1,5</t>
  </si>
  <si>
    <t>22</t>
  </si>
  <si>
    <t>763121714</t>
  </si>
  <si>
    <t>SDK stěna předsazená základní penetrační nátěr</t>
  </si>
  <si>
    <t>-1699362636</t>
  </si>
  <si>
    <t>23</t>
  </si>
  <si>
    <t>763121751</t>
  </si>
  <si>
    <t>Příplatek k SDK stěně předsazené za plochu do 6 m2 jednotlivě</t>
  </si>
  <si>
    <t>1486602906</t>
  </si>
  <si>
    <t>24</t>
  </si>
  <si>
    <t>763121811</t>
  </si>
  <si>
    <t>Demontáž SDK předsazené/šachtové stěny s jednoduchou nosnou kcí opláštění jednoduché</t>
  </si>
  <si>
    <t>-515344472</t>
  </si>
  <si>
    <t>25</t>
  </si>
  <si>
    <t>998763303</t>
  </si>
  <si>
    <t>Přesun hmot tonážní pro sádrokartonové konstrukce v objektech v do 24 m</t>
  </si>
  <si>
    <t>1584177394</t>
  </si>
  <si>
    <t>781</t>
  </si>
  <si>
    <t>Dokončovací práce - obklady</t>
  </si>
  <si>
    <t>26</t>
  </si>
  <si>
    <t>781473810</t>
  </si>
  <si>
    <t>Demontáž obkladů z obkladaček keramických lepených</t>
  </si>
  <si>
    <t>-1091956733</t>
  </si>
  <si>
    <t>jednotlivé pokoje</t>
  </si>
  <si>
    <t>7*0,5*0,5</t>
  </si>
  <si>
    <t>27</t>
  </si>
  <si>
    <t>781473925</t>
  </si>
  <si>
    <t>Oprava obkladu z obkladaček keramických do 45 ks/m2 lepených</t>
  </si>
  <si>
    <t>312579079</t>
  </si>
  <si>
    <t>7*(0,25/(0,15*0,15))</t>
  </si>
  <si>
    <t>28</t>
  </si>
  <si>
    <t>M</t>
  </si>
  <si>
    <t>59761039R</t>
  </si>
  <si>
    <t xml:space="preserve">obklad keramický hladký </t>
  </si>
  <si>
    <t>32</t>
  </si>
  <si>
    <t>-747633215</t>
  </si>
  <si>
    <t>2*1,5 'Přepočtené koeficientem množství</t>
  </si>
  <si>
    <t>29</t>
  </si>
  <si>
    <t>998781103</t>
  </si>
  <si>
    <t>Přesun hmot tonážní pro obklady keramické v objektech v do 24 m</t>
  </si>
  <si>
    <t>1571704193</t>
  </si>
  <si>
    <t>784</t>
  </si>
  <si>
    <t>Dokončovací práce - malby a tapety</t>
  </si>
  <si>
    <t>30</t>
  </si>
  <si>
    <t>784161001</t>
  </si>
  <si>
    <t>Tmelení spar a rohů šířky do 3 mm akrylátovým tmelem v místnostech výšky do 3,80 m</t>
  </si>
  <si>
    <t>-1734615596</t>
  </si>
  <si>
    <t>tmelení SDK</t>
  </si>
  <si>
    <t>2*56,335</t>
  </si>
  <si>
    <t>ZTI - Zdravotechnické instalace</t>
  </si>
  <si>
    <t xml:space="preserve">    721 - Zdravotechnika - vnitřní kanalizace</t>
  </si>
  <si>
    <t xml:space="preserve">    722 - Zdravotechnika - vnitřní vodovod</t>
  </si>
  <si>
    <t xml:space="preserve">    725 - Zdravotechnika - zařizovací předměty</t>
  </si>
  <si>
    <t>721</t>
  </si>
  <si>
    <t>Zdravotechnika - vnitřní kanalizace</t>
  </si>
  <si>
    <t>721171905</t>
  </si>
  <si>
    <t>Potrubí z PP vsazení odbočky do hrdla DN 110</t>
  </si>
  <si>
    <t>998721101</t>
  </si>
  <si>
    <t>Přesun hmot tonážní pro vnitřní kanalizace v objektech v do 6 m</t>
  </si>
  <si>
    <t>-1467722842</t>
  </si>
  <si>
    <t>722</t>
  </si>
  <si>
    <t>Zdravotechnika - vnitřní vodovod</t>
  </si>
  <si>
    <t>722174004</t>
  </si>
  <si>
    <t>Potrubí vodovodní plastové PPR svar polyfuze PN 16 D 32 x 4,4 mm</t>
  </si>
  <si>
    <t>722182013</t>
  </si>
  <si>
    <t>Podpůrný žlab pro potrubí D 32</t>
  </si>
  <si>
    <t>722190401</t>
  </si>
  <si>
    <t>Vyvedení a upevnění výpustku do DN 25</t>
  </si>
  <si>
    <t>722290226</t>
  </si>
  <si>
    <t>Zkouška těsnosti vodovodního potrubí závitového do DN 50</t>
  </si>
  <si>
    <t>998722103</t>
  </si>
  <si>
    <t>Přesun hmot tonážní pro vnitřní vodovod v objektech v do 24 m</t>
  </si>
  <si>
    <t>725</t>
  </si>
  <si>
    <t>Zdravotechnika - zařizovací předměty</t>
  </si>
  <si>
    <t>725869R01</t>
  </si>
  <si>
    <t>Montáž zápachových uzávěrek</t>
  </si>
  <si>
    <t>HLE.HL524</t>
  </si>
  <si>
    <t>Vodní zápachová uzávěrka pro dovod kondenzátu s přídavnou mechanickou zápachovou uzávěrkou</t>
  </si>
  <si>
    <t>998725101</t>
  </si>
  <si>
    <t>Přesun hmot tonážní pro zařizovací předměty v objektech v do 6 m</t>
  </si>
  <si>
    <t>367569584</t>
  </si>
  <si>
    <t>CHL - Chlazení</t>
  </si>
  <si>
    <t>713 - Izolace tepelné</t>
  </si>
  <si>
    <t>732 - Strojovna UT</t>
  </si>
  <si>
    <t>733 - Rozvod potrubí</t>
  </si>
  <si>
    <t>735 - Chladící jednotky</t>
  </si>
  <si>
    <t>767 - Konstrukce zámečnické</t>
  </si>
  <si>
    <t>783 - Nátěry</t>
  </si>
  <si>
    <t>VRN - Vedlejší rozpočtové náklady</t>
  </si>
  <si>
    <t>OST - Ostatní rozpočtové náklady</t>
  </si>
  <si>
    <t>713</t>
  </si>
  <si>
    <t>Izolace tepelné</t>
  </si>
  <si>
    <t>vlastní cena</t>
  </si>
  <si>
    <t>Montáž izolace armatur s parotěsnou zábranou</t>
  </si>
  <si>
    <t>vlastní cena.1</t>
  </si>
  <si>
    <t>Desková izolace s parotěsnou zábranou AF-13 mm</t>
  </si>
  <si>
    <t>vlastní cena.2</t>
  </si>
  <si>
    <t>Lepidlo , 1 l</t>
  </si>
  <si>
    <t>vlastní cena.3</t>
  </si>
  <si>
    <t>Čistič lepidla 1 l</t>
  </si>
  <si>
    <t>l</t>
  </si>
  <si>
    <t>998713103</t>
  </si>
  <si>
    <t>Přesun hmot tonážní pro izolace tepelné v objektech v do 24 m</t>
  </si>
  <si>
    <t>732</t>
  </si>
  <si>
    <t>Strojovna UT</t>
  </si>
  <si>
    <t>732199100</t>
  </si>
  <si>
    <t xml:space="preserve">Montáž štítků  orientačních</t>
  </si>
  <si>
    <t>735-34512</t>
  </si>
  <si>
    <t>tabulka bezpečnostní s tiskem 2 barvy A7 105x74mm</t>
  </si>
  <si>
    <t>998732101</t>
  </si>
  <si>
    <t>Přesun hmot tonážní pro strojovny v objektech v do 6 m</t>
  </si>
  <si>
    <t>733</t>
  </si>
  <si>
    <t>Rozvod potrubí</t>
  </si>
  <si>
    <t>vlastní cena.4</t>
  </si>
  <si>
    <t>Předizolované měděné trubky - Propojovací potrubí Cu v izolaci 6,35/9,52 mm, 13 m (501)</t>
  </si>
  <si>
    <t>kpl</t>
  </si>
  <si>
    <t>733122206</t>
  </si>
  <si>
    <t>Předizolované měděné trubky - Propojovací potrubí Cu v izolaci 6,35/9,52 mm, 13 m (502)</t>
  </si>
  <si>
    <t>733122207</t>
  </si>
  <si>
    <t>Předizolované měděné trubky - Propojovací potrubí Cu v izolaci 6,35/9,52 mm, 13 m (503)</t>
  </si>
  <si>
    <t>733122208</t>
  </si>
  <si>
    <t>Předizolované měděné trubky - Propojovací potrubí Cu v izolaci 6,35/9,52 mm, 13 m (504)</t>
  </si>
  <si>
    <t>51T00076</t>
  </si>
  <si>
    <t>Předizolované měděné trubky - Propojovací potrubí Cu v izolaci 6,35/9,52 mm, 9 m (505)</t>
  </si>
  <si>
    <t>733190217</t>
  </si>
  <si>
    <t>Předizolované měděné trubky - Propojovací potrubí Cu v izolaci 6,35/9,52 mm, 15 m (506)</t>
  </si>
  <si>
    <t>733190217.1</t>
  </si>
  <si>
    <t>Předizolované měděné trubky - Propojovací potrubí Cu v izolaci 6,35/9,52 mm, 15 m (507)</t>
  </si>
  <si>
    <t>vlastní cena.5</t>
  </si>
  <si>
    <t>Montáž potrubí z předizolovaných měděných trubek pro klimatizaci</t>
  </si>
  <si>
    <t>733291101</t>
  </si>
  <si>
    <t>Zkouška těsnosti potrubí měděné do D 35x1,5</t>
  </si>
  <si>
    <t>34</t>
  </si>
  <si>
    <t>vlastní cena.6</t>
  </si>
  <si>
    <t>Proplach potrubí 2x</t>
  </si>
  <si>
    <t>36</t>
  </si>
  <si>
    <t>733001</t>
  </si>
  <si>
    <t>Chladící zkouška (72 hod.)</t>
  </si>
  <si>
    <t>soubor</t>
  </si>
  <si>
    <t>38</t>
  </si>
  <si>
    <t>998733101</t>
  </si>
  <si>
    <t>Přesun hmot tonážní pro rozvody potrubí v objektech v do 6 m</t>
  </si>
  <si>
    <t>40</t>
  </si>
  <si>
    <t>735</t>
  </si>
  <si>
    <t>Chladící jednotky</t>
  </si>
  <si>
    <t>vlastní cena.7</t>
  </si>
  <si>
    <t>Sestava venkovní chladící jednotky a vnitřní chladící jednotky, chladivo R32, nominální chladící výkon Qch=3,5 kW, vč. Infa ovladače</t>
  </si>
  <si>
    <t>42</t>
  </si>
  <si>
    <t>vlastní cena.8</t>
  </si>
  <si>
    <t>Sestava venkovní chladící jednotky a vnitřní chladící jednotky, chladivo R32, nominální chladící výkon Qch=5,0 kW, vč. Infa ovladače</t>
  </si>
  <si>
    <t>44</t>
  </si>
  <si>
    <t>vlastní cena.9</t>
  </si>
  <si>
    <t>Montáž venkovní jednotky</t>
  </si>
  <si>
    <t>46</t>
  </si>
  <si>
    <t>vlastní cena.10</t>
  </si>
  <si>
    <t>Montáž vnitřní nástěnné chladící jednotky</t>
  </si>
  <si>
    <t>48</t>
  </si>
  <si>
    <t>767</t>
  </si>
  <si>
    <t>Konstrukce zámečnické</t>
  </si>
  <si>
    <t>767995111</t>
  </si>
  <si>
    <t>Montáž atypických zámečnických konstrukcí hmotnosti do 5 kg</t>
  </si>
  <si>
    <t>kg</t>
  </si>
  <si>
    <t>50</t>
  </si>
  <si>
    <t>vlastní cena.11</t>
  </si>
  <si>
    <t>Tyčová ocel</t>
  </si>
  <si>
    <t>52</t>
  </si>
  <si>
    <t>998767101</t>
  </si>
  <si>
    <t>Přesun hmot tonážní pro zámečnické konstrukce v objektech v do 6 m</t>
  </si>
  <si>
    <t>54</t>
  </si>
  <si>
    <t>783</t>
  </si>
  <si>
    <t>Nátěry</t>
  </si>
  <si>
    <t>783324101</t>
  </si>
  <si>
    <t xml:space="preserve">Základní jednonásobný  akrylátový nátěr zámečnických konstrukcí</t>
  </si>
  <si>
    <t>56</t>
  </si>
  <si>
    <t>VRN</t>
  </si>
  <si>
    <t>Vedlejší rozpočtové náklady</t>
  </si>
  <si>
    <t>731-01</t>
  </si>
  <si>
    <t>Zařízení staveniště</t>
  </si>
  <si>
    <t>58</t>
  </si>
  <si>
    <t>Ostatní rozpočtové náklady</t>
  </si>
  <si>
    <t>vlastní cena.12</t>
  </si>
  <si>
    <t>Dokumentace skutečného stavu včetně fotodokumentace skrytých a těžko přístupných částí</t>
  </si>
  <si>
    <t>262144</t>
  </si>
  <si>
    <t>60</t>
  </si>
  <si>
    <t>HZS1301</t>
  </si>
  <si>
    <t xml:space="preserve">Hodinové zúčtovací sazby profesí HSV  provádění konstrukcí zedník - Výpomocné práce</t>
  </si>
  <si>
    <t>hod</t>
  </si>
  <si>
    <t>62</t>
  </si>
  <si>
    <t>31</t>
  </si>
  <si>
    <t>vlastní cena.13</t>
  </si>
  <si>
    <t>Chladivo R32</t>
  </si>
  <si>
    <t>64</t>
  </si>
  <si>
    <t>HZS2212</t>
  </si>
  <si>
    <t xml:space="preserve">Hodinové zúčtovací sazby profesí PSV  provádění stavebních instalací instalatér odborný - naplnění systémů chladivem R32</t>
  </si>
  <si>
    <t>66</t>
  </si>
  <si>
    <t>33</t>
  </si>
  <si>
    <t>HZS2212.1</t>
  </si>
  <si>
    <t xml:space="preserve">Hodinové zúčtovací sazby profesí PSV  provádění stavebních instalací instalatér odborný - Zprovoznění systému</t>
  </si>
  <si>
    <t>kpl.</t>
  </si>
  <si>
    <t>68</t>
  </si>
  <si>
    <t>EL - Elektroinstalace</t>
  </si>
  <si>
    <t>M - Práce a dodávky M</t>
  </si>
  <si>
    <t xml:space="preserve">    21-M - Elektromontáže</t>
  </si>
  <si>
    <t>Práce a dodávky M</t>
  </si>
  <si>
    <t>21-M</t>
  </si>
  <si>
    <t>Elektromontáže</t>
  </si>
  <si>
    <t>101.1</t>
  </si>
  <si>
    <t xml:space="preserve">Jistič jednopólový modular 16C/1  , 10 kA</t>
  </si>
  <si>
    <t>440383979</t>
  </si>
  <si>
    <t>101.2</t>
  </si>
  <si>
    <t xml:space="preserve">Jistič jednopólový modular 10C/1  10 kA</t>
  </si>
  <si>
    <t>1539174806</t>
  </si>
  <si>
    <t>201.1</t>
  </si>
  <si>
    <t>kabel CYKY J3x2,5</t>
  </si>
  <si>
    <t>983855857</t>
  </si>
  <si>
    <t>201.2</t>
  </si>
  <si>
    <t>kabel CYKY J3x1,5</t>
  </si>
  <si>
    <t>-960141199</t>
  </si>
  <si>
    <t>201.3</t>
  </si>
  <si>
    <t>kabel CYKY J5x1,5</t>
  </si>
  <si>
    <t>-1313485831</t>
  </si>
  <si>
    <t>201.4</t>
  </si>
  <si>
    <t>Hlavní pospojování CY6 mm2 vč. svorek 6mm2</t>
  </si>
  <si>
    <t>-1166737406</t>
  </si>
  <si>
    <t>201.5</t>
  </si>
  <si>
    <t>Lišta vkládací 40X20 vč. spojek a ost. Dílů 40X20</t>
  </si>
  <si>
    <t>1806362587</t>
  </si>
  <si>
    <t>301.1</t>
  </si>
  <si>
    <t>Vodič svodový FeZn 8mm podpěry do zdiva</t>
  </si>
  <si>
    <t>-533701440</t>
  </si>
  <si>
    <t>301.2</t>
  </si>
  <si>
    <t>Držák svodového vodiče do zdiva</t>
  </si>
  <si>
    <t>1335608430</t>
  </si>
  <si>
    <t>301.3</t>
  </si>
  <si>
    <t>Pomocný jímač FeZn 8mm + tvarování pom. Jímače</t>
  </si>
  <si>
    <t>875086886</t>
  </si>
  <si>
    <t>301.4</t>
  </si>
  <si>
    <t xml:space="preserve">Svorka připojovací SP </t>
  </si>
  <si>
    <t>-2057992867</t>
  </si>
  <si>
    <t>301.5</t>
  </si>
  <si>
    <t>Svorka křížová SK</t>
  </si>
  <si>
    <t>1358950689</t>
  </si>
  <si>
    <t>301.6</t>
  </si>
  <si>
    <t>Svorka spojovací SS</t>
  </si>
  <si>
    <t>811697778</t>
  </si>
  <si>
    <t>OST - Ostatní a vedlejší rozpočtové náklady</t>
  </si>
  <si>
    <t xml:space="preserve">960 -   Kompletační činnost</t>
  </si>
  <si>
    <t>OST - Ostatní náklady</t>
  </si>
  <si>
    <t>0 - Vedlejší rozpočtové náklady</t>
  </si>
  <si>
    <t>960</t>
  </si>
  <si>
    <t xml:space="preserve">  Kompletační činnost</t>
  </si>
  <si>
    <t>045203001</t>
  </si>
  <si>
    <t>Kompletační činnost</t>
  </si>
  <si>
    <t>1024</t>
  </si>
  <si>
    <t>-261751994</t>
  </si>
  <si>
    <t>P</t>
  </si>
  <si>
    <t>Poznámka k položce:_x000d_
Náklad zhotovitele na řízení a koordinaci subdodavatelů_x000d_
V případě, že všechny práce budou prováděny vlastními pracovníky, lze tuto položku ocenit nulovou za podmínky, že tato skutečnost bude zapsána do poznámky položky.</t>
  </si>
  <si>
    <t>Ostatní náklady</t>
  </si>
  <si>
    <t>013254001</t>
  </si>
  <si>
    <t>Náklady na vyhotovení dokumentace skutečného provedení stavby</t>
  </si>
  <si>
    <t>-1759671455</t>
  </si>
  <si>
    <t>Poznámka k položce:_x000d_
Dokumentace skutečného provedení v rozsahu dle platné vyhlášky na dokumentaci staveb v počtu dle SOD a VOP</t>
  </si>
  <si>
    <t>013284001</t>
  </si>
  <si>
    <t>Náklady na zpracování a vedení plánu KZP</t>
  </si>
  <si>
    <t>-913351353</t>
  </si>
  <si>
    <t>Poznámka k položce:_x000d_
KZP = kontrolní a zkušební plán zpracovaný do podrobností položek rozpočtu, povinně obsahující všechny zkoušky, revize a měření požadované technickými normami a předpisy ve vztahu k prováděným pracím, dodávkám a službám.</t>
  </si>
  <si>
    <t>043103001</t>
  </si>
  <si>
    <t xml:space="preserve">Náklady na provedení zkoušek, revizí a měření </t>
  </si>
  <si>
    <t>-260638975</t>
  </si>
  <si>
    <t xml:space="preserve">Poznámka k položce:_x000d_
Náklady na provedení zkoušek, revizí a měření, které jsou vyžadovány v  technických normách a dalších předpisech ve vztahu k prováděným pracím, dodávkám a službám. Další zkoušky vyžádané technickou zprávou_x000d_
</t>
  </si>
  <si>
    <t>090001001</t>
  </si>
  <si>
    <t>Náklady na vyhotovení dokumentace k předání stavby</t>
  </si>
  <si>
    <t>2054541854</t>
  </si>
  <si>
    <t>Poznámka k položce:_x000d_
Náklady spojené s vyhotovením, kopírováním a kopletací všech dokumentů požadovaných v SOD a VOP k předání stavby objenateli.</t>
  </si>
  <si>
    <t>090001002</t>
  </si>
  <si>
    <t>Ostatní náklady vyplývající ze znění SOD a VOP</t>
  </si>
  <si>
    <t>-794982798</t>
  </si>
  <si>
    <t>Poznámka k položce:_x000d_
Náklady související s plněním povinností zhotovitele požadované v SOD a VOP případně v jiných dokumentech, např.:_x000d_
- náklady na zřízení bankovních záruk_x000d_
- náklady spojené vypracováním technologických postupů_x000d_
- náklady na vypracování ohlášení změn a změnových listů_x000d_
- náklady spojené s předáním díla _x000d_
- Zpracování provozního řádu servisu a údržby střechy_x000d_
atd.</t>
  </si>
  <si>
    <t>030001001</t>
  </si>
  <si>
    <t>Náklady na zřízení zařízení staveniště v souladu s dokumentací ZOV</t>
  </si>
  <si>
    <t>1296936510</t>
  </si>
  <si>
    <t>Poznámka k položce:_x000d_
Náklady na dokumentaci ZS, příprava území pro ZS včetně odstranění materiálu a konstrukcí, vybudování odběrný míst, zřízení přípojek energií, vlastní vybudování objektů ZS a provizornich komunikací.</t>
  </si>
  <si>
    <t>030001002</t>
  </si>
  <si>
    <t>Náklady na provoz a údržbu zařízení staveniště</t>
  </si>
  <si>
    <t>1983869763</t>
  </si>
  <si>
    <t>Poznámka k položce:_x000d_
Náklady na vybavení objektů, náklady na energie, úklid, údržba, osvětlení, oplocení, opravy na objektech ZS, čištění ploch, zabezpečení staveniště</t>
  </si>
  <si>
    <t>039001003</t>
  </si>
  <si>
    <t>Náklady na zrušení zařízení staveniště</t>
  </si>
  <si>
    <t>792154460</t>
  </si>
  <si>
    <t>Poznámka k položce:_x000d_
odstranění objektu ZS včetně přípojek a jejich odvozu, uvedení pozemku do původního stavu včetně nákladů s tím spojených</t>
  </si>
  <si>
    <t>079002001</t>
  </si>
  <si>
    <t>Ostatní provozní vlivy</t>
  </si>
  <si>
    <t>-436843434</t>
  </si>
  <si>
    <t>Poznámka k položce:_x000d_
Například:_x000d_
- provoz investora a třetích osob_x000d_
- práce na památkově chráněném objektu_x000d_
- náklady na provádění zimní údržby_x000d_
- práce na těžce přístupných místech_x000d_
- ztížený provoz vozidel v centru města_x000d_
- ztížené dopravní podmínky_x000d_
- práce v ochranných pásmech_x000d_
atd.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</si>
</sst>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30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4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9" fillId="0" borderId="19" xfId="0" applyNumberFormat="1" applyFont="1" applyBorder="1" applyAlignment="1" applyProtection="1">
      <alignment vertical="center"/>
    </xf>
    <xf numFmtId="4" fontId="29" fillId="0" borderId="20" xfId="0" applyNumberFormat="1" applyFont="1" applyBorder="1" applyAlignment="1" applyProtection="1">
      <alignment vertical="center"/>
    </xf>
    <xf numFmtId="166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  <protection locked="0"/>
    </xf>
    <xf numFmtId="0" fontId="22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4" fontId="35" fillId="2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10" fillId="0" borderId="19" xfId="0" applyFont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0" fontId="37" fillId="0" borderId="0" xfId="0" applyFont="1" applyAlignment="1" applyProtection="1">
      <alignment vertical="center" wrapText="1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theme" Target="theme/theme1.xml" /><Relationship Id="rId9" Type="http://schemas.openxmlformats.org/officeDocument/2006/relationships/calcChain" Target="calcChain.xml" /><Relationship Id="rId10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7" t="s">
        <v>6</v>
      </c>
      <c r="BT2" s="17" t="s">
        <v>7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8</v>
      </c>
      <c r="BT3" s="17" t="s">
        <v>9</v>
      </c>
    </row>
    <row r="4" s="1" customFormat="1" ht="24.96" customHeight="1">
      <c r="B4" s="21"/>
      <c r="C4" s="22"/>
      <c r="D4" s="23" t="s">
        <v>10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11</v>
      </c>
      <c r="BE4" s="25" t="s">
        <v>12</v>
      </c>
      <c r="BS4" s="17" t="s">
        <v>13</v>
      </c>
    </row>
    <row r="5" s="1" customFormat="1" ht="12" customHeight="1">
      <c r="B5" s="21"/>
      <c r="C5" s="22"/>
      <c r="D5" s="26" t="s">
        <v>14</v>
      </c>
      <c r="E5" s="22"/>
      <c r="F5" s="22"/>
      <c r="G5" s="22"/>
      <c r="H5" s="22"/>
      <c r="I5" s="22"/>
      <c r="J5" s="22"/>
      <c r="K5" s="27" t="s">
        <v>15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0"/>
      <c r="BE5" s="28" t="s">
        <v>16</v>
      </c>
      <c r="BS5" s="17" t="s">
        <v>6</v>
      </c>
    </row>
    <row r="6" s="1" customFormat="1" ht="36.96" customHeight="1">
      <c r="B6" s="21"/>
      <c r="C6" s="22"/>
      <c r="D6" s="29" t="s">
        <v>17</v>
      </c>
      <c r="E6" s="22"/>
      <c r="F6" s="22"/>
      <c r="G6" s="22"/>
      <c r="H6" s="22"/>
      <c r="I6" s="22"/>
      <c r="J6" s="22"/>
      <c r="K6" s="30" t="s">
        <v>18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0"/>
      <c r="BE6" s="31"/>
      <c r="BS6" s="17" t="s">
        <v>6</v>
      </c>
    </row>
    <row r="7" s="1" customFormat="1" ht="12" customHeight="1">
      <c r="B7" s="21"/>
      <c r="C7" s="22"/>
      <c r="D7" s="32" t="s">
        <v>19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32" t="s">
        <v>20</v>
      </c>
      <c r="AL7" s="22"/>
      <c r="AM7" s="22"/>
      <c r="AN7" s="27" t="s">
        <v>1</v>
      </c>
      <c r="AO7" s="22"/>
      <c r="AP7" s="22"/>
      <c r="AQ7" s="22"/>
      <c r="AR7" s="20"/>
      <c r="BE7" s="31"/>
      <c r="BS7" s="17" t="s">
        <v>6</v>
      </c>
    </row>
    <row r="8" s="1" customFormat="1" ht="12" customHeight="1">
      <c r="B8" s="21"/>
      <c r="C8" s="22"/>
      <c r="D8" s="32" t="s">
        <v>21</v>
      </c>
      <c r="E8" s="22"/>
      <c r="F8" s="22"/>
      <c r="G8" s="22"/>
      <c r="H8" s="22"/>
      <c r="I8" s="22"/>
      <c r="J8" s="22"/>
      <c r="K8" s="27" t="s">
        <v>22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32" t="s">
        <v>23</v>
      </c>
      <c r="AL8" s="22"/>
      <c r="AM8" s="22"/>
      <c r="AN8" s="33" t="s">
        <v>24</v>
      </c>
      <c r="AO8" s="22"/>
      <c r="AP8" s="22"/>
      <c r="AQ8" s="22"/>
      <c r="AR8" s="20"/>
      <c r="BE8" s="31"/>
      <c r="BS8" s="17" t="s">
        <v>6</v>
      </c>
    </row>
    <row r="9" s="1" customFormat="1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31"/>
      <c r="BS9" s="17" t="s">
        <v>6</v>
      </c>
    </row>
    <row r="10" s="1" customFormat="1" ht="12" customHeight="1">
      <c r="B10" s="21"/>
      <c r="C10" s="22"/>
      <c r="D10" s="32" t="s">
        <v>25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2" t="s">
        <v>26</v>
      </c>
      <c r="AL10" s="22"/>
      <c r="AM10" s="22"/>
      <c r="AN10" s="27" t="s">
        <v>1</v>
      </c>
      <c r="AO10" s="22"/>
      <c r="AP10" s="22"/>
      <c r="AQ10" s="22"/>
      <c r="AR10" s="20"/>
      <c r="BE10" s="31"/>
      <c r="BS10" s="17" t="s">
        <v>6</v>
      </c>
    </row>
    <row r="11" s="1" customFormat="1" ht="18.48" customHeight="1">
      <c r="B11" s="21"/>
      <c r="C11" s="22"/>
      <c r="D11" s="22"/>
      <c r="E11" s="27" t="s">
        <v>27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32" t="s">
        <v>28</v>
      </c>
      <c r="AL11" s="22"/>
      <c r="AM11" s="22"/>
      <c r="AN11" s="27" t="s">
        <v>1</v>
      </c>
      <c r="AO11" s="22"/>
      <c r="AP11" s="22"/>
      <c r="AQ11" s="22"/>
      <c r="AR11" s="20"/>
      <c r="BE11" s="31"/>
      <c r="BS11" s="17" t="s">
        <v>6</v>
      </c>
    </row>
    <row r="12" s="1" customFormat="1" ht="6.96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31"/>
      <c r="BS12" s="17" t="s">
        <v>6</v>
      </c>
    </row>
    <row r="13" s="1" customFormat="1" ht="12" customHeight="1">
      <c r="B13" s="21"/>
      <c r="C13" s="22"/>
      <c r="D13" s="32" t="s">
        <v>29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32" t="s">
        <v>26</v>
      </c>
      <c r="AL13" s="22"/>
      <c r="AM13" s="22"/>
      <c r="AN13" s="34" t="s">
        <v>30</v>
      </c>
      <c r="AO13" s="22"/>
      <c r="AP13" s="22"/>
      <c r="AQ13" s="22"/>
      <c r="AR13" s="20"/>
      <c r="BE13" s="31"/>
      <c r="BS13" s="17" t="s">
        <v>6</v>
      </c>
    </row>
    <row r="14">
      <c r="B14" s="21"/>
      <c r="C14" s="22"/>
      <c r="D14" s="22"/>
      <c r="E14" s="34" t="s">
        <v>30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28</v>
      </c>
      <c r="AL14" s="22"/>
      <c r="AM14" s="22"/>
      <c r="AN14" s="34" t="s">
        <v>30</v>
      </c>
      <c r="AO14" s="22"/>
      <c r="AP14" s="22"/>
      <c r="AQ14" s="22"/>
      <c r="AR14" s="20"/>
      <c r="BE14" s="31"/>
      <c r="BS14" s="17" t="s">
        <v>6</v>
      </c>
    </row>
    <row r="15" s="1" customFormat="1" ht="6.96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31"/>
      <c r="BS15" s="17" t="s">
        <v>4</v>
      </c>
    </row>
    <row r="16" s="1" customFormat="1" ht="12" customHeight="1">
      <c r="B16" s="21"/>
      <c r="C16" s="22"/>
      <c r="D16" s="32" t="s">
        <v>31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32" t="s">
        <v>26</v>
      </c>
      <c r="AL16" s="22"/>
      <c r="AM16" s="22"/>
      <c r="AN16" s="27" t="s">
        <v>1</v>
      </c>
      <c r="AO16" s="22"/>
      <c r="AP16" s="22"/>
      <c r="AQ16" s="22"/>
      <c r="AR16" s="20"/>
      <c r="BE16" s="31"/>
      <c r="BS16" s="17" t="s">
        <v>4</v>
      </c>
    </row>
    <row r="17" s="1" customFormat="1" ht="18.48" customHeight="1">
      <c r="B17" s="21"/>
      <c r="C17" s="22"/>
      <c r="D17" s="22"/>
      <c r="E17" s="27" t="s">
        <v>32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32" t="s">
        <v>28</v>
      </c>
      <c r="AL17" s="22"/>
      <c r="AM17" s="22"/>
      <c r="AN17" s="27" t="s">
        <v>1</v>
      </c>
      <c r="AO17" s="22"/>
      <c r="AP17" s="22"/>
      <c r="AQ17" s="22"/>
      <c r="AR17" s="20"/>
      <c r="BE17" s="31"/>
      <c r="BS17" s="17" t="s">
        <v>33</v>
      </c>
    </row>
    <row r="18" s="1" customFormat="1" ht="6.96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31"/>
      <c r="BS18" s="17" t="s">
        <v>8</v>
      </c>
    </row>
    <row r="19" s="1" customFormat="1" ht="12" customHeight="1">
      <c r="B19" s="21"/>
      <c r="C19" s="22"/>
      <c r="D19" s="32" t="s">
        <v>34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32" t="s">
        <v>26</v>
      </c>
      <c r="AL19" s="22"/>
      <c r="AM19" s="22"/>
      <c r="AN19" s="27" t="s">
        <v>1</v>
      </c>
      <c r="AO19" s="22"/>
      <c r="AP19" s="22"/>
      <c r="AQ19" s="22"/>
      <c r="AR19" s="20"/>
      <c r="BE19" s="31"/>
      <c r="BS19" s="17" t="s">
        <v>8</v>
      </c>
    </row>
    <row r="20" s="1" customFormat="1" ht="18.48" customHeight="1">
      <c r="B20" s="21"/>
      <c r="C20" s="22"/>
      <c r="D20" s="22"/>
      <c r="E20" s="27" t="s">
        <v>32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32" t="s">
        <v>28</v>
      </c>
      <c r="AL20" s="22"/>
      <c r="AM20" s="22"/>
      <c r="AN20" s="27" t="s">
        <v>1</v>
      </c>
      <c r="AO20" s="22"/>
      <c r="AP20" s="22"/>
      <c r="AQ20" s="22"/>
      <c r="AR20" s="20"/>
      <c r="BE20" s="31"/>
      <c r="BS20" s="17" t="s">
        <v>33</v>
      </c>
    </row>
    <row r="21" s="1" customFormat="1" ht="6.96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31"/>
    </row>
    <row r="22" s="1" customFormat="1" ht="12" customHeight="1">
      <c r="B22" s="21"/>
      <c r="C22" s="22"/>
      <c r="D22" s="32" t="s">
        <v>35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31"/>
    </row>
    <row r="23" s="1" customFormat="1" ht="16.5" customHeight="1">
      <c r="B23" s="21"/>
      <c r="C23" s="22"/>
      <c r="D23" s="22"/>
      <c r="E23" s="36" t="s">
        <v>1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22"/>
      <c r="AP23" s="22"/>
      <c r="AQ23" s="22"/>
      <c r="AR23" s="20"/>
      <c r="BE23" s="31"/>
    </row>
    <row r="24" s="1" customFormat="1" ht="6.96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31"/>
    </row>
    <row r="25" s="1" customFormat="1" ht="6.96" customHeight="1">
      <c r="B25" s="21"/>
      <c r="C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22"/>
      <c r="AQ25" s="22"/>
      <c r="AR25" s="20"/>
      <c r="BE25" s="31"/>
    </row>
    <row r="26" s="2" customFormat="1" ht="25.92" customHeight="1">
      <c r="A26" s="38"/>
      <c r="B26" s="39"/>
      <c r="C26" s="40"/>
      <c r="D26" s="41" t="s">
        <v>36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ROUND(AG94,2)</f>
        <v>0</v>
      </c>
      <c r="AL26" s="42"/>
      <c r="AM26" s="42"/>
      <c r="AN26" s="42"/>
      <c r="AO26" s="42"/>
      <c r="AP26" s="40"/>
      <c r="AQ26" s="40"/>
      <c r="AR26" s="44"/>
      <c r="BE26" s="31"/>
    </row>
    <row r="27" s="2" customFormat="1" ht="6.96" customHeight="1">
      <c r="A27" s="38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4"/>
      <c r="BE27" s="31"/>
    </row>
    <row r="28" s="2" customFormat="1">
      <c r="A28" s="38"/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5" t="s">
        <v>37</v>
      </c>
      <c r="M28" s="45"/>
      <c r="N28" s="45"/>
      <c r="O28" s="45"/>
      <c r="P28" s="45"/>
      <c r="Q28" s="40"/>
      <c r="R28" s="40"/>
      <c r="S28" s="40"/>
      <c r="T28" s="40"/>
      <c r="U28" s="40"/>
      <c r="V28" s="40"/>
      <c r="W28" s="45" t="s">
        <v>38</v>
      </c>
      <c r="X28" s="45"/>
      <c r="Y28" s="45"/>
      <c r="Z28" s="45"/>
      <c r="AA28" s="45"/>
      <c r="AB28" s="45"/>
      <c r="AC28" s="45"/>
      <c r="AD28" s="45"/>
      <c r="AE28" s="45"/>
      <c r="AF28" s="40"/>
      <c r="AG28" s="40"/>
      <c r="AH28" s="40"/>
      <c r="AI28" s="40"/>
      <c r="AJ28" s="40"/>
      <c r="AK28" s="45" t="s">
        <v>39</v>
      </c>
      <c r="AL28" s="45"/>
      <c r="AM28" s="45"/>
      <c r="AN28" s="45"/>
      <c r="AO28" s="45"/>
      <c r="AP28" s="40"/>
      <c r="AQ28" s="40"/>
      <c r="AR28" s="44"/>
      <c r="BE28" s="31"/>
    </row>
    <row r="29" s="3" customFormat="1" ht="14.4" customHeight="1">
      <c r="A29" s="3"/>
      <c r="B29" s="46"/>
      <c r="C29" s="47"/>
      <c r="D29" s="32" t="s">
        <v>40</v>
      </c>
      <c r="E29" s="47"/>
      <c r="F29" s="32" t="s">
        <v>41</v>
      </c>
      <c r="G29" s="47"/>
      <c r="H29" s="47"/>
      <c r="I29" s="47"/>
      <c r="J29" s="47"/>
      <c r="K29" s="47"/>
      <c r="L29" s="48">
        <v>0.20999999999999999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9">
        <f>ROUND(AZ94,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9">
        <f>ROUND(AV94, 2)</f>
        <v>0</v>
      </c>
      <c r="AL29" s="47"/>
      <c r="AM29" s="47"/>
      <c r="AN29" s="47"/>
      <c r="AO29" s="47"/>
      <c r="AP29" s="47"/>
      <c r="AQ29" s="47"/>
      <c r="AR29" s="50"/>
      <c r="BE29" s="51"/>
    </row>
    <row r="30" s="3" customFormat="1" ht="14.4" customHeight="1">
      <c r="A30" s="3"/>
      <c r="B30" s="46"/>
      <c r="C30" s="47"/>
      <c r="D30" s="47"/>
      <c r="E30" s="47"/>
      <c r="F30" s="32" t="s">
        <v>42</v>
      </c>
      <c r="G30" s="47"/>
      <c r="H30" s="47"/>
      <c r="I30" s="47"/>
      <c r="J30" s="47"/>
      <c r="K30" s="47"/>
      <c r="L30" s="48">
        <v>0.14999999999999999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9">
        <f>ROUND(BA94,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9">
        <f>ROUND(AW94, 2)</f>
        <v>0</v>
      </c>
      <c r="AL30" s="47"/>
      <c r="AM30" s="47"/>
      <c r="AN30" s="47"/>
      <c r="AO30" s="47"/>
      <c r="AP30" s="47"/>
      <c r="AQ30" s="47"/>
      <c r="AR30" s="50"/>
      <c r="BE30" s="51"/>
    </row>
    <row r="31" hidden="1" s="3" customFormat="1" ht="14.4" customHeight="1">
      <c r="A31" s="3"/>
      <c r="B31" s="46"/>
      <c r="C31" s="47"/>
      <c r="D31" s="47"/>
      <c r="E31" s="47"/>
      <c r="F31" s="32" t="s">
        <v>43</v>
      </c>
      <c r="G31" s="47"/>
      <c r="H31" s="47"/>
      <c r="I31" s="47"/>
      <c r="J31" s="47"/>
      <c r="K31" s="47"/>
      <c r="L31" s="48">
        <v>0.20999999999999999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9">
        <f>ROUND(BB94, 2)</f>
        <v>0</v>
      </c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9">
        <v>0</v>
      </c>
      <c r="AL31" s="47"/>
      <c r="AM31" s="47"/>
      <c r="AN31" s="47"/>
      <c r="AO31" s="47"/>
      <c r="AP31" s="47"/>
      <c r="AQ31" s="47"/>
      <c r="AR31" s="50"/>
      <c r="BE31" s="51"/>
    </row>
    <row r="32" hidden="1" s="3" customFormat="1" ht="14.4" customHeight="1">
      <c r="A32" s="3"/>
      <c r="B32" s="46"/>
      <c r="C32" s="47"/>
      <c r="D32" s="47"/>
      <c r="E32" s="47"/>
      <c r="F32" s="32" t="s">
        <v>44</v>
      </c>
      <c r="G32" s="47"/>
      <c r="H32" s="47"/>
      <c r="I32" s="47"/>
      <c r="J32" s="47"/>
      <c r="K32" s="47"/>
      <c r="L32" s="48">
        <v>0.14999999999999999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9">
        <f>ROUND(BC94, 2)</f>
        <v>0</v>
      </c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9">
        <v>0</v>
      </c>
      <c r="AL32" s="47"/>
      <c r="AM32" s="47"/>
      <c r="AN32" s="47"/>
      <c r="AO32" s="47"/>
      <c r="AP32" s="47"/>
      <c r="AQ32" s="47"/>
      <c r="AR32" s="50"/>
      <c r="BE32" s="51"/>
    </row>
    <row r="33" hidden="1" s="3" customFormat="1" ht="14.4" customHeight="1">
      <c r="A33" s="3"/>
      <c r="B33" s="46"/>
      <c r="C33" s="47"/>
      <c r="D33" s="47"/>
      <c r="E33" s="47"/>
      <c r="F33" s="32" t="s">
        <v>45</v>
      </c>
      <c r="G33" s="47"/>
      <c r="H33" s="47"/>
      <c r="I33" s="47"/>
      <c r="J33" s="47"/>
      <c r="K33" s="47"/>
      <c r="L33" s="48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9">
        <f>ROUND(BD94,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9">
        <v>0</v>
      </c>
      <c r="AL33" s="47"/>
      <c r="AM33" s="47"/>
      <c r="AN33" s="47"/>
      <c r="AO33" s="47"/>
      <c r="AP33" s="47"/>
      <c r="AQ33" s="47"/>
      <c r="AR33" s="50"/>
      <c r="BE33" s="51"/>
    </row>
    <row r="34" s="2" customFormat="1" ht="6.96" customHeight="1">
      <c r="A34" s="38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4"/>
      <c r="BE34" s="31"/>
    </row>
    <row r="35" s="2" customFormat="1" ht="25.92" customHeight="1">
      <c r="A35" s="38"/>
      <c r="B35" s="39"/>
      <c r="C35" s="52"/>
      <c r="D35" s="53" t="s">
        <v>46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47</v>
      </c>
      <c r="U35" s="54"/>
      <c r="V35" s="54"/>
      <c r="W35" s="54"/>
      <c r="X35" s="56" t="s">
        <v>48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4"/>
      <c r="BE35" s="38"/>
    </row>
    <row r="36" s="2" customFormat="1" ht="6.96" customHeight="1">
      <c r="A36" s="38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4"/>
      <c r="BE36" s="38"/>
    </row>
    <row r="37" s="2" customFormat="1" ht="14.4" customHeight="1">
      <c r="A37" s="38"/>
      <c r="B37" s="39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4"/>
      <c r="BE37" s="38"/>
    </row>
    <row r="38" s="1" customFormat="1" ht="14.4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="1" customFormat="1" ht="14.4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="1" customFormat="1" ht="14.4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="1" customFormat="1" ht="14.4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="1" customFormat="1" ht="14.4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="1" customFormat="1" ht="14.4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="1" customFormat="1" ht="14.4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="1" customFormat="1" ht="14.4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="1" customFormat="1" ht="14.4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="1" customFormat="1" ht="14.4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="1" customFormat="1" ht="14.4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="2" customFormat="1" ht="14.4" customHeight="1">
      <c r="B49" s="59"/>
      <c r="C49" s="60"/>
      <c r="D49" s="61" t="s">
        <v>49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1" t="s">
        <v>50</v>
      </c>
      <c r="AI49" s="62"/>
      <c r="AJ49" s="62"/>
      <c r="AK49" s="62"/>
      <c r="AL49" s="62"/>
      <c r="AM49" s="62"/>
      <c r="AN49" s="62"/>
      <c r="AO49" s="62"/>
      <c r="AP49" s="60"/>
      <c r="AQ49" s="60"/>
      <c r="AR49" s="63"/>
    </row>
    <row r="50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="2" customFormat="1">
      <c r="A60" s="38"/>
      <c r="B60" s="39"/>
      <c r="C60" s="40"/>
      <c r="D60" s="64" t="s">
        <v>51</v>
      </c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64" t="s">
        <v>52</v>
      </c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64" t="s">
        <v>51</v>
      </c>
      <c r="AI60" s="42"/>
      <c r="AJ60" s="42"/>
      <c r="AK60" s="42"/>
      <c r="AL60" s="42"/>
      <c r="AM60" s="64" t="s">
        <v>52</v>
      </c>
      <c r="AN60" s="42"/>
      <c r="AO60" s="42"/>
      <c r="AP60" s="40"/>
      <c r="AQ60" s="40"/>
      <c r="AR60" s="44"/>
      <c r="BE60" s="38"/>
    </row>
    <row r="61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="2" customFormat="1">
      <c r="A64" s="38"/>
      <c r="B64" s="39"/>
      <c r="C64" s="40"/>
      <c r="D64" s="61" t="s">
        <v>53</v>
      </c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1" t="s">
        <v>54</v>
      </c>
      <c r="AI64" s="65"/>
      <c r="AJ64" s="65"/>
      <c r="AK64" s="65"/>
      <c r="AL64" s="65"/>
      <c r="AM64" s="65"/>
      <c r="AN64" s="65"/>
      <c r="AO64" s="65"/>
      <c r="AP64" s="40"/>
      <c r="AQ64" s="40"/>
      <c r="AR64" s="44"/>
      <c r="BE64" s="38"/>
    </row>
    <row r="6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="2" customFormat="1">
      <c r="A75" s="38"/>
      <c r="B75" s="39"/>
      <c r="C75" s="40"/>
      <c r="D75" s="64" t="s">
        <v>51</v>
      </c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64" t="s">
        <v>52</v>
      </c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64" t="s">
        <v>51</v>
      </c>
      <c r="AI75" s="42"/>
      <c r="AJ75" s="42"/>
      <c r="AK75" s="42"/>
      <c r="AL75" s="42"/>
      <c r="AM75" s="64" t="s">
        <v>52</v>
      </c>
      <c r="AN75" s="42"/>
      <c r="AO75" s="42"/>
      <c r="AP75" s="40"/>
      <c r="AQ75" s="40"/>
      <c r="AR75" s="44"/>
      <c r="BE75" s="38"/>
    </row>
    <row r="76" s="2" customFormat="1">
      <c r="A76" s="38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4"/>
      <c r="BE76" s="38"/>
    </row>
    <row r="77" s="2" customFormat="1" ht="6.96" customHeight="1">
      <c r="A77" s="38"/>
      <c r="B77" s="66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44"/>
      <c r="BE77" s="38"/>
    </row>
    <row r="81" s="2" customFormat="1" ht="6.96" customHeight="1">
      <c r="A81" s="38"/>
      <c r="B81" s="68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44"/>
      <c r="BE81" s="38"/>
    </row>
    <row r="82" s="2" customFormat="1" ht="24.96" customHeight="1">
      <c r="A82" s="38"/>
      <c r="B82" s="39"/>
      <c r="C82" s="23" t="s">
        <v>55</v>
      </c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4"/>
      <c r="B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4"/>
      <c r="BE83" s="38"/>
    </row>
    <row r="84" s="4" customFormat="1" ht="12" customHeight="1">
      <c r="A84" s="4"/>
      <c r="B84" s="70"/>
      <c r="C84" s="32" t="s">
        <v>14</v>
      </c>
      <c r="D84" s="71"/>
      <c r="E84" s="71"/>
      <c r="F84" s="71"/>
      <c r="G84" s="71"/>
      <c r="H84" s="71"/>
      <c r="I84" s="71"/>
      <c r="J84" s="71"/>
      <c r="K84" s="71"/>
      <c r="L84" s="71" t="str">
        <f>K5</f>
        <v>2020_03_27</v>
      </c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2"/>
      <c r="BE84" s="4"/>
    </row>
    <row r="85" s="5" customFormat="1" ht="36.96" customHeight="1">
      <c r="A85" s="5"/>
      <c r="B85" s="73"/>
      <c r="C85" s="74" t="s">
        <v>17</v>
      </c>
      <c r="D85" s="75"/>
      <c r="E85" s="75"/>
      <c r="F85" s="75"/>
      <c r="G85" s="75"/>
      <c r="H85" s="75"/>
      <c r="I85" s="75"/>
      <c r="J85" s="75"/>
      <c r="K85" s="75"/>
      <c r="L85" s="76" t="str">
        <f>K6</f>
        <v>Dům s pečovatelskou službou Mlýnská klimatizační jednotky v 5.NP</v>
      </c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7"/>
      <c r="BE85" s="5"/>
    </row>
    <row r="86" s="2" customFormat="1" ht="6.96" customHeight="1">
      <c r="A86" s="38"/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4"/>
      <c r="BE86" s="38"/>
    </row>
    <row r="87" s="2" customFormat="1" ht="12" customHeight="1">
      <c r="A87" s="38"/>
      <c r="B87" s="39"/>
      <c r="C87" s="32" t="s">
        <v>21</v>
      </c>
      <c r="D87" s="40"/>
      <c r="E87" s="40"/>
      <c r="F87" s="40"/>
      <c r="G87" s="40"/>
      <c r="H87" s="40"/>
      <c r="I87" s="40"/>
      <c r="J87" s="40"/>
      <c r="K87" s="40"/>
      <c r="L87" s="78" t="str">
        <f>IF(K8="","",K8)</f>
        <v>Brno</v>
      </c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32" t="s">
        <v>23</v>
      </c>
      <c r="AJ87" s="40"/>
      <c r="AK87" s="40"/>
      <c r="AL87" s="40"/>
      <c r="AM87" s="79" t="str">
        <f>IF(AN8= "","",AN8)</f>
        <v>27. 3. 2020</v>
      </c>
      <c r="AN87" s="79"/>
      <c r="AO87" s="40"/>
      <c r="AP87" s="40"/>
      <c r="AQ87" s="40"/>
      <c r="AR87" s="44"/>
      <c r="B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4"/>
      <c r="BE88" s="38"/>
    </row>
    <row r="89" s="2" customFormat="1" ht="25.65" customHeight="1">
      <c r="A89" s="38"/>
      <c r="B89" s="39"/>
      <c r="C89" s="32" t="s">
        <v>25</v>
      </c>
      <c r="D89" s="40"/>
      <c r="E89" s="40"/>
      <c r="F89" s="40"/>
      <c r="G89" s="40"/>
      <c r="H89" s="40"/>
      <c r="I89" s="40"/>
      <c r="J89" s="40"/>
      <c r="K89" s="40"/>
      <c r="L89" s="71" t="str">
        <f>IF(E11= "","",E11)</f>
        <v>Statutární město Brno</v>
      </c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32" t="s">
        <v>31</v>
      </c>
      <c r="AJ89" s="40"/>
      <c r="AK89" s="40"/>
      <c r="AL89" s="40"/>
      <c r="AM89" s="80" t="str">
        <f>IF(E17="","",E17)</f>
        <v>Promed Brno, spol.s r.o., Žitná 19, 621 00 Brno</v>
      </c>
      <c r="AN89" s="71"/>
      <c r="AO89" s="71"/>
      <c r="AP89" s="71"/>
      <c r="AQ89" s="40"/>
      <c r="AR89" s="44"/>
      <c r="AS89" s="81" t="s">
        <v>56</v>
      </c>
      <c r="AT89" s="82"/>
      <c r="AU89" s="83"/>
      <c r="AV89" s="83"/>
      <c r="AW89" s="83"/>
      <c r="AX89" s="83"/>
      <c r="AY89" s="83"/>
      <c r="AZ89" s="83"/>
      <c r="BA89" s="83"/>
      <c r="BB89" s="83"/>
      <c r="BC89" s="83"/>
      <c r="BD89" s="84"/>
      <c r="BE89" s="38"/>
    </row>
    <row r="90" s="2" customFormat="1" ht="25.65" customHeight="1">
      <c r="A90" s="38"/>
      <c r="B90" s="39"/>
      <c r="C90" s="32" t="s">
        <v>29</v>
      </c>
      <c r="D90" s="40"/>
      <c r="E90" s="40"/>
      <c r="F90" s="40"/>
      <c r="G90" s="40"/>
      <c r="H90" s="40"/>
      <c r="I90" s="40"/>
      <c r="J90" s="40"/>
      <c r="K90" s="40"/>
      <c r="L90" s="71" t="str">
        <f>IF(E14= "Vyplň údaj","",E14)</f>
        <v/>
      </c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32" t="s">
        <v>34</v>
      </c>
      <c r="AJ90" s="40"/>
      <c r="AK90" s="40"/>
      <c r="AL90" s="40"/>
      <c r="AM90" s="80" t="str">
        <f>IF(E20="","",E20)</f>
        <v>Promed Brno, spol.s r.o., Žitná 19, 621 00 Brno</v>
      </c>
      <c r="AN90" s="71"/>
      <c r="AO90" s="71"/>
      <c r="AP90" s="71"/>
      <c r="AQ90" s="40"/>
      <c r="AR90" s="44"/>
      <c r="AS90" s="85"/>
      <c r="AT90" s="86"/>
      <c r="AU90" s="87"/>
      <c r="AV90" s="87"/>
      <c r="AW90" s="87"/>
      <c r="AX90" s="87"/>
      <c r="AY90" s="87"/>
      <c r="AZ90" s="87"/>
      <c r="BA90" s="87"/>
      <c r="BB90" s="87"/>
      <c r="BC90" s="87"/>
      <c r="BD90" s="88"/>
      <c r="BE90" s="38"/>
    </row>
    <row r="91" s="2" customFormat="1" ht="10.8" customHeight="1">
      <c r="A91" s="38"/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4"/>
      <c r="AS91" s="89"/>
      <c r="AT91" s="90"/>
      <c r="AU91" s="91"/>
      <c r="AV91" s="91"/>
      <c r="AW91" s="91"/>
      <c r="AX91" s="91"/>
      <c r="AY91" s="91"/>
      <c r="AZ91" s="91"/>
      <c r="BA91" s="91"/>
      <c r="BB91" s="91"/>
      <c r="BC91" s="91"/>
      <c r="BD91" s="92"/>
      <c r="BE91" s="38"/>
    </row>
    <row r="92" s="2" customFormat="1" ht="29.28" customHeight="1">
      <c r="A92" s="38"/>
      <c r="B92" s="39"/>
      <c r="C92" s="93" t="s">
        <v>57</v>
      </c>
      <c r="D92" s="94"/>
      <c r="E92" s="94"/>
      <c r="F92" s="94"/>
      <c r="G92" s="94"/>
      <c r="H92" s="95"/>
      <c r="I92" s="96" t="s">
        <v>58</v>
      </c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7" t="s">
        <v>59</v>
      </c>
      <c r="AH92" s="94"/>
      <c r="AI92" s="94"/>
      <c r="AJ92" s="94"/>
      <c r="AK92" s="94"/>
      <c r="AL92" s="94"/>
      <c r="AM92" s="94"/>
      <c r="AN92" s="96" t="s">
        <v>60</v>
      </c>
      <c r="AO92" s="94"/>
      <c r="AP92" s="98"/>
      <c r="AQ92" s="99" t="s">
        <v>61</v>
      </c>
      <c r="AR92" s="44"/>
      <c r="AS92" s="100" t="s">
        <v>62</v>
      </c>
      <c r="AT92" s="101" t="s">
        <v>63</v>
      </c>
      <c r="AU92" s="101" t="s">
        <v>64</v>
      </c>
      <c r="AV92" s="101" t="s">
        <v>65</v>
      </c>
      <c r="AW92" s="101" t="s">
        <v>66</v>
      </c>
      <c r="AX92" s="101" t="s">
        <v>67</v>
      </c>
      <c r="AY92" s="101" t="s">
        <v>68</v>
      </c>
      <c r="AZ92" s="101" t="s">
        <v>69</v>
      </c>
      <c r="BA92" s="101" t="s">
        <v>70</v>
      </c>
      <c r="BB92" s="101" t="s">
        <v>71</v>
      </c>
      <c r="BC92" s="101" t="s">
        <v>72</v>
      </c>
      <c r="BD92" s="102" t="s">
        <v>73</v>
      </c>
      <c r="BE92" s="38"/>
    </row>
    <row r="93" s="2" customFormat="1" ht="10.8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4"/>
      <c r="AS93" s="103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5"/>
      <c r="BE93" s="38"/>
    </row>
    <row r="94" s="6" customFormat="1" ht="32.4" customHeight="1">
      <c r="A94" s="6"/>
      <c r="B94" s="106"/>
      <c r="C94" s="107" t="s">
        <v>74</v>
      </c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  <c r="AB94" s="108"/>
      <c r="AC94" s="108"/>
      <c r="AD94" s="108"/>
      <c r="AE94" s="108"/>
      <c r="AF94" s="108"/>
      <c r="AG94" s="109">
        <f>ROUND(SUM(AG95:AG99),2)</f>
        <v>0</v>
      </c>
      <c r="AH94" s="109"/>
      <c r="AI94" s="109"/>
      <c r="AJ94" s="109"/>
      <c r="AK94" s="109"/>
      <c r="AL94" s="109"/>
      <c r="AM94" s="109"/>
      <c r="AN94" s="110">
        <f>SUM(AG94,AT94)</f>
        <v>0</v>
      </c>
      <c r="AO94" s="110"/>
      <c r="AP94" s="110"/>
      <c r="AQ94" s="111" t="s">
        <v>1</v>
      </c>
      <c r="AR94" s="112"/>
      <c r="AS94" s="113">
        <f>ROUND(SUM(AS95:AS99),2)</f>
        <v>0</v>
      </c>
      <c r="AT94" s="114">
        <f>ROUND(SUM(AV94:AW94),2)</f>
        <v>0</v>
      </c>
      <c r="AU94" s="115">
        <f>ROUND(SUM(AU95:AU99),5)</f>
        <v>0</v>
      </c>
      <c r="AV94" s="114">
        <f>ROUND(AZ94*L29,2)</f>
        <v>0</v>
      </c>
      <c r="AW94" s="114">
        <f>ROUND(BA94*L30,2)</f>
        <v>0</v>
      </c>
      <c r="AX94" s="114">
        <f>ROUND(BB94*L29,2)</f>
        <v>0</v>
      </c>
      <c r="AY94" s="114">
        <f>ROUND(BC94*L30,2)</f>
        <v>0</v>
      </c>
      <c r="AZ94" s="114">
        <f>ROUND(SUM(AZ95:AZ99),2)</f>
        <v>0</v>
      </c>
      <c r="BA94" s="114">
        <f>ROUND(SUM(BA95:BA99),2)</f>
        <v>0</v>
      </c>
      <c r="BB94" s="114">
        <f>ROUND(SUM(BB95:BB99),2)</f>
        <v>0</v>
      </c>
      <c r="BC94" s="114">
        <f>ROUND(SUM(BC95:BC99),2)</f>
        <v>0</v>
      </c>
      <c r="BD94" s="116">
        <f>ROUND(SUM(BD95:BD99),2)</f>
        <v>0</v>
      </c>
      <c r="BE94" s="6"/>
      <c r="BS94" s="117" t="s">
        <v>75</v>
      </c>
      <c r="BT94" s="117" t="s">
        <v>76</v>
      </c>
      <c r="BU94" s="118" t="s">
        <v>77</v>
      </c>
      <c r="BV94" s="117" t="s">
        <v>78</v>
      </c>
      <c r="BW94" s="117" t="s">
        <v>5</v>
      </c>
      <c r="BX94" s="117" t="s">
        <v>79</v>
      </c>
      <c r="CL94" s="117" t="s">
        <v>1</v>
      </c>
    </row>
    <row r="95" s="7" customFormat="1" ht="16.5" customHeight="1">
      <c r="A95" s="119" t="s">
        <v>80</v>
      </c>
      <c r="B95" s="120"/>
      <c r="C95" s="121"/>
      <c r="D95" s="122" t="s">
        <v>81</v>
      </c>
      <c r="E95" s="122"/>
      <c r="F95" s="122"/>
      <c r="G95" s="122"/>
      <c r="H95" s="122"/>
      <c r="I95" s="123"/>
      <c r="J95" s="122" t="s">
        <v>82</v>
      </c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4">
        <f>'ST - Stavební část'!J30</f>
        <v>0</v>
      </c>
      <c r="AH95" s="123"/>
      <c r="AI95" s="123"/>
      <c r="AJ95" s="123"/>
      <c r="AK95" s="123"/>
      <c r="AL95" s="123"/>
      <c r="AM95" s="123"/>
      <c r="AN95" s="124">
        <f>SUM(AG95,AT95)</f>
        <v>0</v>
      </c>
      <c r="AO95" s="123"/>
      <c r="AP95" s="123"/>
      <c r="AQ95" s="125" t="s">
        <v>83</v>
      </c>
      <c r="AR95" s="126"/>
      <c r="AS95" s="127">
        <v>0</v>
      </c>
      <c r="AT95" s="128">
        <f>ROUND(SUM(AV95:AW95),2)</f>
        <v>0</v>
      </c>
      <c r="AU95" s="129">
        <f>'ST - Stavební část'!P127</f>
        <v>0</v>
      </c>
      <c r="AV95" s="128">
        <f>'ST - Stavební část'!J33</f>
        <v>0</v>
      </c>
      <c r="AW95" s="128">
        <f>'ST - Stavební část'!J34</f>
        <v>0</v>
      </c>
      <c r="AX95" s="128">
        <f>'ST - Stavební část'!J35</f>
        <v>0</v>
      </c>
      <c r="AY95" s="128">
        <f>'ST - Stavební část'!J36</f>
        <v>0</v>
      </c>
      <c r="AZ95" s="128">
        <f>'ST - Stavební část'!F33</f>
        <v>0</v>
      </c>
      <c r="BA95" s="128">
        <f>'ST - Stavební část'!F34</f>
        <v>0</v>
      </c>
      <c r="BB95" s="128">
        <f>'ST - Stavební část'!F35</f>
        <v>0</v>
      </c>
      <c r="BC95" s="128">
        <f>'ST - Stavební část'!F36</f>
        <v>0</v>
      </c>
      <c r="BD95" s="130">
        <f>'ST - Stavební část'!F37</f>
        <v>0</v>
      </c>
      <c r="BE95" s="7"/>
      <c r="BT95" s="131" t="s">
        <v>84</v>
      </c>
      <c r="BV95" s="131" t="s">
        <v>78</v>
      </c>
      <c r="BW95" s="131" t="s">
        <v>85</v>
      </c>
      <c r="BX95" s="131" t="s">
        <v>5</v>
      </c>
      <c r="CL95" s="131" t="s">
        <v>1</v>
      </c>
      <c r="CM95" s="131" t="s">
        <v>86</v>
      </c>
    </row>
    <row r="96" s="7" customFormat="1" ht="16.5" customHeight="1">
      <c r="A96" s="119" t="s">
        <v>80</v>
      </c>
      <c r="B96" s="120"/>
      <c r="C96" s="121"/>
      <c r="D96" s="122" t="s">
        <v>87</v>
      </c>
      <c r="E96" s="122"/>
      <c r="F96" s="122"/>
      <c r="G96" s="122"/>
      <c r="H96" s="122"/>
      <c r="I96" s="123"/>
      <c r="J96" s="122" t="s">
        <v>88</v>
      </c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  <c r="AC96" s="122"/>
      <c r="AD96" s="122"/>
      <c r="AE96" s="122"/>
      <c r="AF96" s="122"/>
      <c r="AG96" s="124">
        <f>'ZTI - Zdravotechnické ins...'!J30</f>
        <v>0</v>
      </c>
      <c r="AH96" s="123"/>
      <c r="AI96" s="123"/>
      <c r="AJ96" s="123"/>
      <c r="AK96" s="123"/>
      <c r="AL96" s="123"/>
      <c r="AM96" s="123"/>
      <c r="AN96" s="124">
        <f>SUM(AG96,AT96)</f>
        <v>0</v>
      </c>
      <c r="AO96" s="123"/>
      <c r="AP96" s="123"/>
      <c r="AQ96" s="125" t="s">
        <v>83</v>
      </c>
      <c r="AR96" s="126"/>
      <c r="AS96" s="127">
        <v>0</v>
      </c>
      <c r="AT96" s="128">
        <f>ROUND(SUM(AV96:AW96),2)</f>
        <v>0</v>
      </c>
      <c r="AU96" s="129">
        <f>'ZTI - Zdravotechnické ins...'!P120</f>
        <v>0</v>
      </c>
      <c r="AV96" s="128">
        <f>'ZTI - Zdravotechnické ins...'!J33</f>
        <v>0</v>
      </c>
      <c r="AW96" s="128">
        <f>'ZTI - Zdravotechnické ins...'!J34</f>
        <v>0</v>
      </c>
      <c r="AX96" s="128">
        <f>'ZTI - Zdravotechnické ins...'!J35</f>
        <v>0</v>
      </c>
      <c r="AY96" s="128">
        <f>'ZTI - Zdravotechnické ins...'!J36</f>
        <v>0</v>
      </c>
      <c r="AZ96" s="128">
        <f>'ZTI - Zdravotechnické ins...'!F33</f>
        <v>0</v>
      </c>
      <c r="BA96" s="128">
        <f>'ZTI - Zdravotechnické ins...'!F34</f>
        <v>0</v>
      </c>
      <c r="BB96" s="128">
        <f>'ZTI - Zdravotechnické ins...'!F35</f>
        <v>0</v>
      </c>
      <c r="BC96" s="128">
        <f>'ZTI - Zdravotechnické ins...'!F36</f>
        <v>0</v>
      </c>
      <c r="BD96" s="130">
        <f>'ZTI - Zdravotechnické ins...'!F37</f>
        <v>0</v>
      </c>
      <c r="BE96" s="7"/>
      <c r="BT96" s="131" t="s">
        <v>84</v>
      </c>
      <c r="BV96" s="131" t="s">
        <v>78</v>
      </c>
      <c r="BW96" s="131" t="s">
        <v>89</v>
      </c>
      <c r="BX96" s="131" t="s">
        <v>5</v>
      </c>
      <c r="CL96" s="131" t="s">
        <v>1</v>
      </c>
      <c r="CM96" s="131" t="s">
        <v>86</v>
      </c>
    </row>
    <row r="97" s="7" customFormat="1" ht="16.5" customHeight="1">
      <c r="A97" s="119" t="s">
        <v>80</v>
      </c>
      <c r="B97" s="120"/>
      <c r="C97" s="121"/>
      <c r="D97" s="122" t="s">
        <v>90</v>
      </c>
      <c r="E97" s="122"/>
      <c r="F97" s="122"/>
      <c r="G97" s="122"/>
      <c r="H97" s="122"/>
      <c r="I97" s="123"/>
      <c r="J97" s="122" t="s">
        <v>91</v>
      </c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  <c r="AC97" s="122"/>
      <c r="AD97" s="122"/>
      <c r="AE97" s="122"/>
      <c r="AF97" s="122"/>
      <c r="AG97" s="124">
        <f>'CHL - Chlazení'!J30</f>
        <v>0</v>
      </c>
      <c r="AH97" s="123"/>
      <c r="AI97" s="123"/>
      <c r="AJ97" s="123"/>
      <c r="AK97" s="123"/>
      <c r="AL97" s="123"/>
      <c r="AM97" s="123"/>
      <c r="AN97" s="124">
        <f>SUM(AG97,AT97)</f>
        <v>0</v>
      </c>
      <c r="AO97" s="123"/>
      <c r="AP97" s="123"/>
      <c r="AQ97" s="125" t="s">
        <v>83</v>
      </c>
      <c r="AR97" s="126"/>
      <c r="AS97" s="127">
        <v>0</v>
      </c>
      <c r="AT97" s="128">
        <f>ROUND(SUM(AV97:AW97),2)</f>
        <v>0</v>
      </c>
      <c r="AU97" s="129">
        <f>'CHL - Chlazení'!P124</f>
        <v>0</v>
      </c>
      <c r="AV97" s="128">
        <f>'CHL - Chlazení'!J33</f>
        <v>0</v>
      </c>
      <c r="AW97" s="128">
        <f>'CHL - Chlazení'!J34</f>
        <v>0</v>
      </c>
      <c r="AX97" s="128">
        <f>'CHL - Chlazení'!J35</f>
        <v>0</v>
      </c>
      <c r="AY97" s="128">
        <f>'CHL - Chlazení'!J36</f>
        <v>0</v>
      </c>
      <c r="AZ97" s="128">
        <f>'CHL - Chlazení'!F33</f>
        <v>0</v>
      </c>
      <c r="BA97" s="128">
        <f>'CHL - Chlazení'!F34</f>
        <v>0</v>
      </c>
      <c r="BB97" s="128">
        <f>'CHL - Chlazení'!F35</f>
        <v>0</v>
      </c>
      <c r="BC97" s="128">
        <f>'CHL - Chlazení'!F36</f>
        <v>0</v>
      </c>
      <c r="BD97" s="130">
        <f>'CHL - Chlazení'!F37</f>
        <v>0</v>
      </c>
      <c r="BE97" s="7"/>
      <c r="BT97" s="131" t="s">
        <v>84</v>
      </c>
      <c r="BV97" s="131" t="s">
        <v>78</v>
      </c>
      <c r="BW97" s="131" t="s">
        <v>92</v>
      </c>
      <c r="BX97" s="131" t="s">
        <v>5</v>
      </c>
      <c r="CL97" s="131" t="s">
        <v>1</v>
      </c>
      <c r="CM97" s="131" t="s">
        <v>86</v>
      </c>
    </row>
    <row r="98" s="7" customFormat="1" ht="16.5" customHeight="1">
      <c r="A98" s="119" t="s">
        <v>80</v>
      </c>
      <c r="B98" s="120"/>
      <c r="C98" s="121"/>
      <c r="D98" s="122" t="s">
        <v>93</v>
      </c>
      <c r="E98" s="122"/>
      <c r="F98" s="122"/>
      <c r="G98" s="122"/>
      <c r="H98" s="122"/>
      <c r="I98" s="123"/>
      <c r="J98" s="122" t="s">
        <v>94</v>
      </c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  <c r="AC98" s="122"/>
      <c r="AD98" s="122"/>
      <c r="AE98" s="122"/>
      <c r="AF98" s="122"/>
      <c r="AG98" s="124">
        <f>'EL - Elektroinstalace'!J30</f>
        <v>0</v>
      </c>
      <c r="AH98" s="123"/>
      <c r="AI98" s="123"/>
      <c r="AJ98" s="123"/>
      <c r="AK98" s="123"/>
      <c r="AL98" s="123"/>
      <c r="AM98" s="123"/>
      <c r="AN98" s="124">
        <f>SUM(AG98,AT98)</f>
        <v>0</v>
      </c>
      <c r="AO98" s="123"/>
      <c r="AP98" s="123"/>
      <c r="AQ98" s="125" t="s">
        <v>83</v>
      </c>
      <c r="AR98" s="126"/>
      <c r="AS98" s="127">
        <v>0</v>
      </c>
      <c r="AT98" s="128">
        <f>ROUND(SUM(AV98:AW98),2)</f>
        <v>0</v>
      </c>
      <c r="AU98" s="129">
        <f>'EL - Elektroinstalace'!P118</f>
        <v>0</v>
      </c>
      <c r="AV98" s="128">
        <f>'EL - Elektroinstalace'!J33</f>
        <v>0</v>
      </c>
      <c r="AW98" s="128">
        <f>'EL - Elektroinstalace'!J34</f>
        <v>0</v>
      </c>
      <c r="AX98" s="128">
        <f>'EL - Elektroinstalace'!J35</f>
        <v>0</v>
      </c>
      <c r="AY98" s="128">
        <f>'EL - Elektroinstalace'!J36</f>
        <v>0</v>
      </c>
      <c r="AZ98" s="128">
        <f>'EL - Elektroinstalace'!F33</f>
        <v>0</v>
      </c>
      <c r="BA98" s="128">
        <f>'EL - Elektroinstalace'!F34</f>
        <v>0</v>
      </c>
      <c r="BB98" s="128">
        <f>'EL - Elektroinstalace'!F35</f>
        <v>0</v>
      </c>
      <c r="BC98" s="128">
        <f>'EL - Elektroinstalace'!F36</f>
        <v>0</v>
      </c>
      <c r="BD98" s="130">
        <f>'EL - Elektroinstalace'!F37</f>
        <v>0</v>
      </c>
      <c r="BE98" s="7"/>
      <c r="BT98" s="131" t="s">
        <v>84</v>
      </c>
      <c r="BV98" s="131" t="s">
        <v>78</v>
      </c>
      <c r="BW98" s="131" t="s">
        <v>95</v>
      </c>
      <c r="BX98" s="131" t="s">
        <v>5</v>
      </c>
      <c r="CL98" s="131" t="s">
        <v>1</v>
      </c>
      <c r="CM98" s="131" t="s">
        <v>86</v>
      </c>
    </row>
    <row r="99" s="7" customFormat="1" ht="16.5" customHeight="1">
      <c r="A99" s="119" t="s">
        <v>80</v>
      </c>
      <c r="B99" s="120"/>
      <c r="C99" s="121"/>
      <c r="D99" s="122" t="s">
        <v>96</v>
      </c>
      <c r="E99" s="122"/>
      <c r="F99" s="122"/>
      <c r="G99" s="122"/>
      <c r="H99" s="122"/>
      <c r="I99" s="123"/>
      <c r="J99" s="122" t="s">
        <v>97</v>
      </c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  <c r="AC99" s="122"/>
      <c r="AD99" s="122"/>
      <c r="AE99" s="122"/>
      <c r="AF99" s="122"/>
      <c r="AG99" s="124">
        <f>'OST - Ostatní a vedlejší ...'!J30</f>
        <v>0</v>
      </c>
      <c r="AH99" s="123"/>
      <c r="AI99" s="123"/>
      <c r="AJ99" s="123"/>
      <c r="AK99" s="123"/>
      <c r="AL99" s="123"/>
      <c r="AM99" s="123"/>
      <c r="AN99" s="124">
        <f>SUM(AG99,AT99)</f>
        <v>0</v>
      </c>
      <c r="AO99" s="123"/>
      <c r="AP99" s="123"/>
      <c r="AQ99" s="125" t="s">
        <v>83</v>
      </c>
      <c r="AR99" s="126"/>
      <c r="AS99" s="132">
        <v>0</v>
      </c>
      <c r="AT99" s="133">
        <f>ROUND(SUM(AV99:AW99),2)</f>
        <v>0</v>
      </c>
      <c r="AU99" s="134">
        <f>'OST - Ostatní a vedlejší ...'!P119</f>
        <v>0</v>
      </c>
      <c r="AV99" s="133">
        <f>'OST - Ostatní a vedlejší ...'!J33</f>
        <v>0</v>
      </c>
      <c r="AW99" s="133">
        <f>'OST - Ostatní a vedlejší ...'!J34</f>
        <v>0</v>
      </c>
      <c r="AX99" s="133">
        <f>'OST - Ostatní a vedlejší ...'!J35</f>
        <v>0</v>
      </c>
      <c r="AY99" s="133">
        <f>'OST - Ostatní a vedlejší ...'!J36</f>
        <v>0</v>
      </c>
      <c r="AZ99" s="133">
        <f>'OST - Ostatní a vedlejší ...'!F33</f>
        <v>0</v>
      </c>
      <c r="BA99" s="133">
        <f>'OST - Ostatní a vedlejší ...'!F34</f>
        <v>0</v>
      </c>
      <c r="BB99" s="133">
        <f>'OST - Ostatní a vedlejší ...'!F35</f>
        <v>0</v>
      </c>
      <c r="BC99" s="133">
        <f>'OST - Ostatní a vedlejší ...'!F36</f>
        <v>0</v>
      </c>
      <c r="BD99" s="135">
        <f>'OST - Ostatní a vedlejší ...'!F37</f>
        <v>0</v>
      </c>
      <c r="BE99" s="7"/>
      <c r="BT99" s="131" t="s">
        <v>84</v>
      </c>
      <c r="BV99" s="131" t="s">
        <v>78</v>
      </c>
      <c r="BW99" s="131" t="s">
        <v>98</v>
      </c>
      <c r="BX99" s="131" t="s">
        <v>5</v>
      </c>
      <c r="CL99" s="131" t="s">
        <v>1</v>
      </c>
      <c r="CM99" s="131" t="s">
        <v>86</v>
      </c>
    </row>
    <row r="100" s="2" customFormat="1" ht="30" customHeight="1">
      <c r="A100" s="38"/>
      <c r="B100" s="39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4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</row>
    <row r="101" s="2" customFormat="1" ht="6.96" customHeight="1">
      <c r="A101" s="38"/>
      <c r="B101" s="66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7"/>
      <c r="AN101" s="67"/>
      <c r="AO101" s="67"/>
      <c r="AP101" s="67"/>
      <c r="AQ101" s="67"/>
      <c r="AR101" s="44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</row>
  </sheetData>
  <sheetProtection sheet="1" formatColumns="0" formatRows="0" objects="1" scenarios="1" spinCount="100000" saltValue="UaTFtr9v0Ux+vUF1fcCSe/tanW9CPghj3XzmJt48IbmQOeCl089JQMyrn1bg92ATf+KROonhaUxc1Vg8iY9qNQ==" hashValue="IUZhoalwxXORon/L3vqrBcTVfJiDsTa3fzxfB49RHEoiZryH8Il/9hOWHXHHj70i829hUsah2C8WiAoy2VDkmQ==" algorithmName="SHA-512" password="CC35"/>
  <mergeCells count="58">
    <mergeCell ref="L85:AO85"/>
    <mergeCell ref="AM87:AN87"/>
    <mergeCell ref="AM89:AP89"/>
    <mergeCell ref="AS89:AT91"/>
    <mergeCell ref="AM90:AP90"/>
    <mergeCell ref="C92:G92"/>
    <mergeCell ref="AG92:AM92"/>
    <mergeCell ref="I92:AF92"/>
    <mergeCell ref="AN92:AP92"/>
    <mergeCell ref="D95:H95"/>
    <mergeCell ref="AG95:AM95"/>
    <mergeCell ref="J95:AF95"/>
    <mergeCell ref="AN95:AP95"/>
    <mergeCell ref="J96:AF96"/>
    <mergeCell ref="D96:H96"/>
    <mergeCell ref="AG96:AM96"/>
    <mergeCell ref="AN96:AP96"/>
    <mergeCell ref="AN97:AP97"/>
    <mergeCell ref="D97:H97"/>
    <mergeCell ref="J97:AF97"/>
    <mergeCell ref="AG97:AM97"/>
    <mergeCell ref="AN98:AP98"/>
    <mergeCell ref="AG98:AM98"/>
    <mergeCell ref="D98:H98"/>
    <mergeCell ref="J98:AF98"/>
    <mergeCell ref="AN99:AP99"/>
    <mergeCell ref="AG99:AM99"/>
    <mergeCell ref="D99:H99"/>
    <mergeCell ref="J99:AF99"/>
    <mergeCell ref="AG94:AM94"/>
    <mergeCell ref="AN94:AP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AK33:AO33"/>
    <mergeCell ref="L33:P33"/>
    <mergeCell ref="W33:AE33"/>
    <mergeCell ref="AK35:AO35"/>
    <mergeCell ref="X35:AB35"/>
    <mergeCell ref="AR2:BE2"/>
  </mergeCells>
  <hyperlinks>
    <hyperlink ref="A95" location="'ST - Stavební část'!C2" display="/"/>
    <hyperlink ref="A96" location="'ZTI - Zdravotechnické ins...'!C2" display="/"/>
    <hyperlink ref="A97" location="'CHL - Chlazení'!C2" display="/"/>
    <hyperlink ref="A98" location="'EL - Elektroinstalace'!C2" display="/"/>
    <hyperlink ref="A99" location="'OST - Ostatní a vedlejší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6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6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85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9"/>
      <c r="J3" s="138"/>
      <c r="K3" s="138"/>
      <c r="L3" s="20"/>
      <c r="AT3" s="17" t="s">
        <v>86</v>
      </c>
    </row>
    <row r="4" s="1" customFormat="1" ht="24.96" customHeight="1">
      <c r="B4" s="20"/>
      <c r="D4" s="140" t="s">
        <v>99</v>
      </c>
      <c r="I4" s="136"/>
      <c r="L4" s="20"/>
      <c r="M4" s="141" t="s">
        <v>11</v>
      </c>
      <c r="AT4" s="17" t="s">
        <v>4</v>
      </c>
    </row>
    <row r="5" s="1" customFormat="1" ht="6.96" customHeight="1">
      <c r="B5" s="20"/>
      <c r="I5" s="136"/>
      <c r="L5" s="20"/>
    </row>
    <row r="6" s="1" customFormat="1" ht="12" customHeight="1">
      <c r="B6" s="20"/>
      <c r="D6" s="142" t="s">
        <v>17</v>
      </c>
      <c r="I6" s="136"/>
      <c r="L6" s="20"/>
    </row>
    <row r="7" s="1" customFormat="1" ht="16.5" customHeight="1">
      <c r="B7" s="20"/>
      <c r="E7" s="143" t="str">
        <f>'Rekapitulace stavby'!K6</f>
        <v>Dům s pečovatelskou službou Mlýnská klimatizační jednotky v 5.NP</v>
      </c>
      <c r="F7" s="142"/>
      <c r="G7" s="142"/>
      <c r="H7" s="142"/>
      <c r="I7" s="136"/>
      <c r="L7" s="20"/>
    </row>
    <row r="8" s="2" customFormat="1" ht="12" customHeight="1">
      <c r="A8" s="38"/>
      <c r="B8" s="44"/>
      <c r="C8" s="38"/>
      <c r="D8" s="142" t="s">
        <v>100</v>
      </c>
      <c r="E8" s="38"/>
      <c r="F8" s="38"/>
      <c r="G8" s="38"/>
      <c r="H8" s="38"/>
      <c r="I8" s="144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45" t="s">
        <v>101</v>
      </c>
      <c r="F9" s="38"/>
      <c r="G9" s="38"/>
      <c r="H9" s="38"/>
      <c r="I9" s="144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144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42" t="s">
        <v>19</v>
      </c>
      <c r="E11" s="38"/>
      <c r="F11" s="146" t="s">
        <v>1</v>
      </c>
      <c r="G11" s="38"/>
      <c r="H11" s="38"/>
      <c r="I11" s="147" t="s">
        <v>20</v>
      </c>
      <c r="J11" s="146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42" t="s">
        <v>21</v>
      </c>
      <c r="E12" s="38"/>
      <c r="F12" s="146" t="s">
        <v>22</v>
      </c>
      <c r="G12" s="38"/>
      <c r="H12" s="38"/>
      <c r="I12" s="147" t="s">
        <v>23</v>
      </c>
      <c r="J12" s="148" t="str">
        <f>'Rekapitulace stavby'!AN8</f>
        <v>27. 3. 2020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144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2" t="s">
        <v>25</v>
      </c>
      <c r="E14" s="38"/>
      <c r="F14" s="38"/>
      <c r="G14" s="38"/>
      <c r="H14" s="38"/>
      <c r="I14" s="147" t="s">
        <v>26</v>
      </c>
      <c r="J14" s="146" t="s">
        <v>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6" t="s">
        <v>27</v>
      </c>
      <c r="F15" s="38"/>
      <c r="G15" s="38"/>
      <c r="H15" s="38"/>
      <c r="I15" s="147" t="s">
        <v>28</v>
      </c>
      <c r="J15" s="146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144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42" t="s">
        <v>29</v>
      </c>
      <c r="E17" s="38"/>
      <c r="F17" s="38"/>
      <c r="G17" s="38"/>
      <c r="H17" s="38"/>
      <c r="I17" s="147" t="s">
        <v>26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6"/>
      <c r="G18" s="146"/>
      <c r="H18" s="146"/>
      <c r="I18" s="147" t="s">
        <v>28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144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42" t="s">
        <v>31</v>
      </c>
      <c r="E20" s="38"/>
      <c r="F20" s="38"/>
      <c r="G20" s="38"/>
      <c r="H20" s="38"/>
      <c r="I20" s="147" t="s">
        <v>26</v>
      </c>
      <c r="J20" s="146" t="s">
        <v>1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6" t="s">
        <v>32</v>
      </c>
      <c r="F21" s="38"/>
      <c r="G21" s="38"/>
      <c r="H21" s="38"/>
      <c r="I21" s="147" t="s">
        <v>28</v>
      </c>
      <c r="J21" s="146" t="s">
        <v>1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144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42" t="s">
        <v>34</v>
      </c>
      <c r="E23" s="38"/>
      <c r="F23" s="38"/>
      <c r="G23" s="38"/>
      <c r="H23" s="38"/>
      <c r="I23" s="147" t="s">
        <v>26</v>
      </c>
      <c r="J23" s="146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6" t="s">
        <v>32</v>
      </c>
      <c r="F24" s="38"/>
      <c r="G24" s="38"/>
      <c r="H24" s="38"/>
      <c r="I24" s="147" t="s">
        <v>28</v>
      </c>
      <c r="J24" s="146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144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42" t="s">
        <v>35</v>
      </c>
      <c r="E26" s="38"/>
      <c r="F26" s="38"/>
      <c r="G26" s="38"/>
      <c r="H26" s="38"/>
      <c r="I26" s="144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49"/>
      <c r="B27" s="150"/>
      <c r="C27" s="149"/>
      <c r="D27" s="149"/>
      <c r="E27" s="151" t="s">
        <v>1</v>
      </c>
      <c r="F27" s="151"/>
      <c r="G27" s="151"/>
      <c r="H27" s="151"/>
      <c r="I27" s="152"/>
      <c r="J27" s="149"/>
      <c r="K27" s="149"/>
      <c r="L27" s="153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144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54"/>
      <c r="E29" s="154"/>
      <c r="F29" s="154"/>
      <c r="G29" s="154"/>
      <c r="H29" s="154"/>
      <c r="I29" s="155"/>
      <c r="J29" s="154"/>
      <c r="K29" s="154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6" t="s">
        <v>36</v>
      </c>
      <c r="E30" s="38"/>
      <c r="F30" s="38"/>
      <c r="G30" s="38"/>
      <c r="H30" s="38"/>
      <c r="I30" s="144"/>
      <c r="J30" s="157">
        <f>ROUND(J127,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4"/>
      <c r="E31" s="154"/>
      <c r="F31" s="154"/>
      <c r="G31" s="154"/>
      <c r="H31" s="154"/>
      <c r="I31" s="155"/>
      <c r="J31" s="154"/>
      <c r="K31" s="154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58" t="s">
        <v>38</v>
      </c>
      <c r="G32" s="38"/>
      <c r="H32" s="38"/>
      <c r="I32" s="159" t="s">
        <v>37</v>
      </c>
      <c r="J32" s="158" t="s">
        <v>39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60" t="s">
        <v>40</v>
      </c>
      <c r="E33" s="142" t="s">
        <v>41</v>
      </c>
      <c r="F33" s="161">
        <f>ROUND((SUM(BE127:BE196)),  2)</f>
        <v>0</v>
      </c>
      <c r="G33" s="38"/>
      <c r="H33" s="38"/>
      <c r="I33" s="162">
        <v>0.20999999999999999</v>
      </c>
      <c r="J33" s="161">
        <f>ROUND(((SUM(BE127:BE196))*I33),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42" t="s">
        <v>42</v>
      </c>
      <c r="F34" s="161">
        <f>ROUND((SUM(BF127:BF196)),  2)</f>
        <v>0</v>
      </c>
      <c r="G34" s="38"/>
      <c r="H34" s="38"/>
      <c r="I34" s="162">
        <v>0.14999999999999999</v>
      </c>
      <c r="J34" s="161">
        <f>ROUND(((SUM(BF127:BF196))*I34),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42" t="s">
        <v>43</v>
      </c>
      <c r="F35" s="161">
        <f>ROUND((SUM(BG127:BG196)),  2)</f>
        <v>0</v>
      </c>
      <c r="G35" s="38"/>
      <c r="H35" s="38"/>
      <c r="I35" s="162">
        <v>0.20999999999999999</v>
      </c>
      <c r="J35" s="161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2" t="s">
        <v>44</v>
      </c>
      <c r="F36" s="161">
        <f>ROUND((SUM(BH127:BH196)),  2)</f>
        <v>0</v>
      </c>
      <c r="G36" s="38"/>
      <c r="H36" s="38"/>
      <c r="I36" s="162">
        <v>0.14999999999999999</v>
      </c>
      <c r="J36" s="161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2" t="s">
        <v>45</v>
      </c>
      <c r="F37" s="161">
        <f>ROUND((SUM(BI127:BI196)),  2)</f>
        <v>0</v>
      </c>
      <c r="G37" s="38"/>
      <c r="H37" s="38"/>
      <c r="I37" s="162">
        <v>0</v>
      </c>
      <c r="J37" s="161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144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63"/>
      <c r="D39" s="164" t="s">
        <v>46</v>
      </c>
      <c r="E39" s="165"/>
      <c r="F39" s="165"/>
      <c r="G39" s="166" t="s">
        <v>47</v>
      </c>
      <c r="H39" s="167" t="s">
        <v>48</v>
      </c>
      <c r="I39" s="168"/>
      <c r="J39" s="169">
        <f>SUM(J30:J37)</f>
        <v>0</v>
      </c>
      <c r="K39" s="170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144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I41" s="136"/>
      <c r="L41" s="20"/>
    </row>
    <row r="42" s="1" customFormat="1" ht="14.4" customHeight="1">
      <c r="B42" s="20"/>
      <c r="I42" s="136"/>
      <c r="L42" s="20"/>
    </row>
    <row r="43" s="1" customFormat="1" ht="14.4" customHeight="1">
      <c r="B43" s="20"/>
      <c r="I43" s="136"/>
      <c r="L43" s="20"/>
    </row>
    <row r="44" s="1" customFormat="1" ht="14.4" customHeight="1">
      <c r="B44" s="20"/>
      <c r="I44" s="136"/>
      <c r="L44" s="20"/>
    </row>
    <row r="45" s="1" customFormat="1" ht="14.4" customHeight="1">
      <c r="B45" s="20"/>
      <c r="I45" s="136"/>
      <c r="L45" s="20"/>
    </row>
    <row r="46" s="1" customFormat="1" ht="14.4" customHeight="1">
      <c r="B46" s="20"/>
      <c r="I46" s="136"/>
      <c r="L46" s="20"/>
    </row>
    <row r="47" s="1" customFormat="1" ht="14.4" customHeight="1">
      <c r="B47" s="20"/>
      <c r="I47" s="136"/>
      <c r="L47" s="20"/>
    </row>
    <row r="48" s="1" customFormat="1" ht="14.4" customHeight="1">
      <c r="B48" s="20"/>
      <c r="I48" s="136"/>
      <c r="L48" s="20"/>
    </row>
    <row r="49" s="1" customFormat="1" ht="14.4" customHeight="1">
      <c r="B49" s="20"/>
      <c r="I49" s="136"/>
      <c r="L49" s="20"/>
    </row>
    <row r="50" s="2" customFormat="1" ht="14.4" customHeight="1">
      <c r="B50" s="63"/>
      <c r="D50" s="171" t="s">
        <v>49</v>
      </c>
      <c r="E50" s="172"/>
      <c r="F50" s="172"/>
      <c r="G50" s="171" t="s">
        <v>50</v>
      </c>
      <c r="H50" s="172"/>
      <c r="I50" s="173"/>
      <c r="J50" s="172"/>
      <c r="K50" s="17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4" t="s">
        <v>51</v>
      </c>
      <c r="E61" s="175"/>
      <c r="F61" s="176" t="s">
        <v>52</v>
      </c>
      <c r="G61" s="174" t="s">
        <v>51</v>
      </c>
      <c r="H61" s="175"/>
      <c r="I61" s="177"/>
      <c r="J61" s="178" t="s">
        <v>52</v>
      </c>
      <c r="K61" s="17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1" t="s">
        <v>53</v>
      </c>
      <c r="E65" s="179"/>
      <c r="F65" s="179"/>
      <c r="G65" s="171" t="s">
        <v>54</v>
      </c>
      <c r="H65" s="179"/>
      <c r="I65" s="180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4" t="s">
        <v>51</v>
      </c>
      <c r="E76" s="175"/>
      <c r="F76" s="176" t="s">
        <v>52</v>
      </c>
      <c r="G76" s="174" t="s">
        <v>51</v>
      </c>
      <c r="H76" s="175"/>
      <c r="I76" s="177"/>
      <c r="J76" s="178" t="s">
        <v>52</v>
      </c>
      <c r="K76" s="17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1"/>
      <c r="C77" s="182"/>
      <c r="D77" s="182"/>
      <c r="E77" s="182"/>
      <c r="F77" s="182"/>
      <c r="G77" s="182"/>
      <c r="H77" s="182"/>
      <c r="I77" s="183"/>
      <c r="J77" s="182"/>
      <c r="K77" s="18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4"/>
      <c r="C81" s="185"/>
      <c r="D81" s="185"/>
      <c r="E81" s="185"/>
      <c r="F81" s="185"/>
      <c r="G81" s="185"/>
      <c r="H81" s="185"/>
      <c r="I81" s="186"/>
      <c r="J81" s="185"/>
      <c r="K81" s="18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102</v>
      </c>
      <c r="D82" s="40"/>
      <c r="E82" s="40"/>
      <c r="F82" s="40"/>
      <c r="G82" s="40"/>
      <c r="H82" s="40"/>
      <c r="I82" s="144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4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17</v>
      </c>
      <c r="D84" s="40"/>
      <c r="E84" s="40"/>
      <c r="F84" s="40"/>
      <c r="G84" s="40"/>
      <c r="H84" s="40"/>
      <c r="I84" s="144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7" t="str">
        <f>E7</f>
        <v>Dům s pečovatelskou službou Mlýnská klimatizační jednotky v 5.NP</v>
      </c>
      <c r="F85" s="32"/>
      <c r="G85" s="32"/>
      <c r="H85" s="32"/>
      <c r="I85" s="144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100</v>
      </c>
      <c r="D86" s="40"/>
      <c r="E86" s="40"/>
      <c r="F86" s="40"/>
      <c r="G86" s="40"/>
      <c r="H86" s="40"/>
      <c r="I86" s="144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ST - Stavební část</v>
      </c>
      <c r="F87" s="40"/>
      <c r="G87" s="40"/>
      <c r="H87" s="40"/>
      <c r="I87" s="144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144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21</v>
      </c>
      <c r="D89" s="40"/>
      <c r="E89" s="40"/>
      <c r="F89" s="27" t="str">
        <f>F12</f>
        <v>Brno</v>
      </c>
      <c r="G89" s="40"/>
      <c r="H89" s="40"/>
      <c r="I89" s="147" t="s">
        <v>23</v>
      </c>
      <c r="J89" s="79" t="str">
        <f>IF(J12="","",J12)</f>
        <v>27. 3. 2020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144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40.05" customHeight="1">
      <c r="A91" s="38"/>
      <c r="B91" s="39"/>
      <c r="C91" s="32" t="s">
        <v>25</v>
      </c>
      <c r="D91" s="40"/>
      <c r="E91" s="40"/>
      <c r="F91" s="27" t="str">
        <f>E15</f>
        <v>Statutární město Brno</v>
      </c>
      <c r="G91" s="40"/>
      <c r="H91" s="40"/>
      <c r="I91" s="147" t="s">
        <v>31</v>
      </c>
      <c r="J91" s="36" t="str">
        <f>E21</f>
        <v>Promed Brno, spol.s r.o., Žitná 19, 621 00 Brno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40.05" customHeight="1">
      <c r="A92" s="38"/>
      <c r="B92" s="39"/>
      <c r="C92" s="32" t="s">
        <v>29</v>
      </c>
      <c r="D92" s="40"/>
      <c r="E92" s="40"/>
      <c r="F92" s="27" t="str">
        <f>IF(E18="","",E18)</f>
        <v>Vyplň údaj</v>
      </c>
      <c r="G92" s="40"/>
      <c r="H92" s="40"/>
      <c r="I92" s="147" t="s">
        <v>34</v>
      </c>
      <c r="J92" s="36" t="str">
        <f>E24</f>
        <v>Promed Brno, spol.s r.o., Žitná 19, 621 00 Brno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144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88" t="s">
        <v>103</v>
      </c>
      <c r="D94" s="189"/>
      <c r="E94" s="189"/>
      <c r="F94" s="189"/>
      <c r="G94" s="189"/>
      <c r="H94" s="189"/>
      <c r="I94" s="190"/>
      <c r="J94" s="191" t="s">
        <v>104</v>
      </c>
      <c r="K94" s="189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144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92" t="s">
        <v>105</v>
      </c>
      <c r="D96" s="40"/>
      <c r="E96" s="40"/>
      <c r="F96" s="40"/>
      <c r="G96" s="40"/>
      <c r="H96" s="40"/>
      <c r="I96" s="144"/>
      <c r="J96" s="110">
        <f>J127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106</v>
      </c>
    </row>
    <row r="97" s="9" customFormat="1" ht="24.96" customHeight="1">
      <c r="A97" s="9"/>
      <c r="B97" s="193"/>
      <c r="C97" s="194"/>
      <c r="D97" s="195" t="s">
        <v>107</v>
      </c>
      <c r="E97" s="196"/>
      <c r="F97" s="196"/>
      <c r="G97" s="196"/>
      <c r="H97" s="196"/>
      <c r="I97" s="197"/>
      <c r="J97" s="198">
        <f>J128</f>
        <v>0</v>
      </c>
      <c r="K97" s="194"/>
      <c r="L97" s="19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200"/>
      <c r="C98" s="201"/>
      <c r="D98" s="202" t="s">
        <v>108</v>
      </c>
      <c r="E98" s="203"/>
      <c r="F98" s="203"/>
      <c r="G98" s="203"/>
      <c r="H98" s="203"/>
      <c r="I98" s="204"/>
      <c r="J98" s="205">
        <f>J129</f>
        <v>0</v>
      </c>
      <c r="K98" s="201"/>
      <c r="L98" s="206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200"/>
      <c r="C99" s="201"/>
      <c r="D99" s="202" t="s">
        <v>109</v>
      </c>
      <c r="E99" s="203"/>
      <c r="F99" s="203"/>
      <c r="G99" s="203"/>
      <c r="H99" s="203"/>
      <c r="I99" s="204"/>
      <c r="J99" s="205">
        <f>J132</f>
        <v>0</v>
      </c>
      <c r="K99" s="201"/>
      <c r="L99" s="206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200"/>
      <c r="C100" s="201"/>
      <c r="D100" s="202" t="s">
        <v>110</v>
      </c>
      <c r="E100" s="203"/>
      <c r="F100" s="203"/>
      <c r="G100" s="203"/>
      <c r="H100" s="203"/>
      <c r="I100" s="204"/>
      <c r="J100" s="205">
        <f>J135</f>
        <v>0</v>
      </c>
      <c r="K100" s="201"/>
      <c r="L100" s="206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200"/>
      <c r="C101" s="201"/>
      <c r="D101" s="202" t="s">
        <v>111</v>
      </c>
      <c r="E101" s="203"/>
      <c r="F101" s="203"/>
      <c r="G101" s="203"/>
      <c r="H101" s="203"/>
      <c r="I101" s="204"/>
      <c r="J101" s="205">
        <f>J139</f>
        <v>0</v>
      </c>
      <c r="K101" s="201"/>
      <c r="L101" s="206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200"/>
      <c r="C102" s="201"/>
      <c r="D102" s="202" t="s">
        <v>112</v>
      </c>
      <c r="E102" s="203"/>
      <c r="F102" s="203"/>
      <c r="G102" s="203"/>
      <c r="H102" s="203"/>
      <c r="I102" s="204"/>
      <c r="J102" s="205">
        <f>J149</f>
        <v>0</v>
      </c>
      <c r="K102" s="201"/>
      <c r="L102" s="206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200"/>
      <c r="C103" s="201"/>
      <c r="D103" s="202" t="s">
        <v>113</v>
      </c>
      <c r="E103" s="203"/>
      <c r="F103" s="203"/>
      <c r="G103" s="203"/>
      <c r="H103" s="203"/>
      <c r="I103" s="204"/>
      <c r="J103" s="205">
        <f>J156</f>
        <v>0</v>
      </c>
      <c r="K103" s="201"/>
      <c r="L103" s="206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93"/>
      <c r="C104" s="194"/>
      <c r="D104" s="195" t="s">
        <v>114</v>
      </c>
      <c r="E104" s="196"/>
      <c r="F104" s="196"/>
      <c r="G104" s="196"/>
      <c r="H104" s="196"/>
      <c r="I104" s="197"/>
      <c r="J104" s="198">
        <f>J158</f>
        <v>0</v>
      </c>
      <c r="K104" s="194"/>
      <c r="L104" s="19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200"/>
      <c r="C105" s="201"/>
      <c r="D105" s="202" t="s">
        <v>115</v>
      </c>
      <c r="E105" s="203"/>
      <c r="F105" s="203"/>
      <c r="G105" s="203"/>
      <c r="H105" s="203"/>
      <c r="I105" s="204"/>
      <c r="J105" s="205">
        <f>J159</f>
        <v>0</v>
      </c>
      <c r="K105" s="201"/>
      <c r="L105" s="206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200"/>
      <c r="C106" s="201"/>
      <c r="D106" s="202" t="s">
        <v>116</v>
      </c>
      <c r="E106" s="203"/>
      <c r="F106" s="203"/>
      <c r="G106" s="203"/>
      <c r="H106" s="203"/>
      <c r="I106" s="204"/>
      <c r="J106" s="205">
        <f>J184</f>
        <v>0</v>
      </c>
      <c r="K106" s="201"/>
      <c r="L106" s="206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200"/>
      <c r="C107" s="201"/>
      <c r="D107" s="202" t="s">
        <v>117</v>
      </c>
      <c r="E107" s="203"/>
      <c r="F107" s="203"/>
      <c r="G107" s="203"/>
      <c r="H107" s="203"/>
      <c r="I107" s="204"/>
      <c r="J107" s="205">
        <f>J193</f>
        <v>0</v>
      </c>
      <c r="K107" s="201"/>
      <c r="L107" s="206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2" customFormat="1" ht="21.84" customHeight="1">
      <c r="A108" s="38"/>
      <c r="B108" s="39"/>
      <c r="C108" s="40"/>
      <c r="D108" s="40"/>
      <c r="E108" s="40"/>
      <c r="F108" s="40"/>
      <c r="G108" s="40"/>
      <c r="H108" s="40"/>
      <c r="I108" s="144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6.96" customHeight="1">
      <c r="A109" s="38"/>
      <c r="B109" s="66"/>
      <c r="C109" s="67"/>
      <c r="D109" s="67"/>
      <c r="E109" s="67"/>
      <c r="F109" s="67"/>
      <c r="G109" s="67"/>
      <c r="H109" s="67"/>
      <c r="I109" s="183"/>
      <c r="J109" s="67"/>
      <c r="K109" s="67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3" s="2" customFormat="1" ht="6.96" customHeight="1">
      <c r="A113" s="38"/>
      <c r="B113" s="68"/>
      <c r="C113" s="69"/>
      <c r="D113" s="69"/>
      <c r="E113" s="69"/>
      <c r="F113" s="69"/>
      <c r="G113" s="69"/>
      <c r="H113" s="69"/>
      <c r="I113" s="186"/>
      <c r="J113" s="69"/>
      <c r="K113" s="69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24.96" customHeight="1">
      <c r="A114" s="38"/>
      <c r="B114" s="39"/>
      <c r="C114" s="23" t="s">
        <v>118</v>
      </c>
      <c r="D114" s="40"/>
      <c r="E114" s="40"/>
      <c r="F114" s="40"/>
      <c r="G114" s="40"/>
      <c r="H114" s="40"/>
      <c r="I114" s="144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6.96" customHeight="1">
      <c r="A115" s="38"/>
      <c r="B115" s="39"/>
      <c r="C115" s="40"/>
      <c r="D115" s="40"/>
      <c r="E115" s="40"/>
      <c r="F115" s="40"/>
      <c r="G115" s="40"/>
      <c r="H115" s="40"/>
      <c r="I115" s="144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2" customHeight="1">
      <c r="A116" s="38"/>
      <c r="B116" s="39"/>
      <c r="C116" s="32" t="s">
        <v>17</v>
      </c>
      <c r="D116" s="40"/>
      <c r="E116" s="40"/>
      <c r="F116" s="40"/>
      <c r="G116" s="40"/>
      <c r="H116" s="40"/>
      <c r="I116" s="144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6.5" customHeight="1">
      <c r="A117" s="38"/>
      <c r="B117" s="39"/>
      <c r="C117" s="40"/>
      <c r="D117" s="40"/>
      <c r="E117" s="187" t="str">
        <f>E7</f>
        <v>Dům s pečovatelskou službou Mlýnská klimatizační jednotky v 5.NP</v>
      </c>
      <c r="F117" s="32"/>
      <c r="G117" s="32"/>
      <c r="H117" s="32"/>
      <c r="I117" s="144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2" customHeight="1">
      <c r="A118" s="38"/>
      <c r="B118" s="39"/>
      <c r="C118" s="32" t="s">
        <v>100</v>
      </c>
      <c r="D118" s="40"/>
      <c r="E118" s="40"/>
      <c r="F118" s="40"/>
      <c r="G118" s="40"/>
      <c r="H118" s="40"/>
      <c r="I118" s="144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6.5" customHeight="1">
      <c r="A119" s="38"/>
      <c r="B119" s="39"/>
      <c r="C119" s="40"/>
      <c r="D119" s="40"/>
      <c r="E119" s="76" t="str">
        <f>E9</f>
        <v>ST - Stavební část</v>
      </c>
      <c r="F119" s="40"/>
      <c r="G119" s="40"/>
      <c r="H119" s="40"/>
      <c r="I119" s="144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6.96" customHeight="1">
      <c r="A120" s="38"/>
      <c r="B120" s="39"/>
      <c r="C120" s="40"/>
      <c r="D120" s="40"/>
      <c r="E120" s="40"/>
      <c r="F120" s="40"/>
      <c r="G120" s="40"/>
      <c r="H120" s="40"/>
      <c r="I120" s="144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2" customHeight="1">
      <c r="A121" s="38"/>
      <c r="B121" s="39"/>
      <c r="C121" s="32" t="s">
        <v>21</v>
      </c>
      <c r="D121" s="40"/>
      <c r="E121" s="40"/>
      <c r="F121" s="27" t="str">
        <f>F12</f>
        <v>Brno</v>
      </c>
      <c r="G121" s="40"/>
      <c r="H121" s="40"/>
      <c r="I121" s="147" t="s">
        <v>23</v>
      </c>
      <c r="J121" s="79" t="str">
        <f>IF(J12="","",J12)</f>
        <v>27. 3. 2020</v>
      </c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6.96" customHeight="1">
      <c r="A122" s="38"/>
      <c r="B122" s="39"/>
      <c r="C122" s="40"/>
      <c r="D122" s="40"/>
      <c r="E122" s="40"/>
      <c r="F122" s="40"/>
      <c r="G122" s="40"/>
      <c r="H122" s="40"/>
      <c r="I122" s="144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40.05" customHeight="1">
      <c r="A123" s="38"/>
      <c r="B123" s="39"/>
      <c r="C123" s="32" t="s">
        <v>25</v>
      </c>
      <c r="D123" s="40"/>
      <c r="E123" s="40"/>
      <c r="F123" s="27" t="str">
        <f>E15</f>
        <v>Statutární město Brno</v>
      </c>
      <c r="G123" s="40"/>
      <c r="H123" s="40"/>
      <c r="I123" s="147" t="s">
        <v>31</v>
      </c>
      <c r="J123" s="36" t="str">
        <f>E21</f>
        <v>Promed Brno, spol.s r.o., Žitná 19, 621 00 Brno</v>
      </c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40.05" customHeight="1">
      <c r="A124" s="38"/>
      <c r="B124" s="39"/>
      <c r="C124" s="32" t="s">
        <v>29</v>
      </c>
      <c r="D124" s="40"/>
      <c r="E124" s="40"/>
      <c r="F124" s="27" t="str">
        <f>IF(E18="","",E18)</f>
        <v>Vyplň údaj</v>
      </c>
      <c r="G124" s="40"/>
      <c r="H124" s="40"/>
      <c r="I124" s="147" t="s">
        <v>34</v>
      </c>
      <c r="J124" s="36" t="str">
        <f>E24</f>
        <v>Promed Brno, spol.s r.o., Žitná 19, 621 00 Brno</v>
      </c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10.32" customHeight="1">
      <c r="A125" s="38"/>
      <c r="B125" s="39"/>
      <c r="C125" s="40"/>
      <c r="D125" s="40"/>
      <c r="E125" s="40"/>
      <c r="F125" s="40"/>
      <c r="G125" s="40"/>
      <c r="H125" s="40"/>
      <c r="I125" s="144"/>
      <c r="J125" s="40"/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11" customFormat="1" ht="29.28" customHeight="1">
      <c r="A126" s="207"/>
      <c r="B126" s="208"/>
      <c r="C126" s="209" t="s">
        <v>119</v>
      </c>
      <c r="D126" s="210" t="s">
        <v>61</v>
      </c>
      <c r="E126" s="210" t="s">
        <v>57</v>
      </c>
      <c r="F126" s="210" t="s">
        <v>58</v>
      </c>
      <c r="G126" s="210" t="s">
        <v>120</v>
      </c>
      <c r="H126" s="210" t="s">
        <v>121</v>
      </c>
      <c r="I126" s="211" t="s">
        <v>122</v>
      </c>
      <c r="J126" s="210" t="s">
        <v>104</v>
      </c>
      <c r="K126" s="212" t="s">
        <v>123</v>
      </c>
      <c r="L126" s="213"/>
      <c r="M126" s="100" t="s">
        <v>1</v>
      </c>
      <c r="N126" s="101" t="s">
        <v>40</v>
      </c>
      <c r="O126" s="101" t="s">
        <v>124</v>
      </c>
      <c r="P126" s="101" t="s">
        <v>125</v>
      </c>
      <c r="Q126" s="101" t="s">
        <v>126</v>
      </c>
      <c r="R126" s="101" t="s">
        <v>127</v>
      </c>
      <c r="S126" s="101" t="s">
        <v>128</v>
      </c>
      <c r="T126" s="102" t="s">
        <v>129</v>
      </c>
      <c r="U126" s="207"/>
      <c r="V126" s="207"/>
      <c r="W126" s="207"/>
      <c r="X126" s="207"/>
      <c r="Y126" s="207"/>
      <c r="Z126" s="207"/>
      <c r="AA126" s="207"/>
      <c r="AB126" s="207"/>
      <c r="AC126" s="207"/>
      <c r="AD126" s="207"/>
      <c r="AE126" s="207"/>
    </row>
    <row r="127" s="2" customFormat="1" ht="22.8" customHeight="1">
      <c r="A127" s="38"/>
      <c r="B127" s="39"/>
      <c r="C127" s="107" t="s">
        <v>130</v>
      </c>
      <c r="D127" s="40"/>
      <c r="E127" s="40"/>
      <c r="F127" s="40"/>
      <c r="G127" s="40"/>
      <c r="H127" s="40"/>
      <c r="I127" s="144"/>
      <c r="J127" s="214">
        <f>BK127</f>
        <v>0</v>
      </c>
      <c r="K127" s="40"/>
      <c r="L127" s="44"/>
      <c r="M127" s="103"/>
      <c r="N127" s="215"/>
      <c r="O127" s="104"/>
      <c r="P127" s="216">
        <f>P128+P158</f>
        <v>0</v>
      </c>
      <c r="Q127" s="104"/>
      <c r="R127" s="216">
        <f>R128+R158</f>
        <v>0.65983256000000012</v>
      </c>
      <c r="S127" s="104"/>
      <c r="T127" s="217">
        <f>T128+T158</f>
        <v>0.96866960000000002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7" t="s">
        <v>75</v>
      </c>
      <c r="AU127" s="17" t="s">
        <v>106</v>
      </c>
      <c r="BK127" s="218">
        <f>BK128+BK158</f>
        <v>0</v>
      </c>
    </row>
    <row r="128" s="12" customFormat="1" ht="25.92" customHeight="1">
      <c r="A128" s="12"/>
      <c r="B128" s="219"/>
      <c r="C128" s="220"/>
      <c r="D128" s="221" t="s">
        <v>75</v>
      </c>
      <c r="E128" s="222" t="s">
        <v>131</v>
      </c>
      <c r="F128" s="222" t="s">
        <v>132</v>
      </c>
      <c r="G128" s="220"/>
      <c r="H128" s="220"/>
      <c r="I128" s="223"/>
      <c r="J128" s="224">
        <f>BK128</f>
        <v>0</v>
      </c>
      <c r="K128" s="220"/>
      <c r="L128" s="225"/>
      <c r="M128" s="226"/>
      <c r="N128" s="227"/>
      <c r="O128" s="227"/>
      <c r="P128" s="228">
        <f>P129+P132+P135+P139+P149+P156</f>
        <v>0</v>
      </c>
      <c r="Q128" s="227"/>
      <c r="R128" s="228">
        <f>R129+R132+R135+R139+R149+R156</f>
        <v>0.48077900000000007</v>
      </c>
      <c r="S128" s="227"/>
      <c r="T128" s="229">
        <f>T129+T132+T135+T139+T149+T156</f>
        <v>0.6855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30" t="s">
        <v>84</v>
      </c>
      <c r="AT128" s="231" t="s">
        <v>75</v>
      </c>
      <c r="AU128" s="231" t="s">
        <v>76</v>
      </c>
      <c r="AY128" s="230" t="s">
        <v>133</v>
      </c>
      <c r="BK128" s="232">
        <f>BK129+BK132+BK135+BK139+BK149+BK156</f>
        <v>0</v>
      </c>
    </row>
    <row r="129" s="12" customFormat="1" ht="22.8" customHeight="1">
      <c r="A129" s="12"/>
      <c r="B129" s="219"/>
      <c r="C129" s="220"/>
      <c r="D129" s="221" t="s">
        <v>75</v>
      </c>
      <c r="E129" s="233" t="s">
        <v>134</v>
      </c>
      <c r="F129" s="233" t="s">
        <v>135</v>
      </c>
      <c r="G129" s="220"/>
      <c r="H129" s="220"/>
      <c r="I129" s="223"/>
      <c r="J129" s="234">
        <f>BK129</f>
        <v>0</v>
      </c>
      <c r="K129" s="220"/>
      <c r="L129" s="225"/>
      <c r="M129" s="226"/>
      <c r="N129" s="227"/>
      <c r="O129" s="227"/>
      <c r="P129" s="228">
        <f>SUM(P130:P131)</f>
        <v>0</v>
      </c>
      <c r="Q129" s="227"/>
      <c r="R129" s="228">
        <f>SUM(R130:R131)</f>
        <v>0.18326000000000001</v>
      </c>
      <c r="S129" s="227"/>
      <c r="T129" s="229">
        <f>SUM(T130:T131)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30" t="s">
        <v>84</v>
      </c>
      <c r="AT129" s="231" t="s">
        <v>75</v>
      </c>
      <c r="AU129" s="231" t="s">
        <v>84</v>
      </c>
      <c r="AY129" s="230" t="s">
        <v>133</v>
      </c>
      <c r="BK129" s="232">
        <f>SUM(BK130:BK131)</f>
        <v>0</v>
      </c>
    </row>
    <row r="130" s="2" customFormat="1" ht="21.75" customHeight="1">
      <c r="A130" s="38"/>
      <c r="B130" s="39"/>
      <c r="C130" s="235" t="s">
        <v>84</v>
      </c>
      <c r="D130" s="235" t="s">
        <v>136</v>
      </c>
      <c r="E130" s="236" t="s">
        <v>137</v>
      </c>
      <c r="F130" s="237" t="s">
        <v>138</v>
      </c>
      <c r="G130" s="238" t="s">
        <v>139</v>
      </c>
      <c r="H130" s="239">
        <v>7</v>
      </c>
      <c r="I130" s="240"/>
      <c r="J130" s="241">
        <f>ROUND(I130*H130,2)</f>
        <v>0</v>
      </c>
      <c r="K130" s="237" t="s">
        <v>140</v>
      </c>
      <c r="L130" s="44"/>
      <c r="M130" s="242" t="s">
        <v>1</v>
      </c>
      <c r="N130" s="243" t="s">
        <v>41</v>
      </c>
      <c r="O130" s="91"/>
      <c r="P130" s="244">
        <f>O130*H130</f>
        <v>0</v>
      </c>
      <c r="Q130" s="244">
        <v>0.00249</v>
      </c>
      <c r="R130" s="244">
        <f>Q130*H130</f>
        <v>0.017430000000000001</v>
      </c>
      <c r="S130" s="244">
        <v>0</v>
      </c>
      <c r="T130" s="245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46" t="s">
        <v>141</v>
      </c>
      <c r="AT130" s="246" t="s">
        <v>136</v>
      </c>
      <c r="AU130" s="246" t="s">
        <v>86</v>
      </c>
      <c r="AY130" s="17" t="s">
        <v>133</v>
      </c>
      <c r="BE130" s="247">
        <f>IF(N130="základní",J130,0)</f>
        <v>0</v>
      </c>
      <c r="BF130" s="247">
        <f>IF(N130="snížená",J130,0)</f>
        <v>0</v>
      </c>
      <c r="BG130" s="247">
        <f>IF(N130="zákl. přenesená",J130,0)</f>
        <v>0</v>
      </c>
      <c r="BH130" s="247">
        <f>IF(N130="sníž. přenesená",J130,0)</f>
        <v>0</v>
      </c>
      <c r="BI130" s="247">
        <f>IF(N130="nulová",J130,0)</f>
        <v>0</v>
      </c>
      <c r="BJ130" s="17" t="s">
        <v>84</v>
      </c>
      <c r="BK130" s="247">
        <f>ROUND(I130*H130,2)</f>
        <v>0</v>
      </c>
      <c r="BL130" s="17" t="s">
        <v>141</v>
      </c>
      <c r="BM130" s="246" t="s">
        <v>142</v>
      </c>
    </row>
    <row r="131" s="2" customFormat="1" ht="21.75" customHeight="1">
      <c r="A131" s="38"/>
      <c r="B131" s="39"/>
      <c r="C131" s="235" t="s">
        <v>86</v>
      </c>
      <c r="D131" s="235" t="s">
        <v>136</v>
      </c>
      <c r="E131" s="236" t="s">
        <v>143</v>
      </c>
      <c r="F131" s="237" t="s">
        <v>144</v>
      </c>
      <c r="G131" s="238" t="s">
        <v>139</v>
      </c>
      <c r="H131" s="239">
        <v>7</v>
      </c>
      <c r="I131" s="240"/>
      <c r="J131" s="241">
        <f>ROUND(I131*H131,2)</f>
        <v>0</v>
      </c>
      <c r="K131" s="237" t="s">
        <v>140</v>
      </c>
      <c r="L131" s="44"/>
      <c r="M131" s="242" t="s">
        <v>1</v>
      </c>
      <c r="N131" s="243" t="s">
        <v>41</v>
      </c>
      <c r="O131" s="91"/>
      <c r="P131" s="244">
        <f>O131*H131</f>
        <v>0</v>
      </c>
      <c r="Q131" s="244">
        <v>0.023689999999999999</v>
      </c>
      <c r="R131" s="244">
        <f>Q131*H131</f>
        <v>0.16583000000000001</v>
      </c>
      <c r="S131" s="244">
        <v>0</v>
      </c>
      <c r="T131" s="245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46" t="s">
        <v>141</v>
      </c>
      <c r="AT131" s="246" t="s">
        <v>136</v>
      </c>
      <c r="AU131" s="246" t="s">
        <v>86</v>
      </c>
      <c r="AY131" s="17" t="s">
        <v>133</v>
      </c>
      <c r="BE131" s="247">
        <f>IF(N131="základní",J131,0)</f>
        <v>0</v>
      </c>
      <c r="BF131" s="247">
        <f>IF(N131="snížená",J131,0)</f>
        <v>0</v>
      </c>
      <c r="BG131" s="247">
        <f>IF(N131="zákl. přenesená",J131,0)</f>
        <v>0</v>
      </c>
      <c r="BH131" s="247">
        <f>IF(N131="sníž. přenesená",J131,0)</f>
        <v>0</v>
      </c>
      <c r="BI131" s="247">
        <f>IF(N131="nulová",J131,0)</f>
        <v>0</v>
      </c>
      <c r="BJ131" s="17" t="s">
        <v>84</v>
      </c>
      <c r="BK131" s="247">
        <f>ROUND(I131*H131,2)</f>
        <v>0</v>
      </c>
      <c r="BL131" s="17" t="s">
        <v>141</v>
      </c>
      <c r="BM131" s="246" t="s">
        <v>145</v>
      </c>
    </row>
    <row r="132" s="12" customFormat="1" ht="22.8" customHeight="1">
      <c r="A132" s="12"/>
      <c r="B132" s="219"/>
      <c r="C132" s="220"/>
      <c r="D132" s="221" t="s">
        <v>75</v>
      </c>
      <c r="E132" s="233" t="s">
        <v>141</v>
      </c>
      <c r="F132" s="233" t="s">
        <v>146</v>
      </c>
      <c r="G132" s="220"/>
      <c r="H132" s="220"/>
      <c r="I132" s="223"/>
      <c r="J132" s="234">
        <f>BK132</f>
        <v>0</v>
      </c>
      <c r="K132" s="220"/>
      <c r="L132" s="225"/>
      <c r="M132" s="226"/>
      <c r="N132" s="227"/>
      <c r="O132" s="227"/>
      <c r="P132" s="228">
        <f>SUM(P133:P134)</f>
        <v>0</v>
      </c>
      <c r="Q132" s="227"/>
      <c r="R132" s="228">
        <f>SUM(R133:R134)</f>
        <v>0.18790000000000001</v>
      </c>
      <c r="S132" s="227"/>
      <c r="T132" s="229">
        <f>SUM(T133:T134)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230" t="s">
        <v>84</v>
      </c>
      <c r="AT132" s="231" t="s">
        <v>75</v>
      </c>
      <c r="AU132" s="231" t="s">
        <v>84</v>
      </c>
      <c r="AY132" s="230" t="s">
        <v>133</v>
      </c>
      <c r="BK132" s="232">
        <f>SUM(BK133:BK134)</f>
        <v>0</v>
      </c>
    </row>
    <row r="133" s="2" customFormat="1" ht="21.75" customHeight="1">
      <c r="A133" s="38"/>
      <c r="B133" s="39"/>
      <c r="C133" s="235" t="s">
        <v>134</v>
      </c>
      <c r="D133" s="235" t="s">
        <v>136</v>
      </c>
      <c r="E133" s="236" t="s">
        <v>147</v>
      </c>
      <c r="F133" s="237" t="s">
        <v>148</v>
      </c>
      <c r="G133" s="238" t="s">
        <v>139</v>
      </c>
      <c r="H133" s="239">
        <v>1</v>
      </c>
      <c r="I133" s="240"/>
      <c r="J133" s="241">
        <f>ROUND(I133*H133,2)</f>
        <v>0</v>
      </c>
      <c r="K133" s="237" t="s">
        <v>140</v>
      </c>
      <c r="L133" s="44"/>
      <c r="M133" s="242" t="s">
        <v>1</v>
      </c>
      <c r="N133" s="243" t="s">
        <v>41</v>
      </c>
      <c r="O133" s="91"/>
      <c r="P133" s="244">
        <f>O133*H133</f>
        <v>0</v>
      </c>
      <c r="Q133" s="244">
        <v>0.049829999999999999</v>
      </c>
      <c r="R133" s="244">
        <f>Q133*H133</f>
        <v>0.049829999999999999</v>
      </c>
      <c r="S133" s="244">
        <v>0</v>
      </c>
      <c r="T133" s="245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46" t="s">
        <v>141</v>
      </c>
      <c r="AT133" s="246" t="s">
        <v>136</v>
      </c>
      <c r="AU133" s="246" t="s">
        <v>86</v>
      </c>
      <c r="AY133" s="17" t="s">
        <v>133</v>
      </c>
      <c r="BE133" s="247">
        <f>IF(N133="základní",J133,0)</f>
        <v>0</v>
      </c>
      <c r="BF133" s="247">
        <f>IF(N133="snížená",J133,0)</f>
        <v>0</v>
      </c>
      <c r="BG133" s="247">
        <f>IF(N133="zákl. přenesená",J133,0)</f>
        <v>0</v>
      </c>
      <c r="BH133" s="247">
        <f>IF(N133="sníž. přenesená",J133,0)</f>
        <v>0</v>
      </c>
      <c r="BI133" s="247">
        <f>IF(N133="nulová",J133,0)</f>
        <v>0</v>
      </c>
      <c r="BJ133" s="17" t="s">
        <v>84</v>
      </c>
      <c r="BK133" s="247">
        <f>ROUND(I133*H133,2)</f>
        <v>0</v>
      </c>
      <c r="BL133" s="17" t="s">
        <v>141</v>
      </c>
      <c r="BM133" s="246" t="s">
        <v>149</v>
      </c>
    </row>
    <row r="134" s="2" customFormat="1" ht="21.75" customHeight="1">
      <c r="A134" s="38"/>
      <c r="B134" s="39"/>
      <c r="C134" s="235" t="s">
        <v>141</v>
      </c>
      <c r="D134" s="235" t="s">
        <v>136</v>
      </c>
      <c r="E134" s="236" t="s">
        <v>150</v>
      </c>
      <c r="F134" s="237" t="s">
        <v>151</v>
      </c>
      <c r="G134" s="238" t="s">
        <v>139</v>
      </c>
      <c r="H134" s="239">
        <v>1</v>
      </c>
      <c r="I134" s="240"/>
      <c r="J134" s="241">
        <f>ROUND(I134*H134,2)</f>
        <v>0</v>
      </c>
      <c r="K134" s="237" t="s">
        <v>140</v>
      </c>
      <c r="L134" s="44"/>
      <c r="M134" s="242" t="s">
        <v>1</v>
      </c>
      <c r="N134" s="243" t="s">
        <v>41</v>
      </c>
      <c r="O134" s="91"/>
      <c r="P134" s="244">
        <f>O134*H134</f>
        <v>0</v>
      </c>
      <c r="Q134" s="244">
        <v>0.13807</v>
      </c>
      <c r="R134" s="244">
        <f>Q134*H134</f>
        <v>0.13807</v>
      </c>
      <c r="S134" s="244">
        <v>0</v>
      </c>
      <c r="T134" s="245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46" t="s">
        <v>141</v>
      </c>
      <c r="AT134" s="246" t="s">
        <v>136</v>
      </c>
      <c r="AU134" s="246" t="s">
        <v>86</v>
      </c>
      <c r="AY134" s="17" t="s">
        <v>133</v>
      </c>
      <c r="BE134" s="247">
        <f>IF(N134="základní",J134,0)</f>
        <v>0</v>
      </c>
      <c r="BF134" s="247">
        <f>IF(N134="snížená",J134,0)</f>
        <v>0</v>
      </c>
      <c r="BG134" s="247">
        <f>IF(N134="zákl. přenesená",J134,0)</f>
        <v>0</v>
      </c>
      <c r="BH134" s="247">
        <f>IF(N134="sníž. přenesená",J134,0)</f>
        <v>0</v>
      </c>
      <c r="BI134" s="247">
        <f>IF(N134="nulová",J134,0)</f>
        <v>0</v>
      </c>
      <c r="BJ134" s="17" t="s">
        <v>84</v>
      </c>
      <c r="BK134" s="247">
        <f>ROUND(I134*H134,2)</f>
        <v>0</v>
      </c>
      <c r="BL134" s="17" t="s">
        <v>141</v>
      </c>
      <c r="BM134" s="246" t="s">
        <v>152</v>
      </c>
    </row>
    <row r="135" s="12" customFormat="1" ht="22.8" customHeight="1">
      <c r="A135" s="12"/>
      <c r="B135" s="219"/>
      <c r="C135" s="220"/>
      <c r="D135" s="221" t="s">
        <v>75</v>
      </c>
      <c r="E135" s="233" t="s">
        <v>153</v>
      </c>
      <c r="F135" s="233" t="s">
        <v>154</v>
      </c>
      <c r="G135" s="220"/>
      <c r="H135" s="220"/>
      <c r="I135" s="223"/>
      <c r="J135" s="234">
        <f>BK135</f>
        <v>0</v>
      </c>
      <c r="K135" s="220"/>
      <c r="L135" s="225"/>
      <c r="M135" s="226"/>
      <c r="N135" s="227"/>
      <c r="O135" s="227"/>
      <c r="P135" s="228">
        <f>SUM(P136:P138)</f>
        <v>0</v>
      </c>
      <c r="Q135" s="227"/>
      <c r="R135" s="228">
        <f>SUM(R136:R138)</f>
        <v>0.10861999999999999</v>
      </c>
      <c r="S135" s="227"/>
      <c r="T135" s="229">
        <f>SUM(T136:T138)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30" t="s">
        <v>84</v>
      </c>
      <c r="AT135" s="231" t="s">
        <v>75</v>
      </c>
      <c r="AU135" s="231" t="s">
        <v>84</v>
      </c>
      <c r="AY135" s="230" t="s">
        <v>133</v>
      </c>
      <c r="BK135" s="232">
        <f>SUM(BK136:BK138)</f>
        <v>0</v>
      </c>
    </row>
    <row r="136" s="2" customFormat="1" ht="21.75" customHeight="1">
      <c r="A136" s="38"/>
      <c r="B136" s="39"/>
      <c r="C136" s="235" t="s">
        <v>155</v>
      </c>
      <c r="D136" s="235" t="s">
        <v>136</v>
      </c>
      <c r="E136" s="236" t="s">
        <v>156</v>
      </c>
      <c r="F136" s="237" t="s">
        <v>157</v>
      </c>
      <c r="G136" s="238" t="s">
        <v>139</v>
      </c>
      <c r="H136" s="239">
        <v>7</v>
      </c>
      <c r="I136" s="240"/>
      <c r="J136" s="241">
        <f>ROUND(I136*H136,2)</f>
        <v>0</v>
      </c>
      <c r="K136" s="237" t="s">
        <v>140</v>
      </c>
      <c r="L136" s="44"/>
      <c r="M136" s="242" t="s">
        <v>1</v>
      </c>
      <c r="N136" s="243" t="s">
        <v>41</v>
      </c>
      <c r="O136" s="91"/>
      <c r="P136" s="244">
        <f>O136*H136</f>
        <v>0</v>
      </c>
      <c r="Q136" s="244">
        <v>0.0037599999999999999</v>
      </c>
      <c r="R136" s="244">
        <f>Q136*H136</f>
        <v>0.02632</v>
      </c>
      <c r="S136" s="244">
        <v>0</v>
      </c>
      <c r="T136" s="245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46" t="s">
        <v>141</v>
      </c>
      <c r="AT136" s="246" t="s">
        <v>136</v>
      </c>
      <c r="AU136" s="246" t="s">
        <v>86</v>
      </c>
      <c r="AY136" s="17" t="s">
        <v>133</v>
      </c>
      <c r="BE136" s="247">
        <f>IF(N136="základní",J136,0)</f>
        <v>0</v>
      </c>
      <c r="BF136" s="247">
        <f>IF(N136="snížená",J136,0)</f>
        <v>0</v>
      </c>
      <c r="BG136" s="247">
        <f>IF(N136="zákl. přenesená",J136,0)</f>
        <v>0</v>
      </c>
      <c r="BH136" s="247">
        <f>IF(N136="sníž. přenesená",J136,0)</f>
        <v>0</v>
      </c>
      <c r="BI136" s="247">
        <f>IF(N136="nulová",J136,0)</f>
        <v>0</v>
      </c>
      <c r="BJ136" s="17" t="s">
        <v>84</v>
      </c>
      <c r="BK136" s="247">
        <f>ROUND(I136*H136,2)</f>
        <v>0</v>
      </c>
      <c r="BL136" s="17" t="s">
        <v>141</v>
      </c>
      <c r="BM136" s="246" t="s">
        <v>158</v>
      </c>
    </row>
    <row r="137" s="2" customFormat="1" ht="21.75" customHeight="1">
      <c r="A137" s="38"/>
      <c r="B137" s="39"/>
      <c r="C137" s="235" t="s">
        <v>153</v>
      </c>
      <c r="D137" s="235" t="s">
        <v>136</v>
      </c>
      <c r="E137" s="236" t="s">
        <v>159</v>
      </c>
      <c r="F137" s="237" t="s">
        <v>160</v>
      </c>
      <c r="G137" s="238" t="s">
        <v>139</v>
      </c>
      <c r="H137" s="239">
        <v>4</v>
      </c>
      <c r="I137" s="240"/>
      <c r="J137" s="241">
        <f>ROUND(I137*H137,2)</f>
        <v>0</v>
      </c>
      <c r="K137" s="237" t="s">
        <v>140</v>
      </c>
      <c r="L137" s="44"/>
      <c r="M137" s="242" t="s">
        <v>1</v>
      </c>
      <c r="N137" s="243" t="s">
        <v>41</v>
      </c>
      <c r="O137" s="91"/>
      <c r="P137" s="244">
        <f>O137*H137</f>
        <v>0</v>
      </c>
      <c r="Q137" s="244">
        <v>0.010200000000000001</v>
      </c>
      <c r="R137" s="244">
        <f>Q137*H137</f>
        <v>0.040800000000000003</v>
      </c>
      <c r="S137" s="244">
        <v>0</v>
      </c>
      <c r="T137" s="245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46" t="s">
        <v>141</v>
      </c>
      <c r="AT137" s="246" t="s">
        <v>136</v>
      </c>
      <c r="AU137" s="246" t="s">
        <v>86</v>
      </c>
      <c r="AY137" s="17" t="s">
        <v>133</v>
      </c>
      <c r="BE137" s="247">
        <f>IF(N137="základní",J137,0)</f>
        <v>0</v>
      </c>
      <c r="BF137" s="247">
        <f>IF(N137="snížená",J137,0)</f>
        <v>0</v>
      </c>
      <c r="BG137" s="247">
        <f>IF(N137="zákl. přenesená",J137,0)</f>
        <v>0</v>
      </c>
      <c r="BH137" s="247">
        <f>IF(N137="sníž. přenesená",J137,0)</f>
        <v>0</v>
      </c>
      <c r="BI137" s="247">
        <f>IF(N137="nulová",J137,0)</f>
        <v>0</v>
      </c>
      <c r="BJ137" s="17" t="s">
        <v>84</v>
      </c>
      <c r="BK137" s="247">
        <f>ROUND(I137*H137,2)</f>
        <v>0</v>
      </c>
      <c r="BL137" s="17" t="s">
        <v>141</v>
      </c>
      <c r="BM137" s="246" t="s">
        <v>161</v>
      </c>
    </row>
    <row r="138" s="2" customFormat="1" ht="21.75" customHeight="1">
      <c r="A138" s="38"/>
      <c r="B138" s="39"/>
      <c r="C138" s="235" t="s">
        <v>162</v>
      </c>
      <c r="D138" s="235" t="s">
        <v>136</v>
      </c>
      <c r="E138" s="236" t="s">
        <v>163</v>
      </c>
      <c r="F138" s="237" t="s">
        <v>164</v>
      </c>
      <c r="G138" s="238" t="s">
        <v>139</v>
      </c>
      <c r="H138" s="239">
        <v>1</v>
      </c>
      <c r="I138" s="240"/>
      <c r="J138" s="241">
        <f>ROUND(I138*H138,2)</f>
        <v>0</v>
      </c>
      <c r="K138" s="237" t="s">
        <v>140</v>
      </c>
      <c r="L138" s="44"/>
      <c r="M138" s="242" t="s">
        <v>1</v>
      </c>
      <c r="N138" s="243" t="s">
        <v>41</v>
      </c>
      <c r="O138" s="91"/>
      <c r="P138" s="244">
        <f>O138*H138</f>
        <v>0</v>
      </c>
      <c r="Q138" s="244">
        <v>0.041500000000000002</v>
      </c>
      <c r="R138" s="244">
        <f>Q138*H138</f>
        <v>0.041500000000000002</v>
      </c>
      <c r="S138" s="244">
        <v>0</v>
      </c>
      <c r="T138" s="245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46" t="s">
        <v>141</v>
      </c>
      <c r="AT138" s="246" t="s">
        <v>136</v>
      </c>
      <c r="AU138" s="246" t="s">
        <v>86</v>
      </c>
      <c r="AY138" s="17" t="s">
        <v>133</v>
      </c>
      <c r="BE138" s="247">
        <f>IF(N138="základní",J138,0)</f>
        <v>0</v>
      </c>
      <c r="BF138" s="247">
        <f>IF(N138="snížená",J138,0)</f>
        <v>0</v>
      </c>
      <c r="BG138" s="247">
        <f>IF(N138="zákl. přenesená",J138,0)</f>
        <v>0</v>
      </c>
      <c r="BH138" s="247">
        <f>IF(N138="sníž. přenesená",J138,0)</f>
        <v>0</v>
      </c>
      <c r="BI138" s="247">
        <f>IF(N138="nulová",J138,0)</f>
        <v>0</v>
      </c>
      <c r="BJ138" s="17" t="s">
        <v>84</v>
      </c>
      <c r="BK138" s="247">
        <f>ROUND(I138*H138,2)</f>
        <v>0</v>
      </c>
      <c r="BL138" s="17" t="s">
        <v>141</v>
      </c>
      <c r="BM138" s="246" t="s">
        <v>165</v>
      </c>
    </row>
    <row r="139" s="12" customFormat="1" ht="22.8" customHeight="1">
      <c r="A139" s="12"/>
      <c r="B139" s="219"/>
      <c r="C139" s="220"/>
      <c r="D139" s="221" t="s">
        <v>75</v>
      </c>
      <c r="E139" s="233" t="s">
        <v>166</v>
      </c>
      <c r="F139" s="233" t="s">
        <v>167</v>
      </c>
      <c r="G139" s="220"/>
      <c r="H139" s="220"/>
      <c r="I139" s="223"/>
      <c r="J139" s="234">
        <f>BK139</f>
        <v>0</v>
      </c>
      <c r="K139" s="220"/>
      <c r="L139" s="225"/>
      <c r="M139" s="226"/>
      <c r="N139" s="227"/>
      <c r="O139" s="227"/>
      <c r="P139" s="228">
        <f>SUM(P140:P148)</f>
        <v>0</v>
      </c>
      <c r="Q139" s="227"/>
      <c r="R139" s="228">
        <f>SUM(R140:R148)</f>
        <v>0.00099899999999999989</v>
      </c>
      <c r="S139" s="227"/>
      <c r="T139" s="229">
        <f>SUM(T140:T148)</f>
        <v>0.6855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230" t="s">
        <v>84</v>
      </c>
      <c r="AT139" s="231" t="s">
        <v>75</v>
      </c>
      <c r="AU139" s="231" t="s">
        <v>84</v>
      </c>
      <c r="AY139" s="230" t="s">
        <v>133</v>
      </c>
      <c r="BK139" s="232">
        <f>SUM(BK140:BK148)</f>
        <v>0</v>
      </c>
    </row>
    <row r="140" s="2" customFormat="1" ht="16.5" customHeight="1">
      <c r="A140" s="38"/>
      <c r="B140" s="39"/>
      <c r="C140" s="235" t="s">
        <v>168</v>
      </c>
      <c r="D140" s="235" t="s">
        <v>136</v>
      </c>
      <c r="E140" s="236" t="s">
        <v>169</v>
      </c>
      <c r="F140" s="237" t="s">
        <v>170</v>
      </c>
      <c r="G140" s="238" t="s">
        <v>171</v>
      </c>
      <c r="H140" s="239">
        <v>8</v>
      </c>
      <c r="I140" s="240"/>
      <c r="J140" s="241">
        <f>ROUND(I140*H140,2)</f>
        <v>0</v>
      </c>
      <c r="K140" s="237" t="s">
        <v>1</v>
      </c>
      <c r="L140" s="44"/>
      <c r="M140" s="242" t="s">
        <v>1</v>
      </c>
      <c r="N140" s="243" t="s">
        <v>41</v>
      </c>
      <c r="O140" s="91"/>
      <c r="P140" s="244">
        <f>O140*H140</f>
        <v>0</v>
      </c>
      <c r="Q140" s="244">
        <v>0</v>
      </c>
      <c r="R140" s="244">
        <f>Q140*H140</f>
        <v>0</v>
      </c>
      <c r="S140" s="244">
        <v>0</v>
      </c>
      <c r="T140" s="245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46" t="s">
        <v>141</v>
      </c>
      <c r="AT140" s="246" t="s">
        <v>136</v>
      </c>
      <c r="AU140" s="246" t="s">
        <v>86</v>
      </c>
      <c r="AY140" s="17" t="s">
        <v>133</v>
      </c>
      <c r="BE140" s="247">
        <f>IF(N140="základní",J140,0)</f>
        <v>0</v>
      </c>
      <c r="BF140" s="247">
        <f>IF(N140="snížená",J140,0)</f>
        <v>0</v>
      </c>
      <c r="BG140" s="247">
        <f>IF(N140="zákl. přenesená",J140,0)</f>
        <v>0</v>
      </c>
      <c r="BH140" s="247">
        <f>IF(N140="sníž. přenesená",J140,0)</f>
        <v>0</v>
      </c>
      <c r="BI140" s="247">
        <f>IF(N140="nulová",J140,0)</f>
        <v>0</v>
      </c>
      <c r="BJ140" s="17" t="s">
        <v>84</v>
      </c>
      <c r="BK140" s="247">
        <f>ROUND(I140*H140,2)</f>
        <v>0</v>
      </c>
      <c r="BL140" s="17" t="s">
        <v>141</v>
      </c>
      <c r="BM140" s="246" t="s">
        <v>172</v>
      </c>
    </row>
    <row r="141" s="2" customFormat="1" ht="21.75" customHeight="1">
      <c r="A141" s="38"/>
      <c r="B141" s="39"/>
      <c r="C141" s="235" t="s">
        <v>166</v>
      </c>
      <c r="D141" s="235" t="s">
        <v>136</v>
      </c>
      <c r="E141" s="236" t="s">
        <v>173</v>
      </c>
      <c r="F141" s="237" t="s">
        <v>174</v>
      </c>
      <c r="G141" s="238" t="s">
        <v>139</v>
      </c>
      <c r="H141" s="239">
        <v>1</v>
      </c>
      <c r="I141" s="240"/>
      <c r="J141" s="241">
        <f>ROUND(I141*H141,2)</f>
        <v>0</v>
      </c>
      <c r="K141" s="237" t="s">
        <v>140</v>
      </c>
      <c r="L141" s="44"/>
      <c r="M141" s="242" t="s">
        <v>1</v>
      </c>
      <c r="N141" s="243" t="s">
        <v>41</v>
      </c>
      <c r="O141" s="91"/>
      <c r="P141" s="244">
        <f>O141*H141</f>
        <v>0</v>
      </c>
      <c r="Q141" s="244">
        <v>0</v>
      </c>
      <c r="R141" s="244">
        <f>Q141*H141</f>
        <v>0</v>
      </c>
      <c r="S141" s="244">
        <v>0.053999999999999999</v>
      </c>
      <c r="T141" s="245">
        <f>S141*H141</f>
        <v>0.053999999999999999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46" t="s">
        <v>141</v>
      </c>
      <c r="AT141" s="246" t="s">
        <v>136</v>
      </c>
      <c r="AU141" s="246" t="s">
        <v>86</v>
      </c>
      <c r="AY141" s="17" t="s">
        <v>133</v>
      </c>
      <c r="BE141" s="247">
        <f>IF(N141="základní",J141,0)</f>
        <v>0</v>
      </c>
      <c r="BF141" s="247">
        <f>IF(N141="snížená",J141,0)</f>
        <v>0</v>
      </c>
      <c r="BG141" s="247">
        <f>IF(N141="zákl. přenesená",J141,0)</f>
        <v>0</v>
      </c>
      <c r="BH141" s="247">
        <f>IF(N141="sníž. přenesená",J141,0)</f>
        <v>0</v>
      </c>
      <c r="BI141" s="247">
        <f>IF(N141="nulová",J141,0)</f>
        <v>0</v>
      </c>
      <c r="BJ141" s="17" t="s">
        <v>84</v>
      </c>
      <c r="BK141" s="247">
        <f>ROUND(I141*H141,2)</f>
        <v>0</v>
      </c>
      <c r="BL141" s="17" t="s">
        <v>141</v>
      </c>
      <c r="BM141" s="246" t="s">
        <v>175</v>
      </c>
    </row>
    <row r="142" s="2" customFormat="1" ht="21.75" customHeight="1">
      <c r="A142" s="38"/>
      <c r="B142" s="39"/>
      <c r="C142" s="235" t="s">
        <v>176</v>
      </c>
      <c r="D142" s="235" t="s">
        <v>136</v>
      </c>
      <c r="E142" s="236" t="s">
        <v>177</v>
      </c>
      <c r="F142" s="237" t="s">
        <v>178</v>
      </c>
      <c r="G142" s="238" t="s">
        <v>139</v>
      </c>
      <c r="H142" s="239">
        <v>7</v>
      </c>
      <c r="I142" s="240"/>
      <c r="J142" s="241">
        <f>ROUND(I142*H142,2)</f>
        <v>0</v>
      </c>
      <c r="K142" s="237" t="s">
        <v>140</v>
      </c>
      <c r="L142" s="44"/>
      <c r="M142" s="242" t="s">
        <v>1</v>
      </c>
      <c r="N142" s="243" t="s">
        <v>41</v>
      </c>
      <c r="O142" s="91"/>
      <c r="P142" s="244">
        <f>O142*H142</f>
        <v>0</v>
      </c>
      <c r="Q142" s="244">
        <v>0</v>
      </c>
      <c r="R142" s="244">
        <f>Q142*H142</f>
        <v>0</v>
      </c>
      <c r="S142" s="244">
        <v>0.069000000000000006</v>
      </c>
      <c r="T142" s="245">
        <f>S142*H142</f>
        <v>0.48300000000000004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46" t="s">
        <v>141</v>
      </c>
      <c r="AT142" s="246" t="s">
        <v>136</v>
      </c>
      <c r="AU142" s="246" t="s">
        <v>86</v>
      </c>
      <c r="AY142" s="17" t="s">
        <v>133</v>
      </c>
      <c r="BE142" s="247">
        <f>IF(N142="základní",J142,0)</f>
        <v>0</v>
      </c>
      <c r="BF142" s="247">
        <f>IF(N142="snížená",J142,0)</f>
        <v>0</v>
      </c>
      <c r="BG142" s="247">
        <f>IF(N142="zákl. přenesená",J142,0)</f>
        <v>0</v>
      </c>
      <c r="BH142" s="247">
        <f>IF(N142="sníž. přenesená",J142,0)</f>
        <v>0</v>
      </c>
      <c r="BI142" s="247">
        <f>IF(N142="nulová",J142,0)</f>
        <v>0</v>
      </c>
      <c r="BJ142" s="17" t="s">
        <v>84</v>
      </c>
      <c r="BK142" s="247">
        <f>ROUND(I142*H142,2)</f>
        <v>0</v>
      </c>
      <c r="BL142" s="17" t="s">
        <v>141</v>
      </c>
      <c r="BM142" s="246" t="s">
        <v>179</v>
      </c>
    </row>
    <row r="143" s="2" customFormat="1" ht="21.75" customHeight="1">
      <c r="A143" s="38"/>
      <c r="B143" s="39"/>
      <c r="C143" s="235" t="s">
        <v>180</v>
      </c>
      <c r="D143" s="235" t="s">
        <v>136</v>
      </c>
      <c r="E143" s="236" t="s">
        <v>181</v>
      </c>
      <c r="F143" s="237" t="s">
        <v>182</v>
      </c>
      <c r="G143" s="238" t="s">
        <v>139</v>
      </c>
      <c r="H143" s="239">
        <v>1</v>
      </c>
      <c r="I143" s="240"/>
      <c r="J143" s="241">
        <f>ROUND(I143*H143,2)</f>
        <v>0</v>
      </c>
      <c r="K143" s="237" t="s">
        <v>140</v>
      </c>
      <c r="L143" s="44"/>
      <c r="M143" s="242" t="s">
        <v>1</v>
      </c>
      <c r="N143" s="243" t="s">
        <v>41</v>
      </c>
      <c r="O143" s="91"/>
      <c r="P143" s="244">
        <f>O143*H143</f>
        <v>0</v>
      </c>
      <c r="Q143" s="244">
        <v>0</v>
      </c>
      <c r="R143" s="244">
        <f>Q143*H143</f>
        <v>0</v>
      </c>
      <c r="S143" s="244">
        <v>0.13800000000000001</v>
      </c>
      <c r="T143" s="245">
        <f>S143*H143</f>
        <v>0.13800000000000001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46" t="s">
        <v>141</v>
      </c>
      <c r="AT143" s="246" t="s">
        <v>136</v>
      </c>
      <c r="AU143" s="246" t="s">
        <v>86</v>
      </c>
      <c r="AY143" s="17" t="s">
        <v>133</v>
      </c>
      <c r="BE143" s="247">
        <f>IF(N143="základní",J143,0)</f>
        <v>0</v>
      </c>
      <c r="BF143" s="247">
        <f>IF(N143="snížená",J143,0)</f>
        <v>0</v>
      </c>
      <c r="BG143" s="247">
        <f>IF(N143="zákl. přenesená",J143,0)</f>
        <v>0</v>
      </c>
      <c r="BH143" s="247">
        <f>IF(N143="sníž. přenesená",J143,0)</f>
        <v>0</v>
      </c>
      <c r="BI143" s="247">
        <f>IF(N143="nulová",J143,0)</f>
        <v>0</v>
      </c>
      <c r="BJ143" s="17" t="s">
        <v>84</v>
      </c>
      <c r="BK143" s="247">
        <f>ROUND(I143*H143,2)</f>
        <v>0</v>
      </c>
      <c r="BL143" s="17" t="s">
        <v>141</v>
      </c>
      <c r="BM143" s="246" t="s">
        <v>183</v>
      </c>
    </row>
    <row r="144" s="2" customFormat="1" ht="21.75" customHeight="1">
      <c r="A144" s="38"/>
      <c r="B144" s="39"/>
      <c r="C144" s="235" t="s">
        <v>184</v>
      </c>
      <c r="D144" s="235" t="s">
        <v>136</v>
      </c>
      <c r="E144" s="236" t="s">
        <v>185</v>
      </c>
      <c r="F144" s="237" t="s">
        <v>186</v>
      </c>
      <c r="G144" s="238" t="s">
        <v>187</v>
      </c>
      <c r="H144" s="239">
        <v>1.8</v>
      </c>
      <c r="I144" s="240"/>
      <c r="J144" s="241">
        <f>ROUND(I144*H144,2)</f>
        <v>0</v>
      </c>
      <c r="K144" s="237" t="s">
        <v>140</v>
      </c>
      <c r="L144" s="44"/>
      <c r="M144" s="242" t="s">
        <v>1</v>
      </c>
      <c r="N144" s="243" t="s">
        <v>41</v>
      </c>
      <c r="O144" s="91"/>
      <c r="P144" s="244">
        <f>O144*H144</f>
        <v>0</v>
      </c>
      <c r="Q144" s="244">
        <v>0.00046999999999999999</v>
      </c>
      <c r="R144" s="244">
        <f>Q144*H144</f>
        <v>0.00084599999999999996</v>
      </c>
      <c r="S144" s="244">
        <v>0.0050000000000000001</v>
      </c>
      <c r="T144" s="245">
        <f>S144*H144</f>
        <v>0.0090000000000000011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46" t="s">
        <v>141</v>
      </c>
      <c r="AT144" s="246" t="s">
        <v>136</v>
      </c>
      <c r="AU144" s="246" t="s">
        <v>86</v>
      </c>
      <c r="AY144" s="17" t="s">
        <v>133</v>
      </c>
      <c r="BE144" s="247">
        <f>IF(N144="základní",J144,0)</f>
        <v>0</v>
      </c>
      <c r="BF144" s="247">
        <f>IF(N144="snížená",J144,0)</f>
        <v>0</v>
      </c>
      <c r="BG144" s="247">
        <f>IF(N144="zákl. přenesená",J144,0)</f>
        <v>0</v>
      </c>
      <c r="BH144" s="247">
        <f>IF(N144="sníž. přenesená",J144,0)</f>
        <v>0</v>
      </c>
      <c r="BI144" s="247">
        <f>IF(N144="nulová",J144,0)</f>
        <v>0</v>
      </c>
      <c r="BJ144" s="17" t="s">
        <v>84</v>
      </c>
      <c r="BK144" s="247">
        <f>ROUND(I144*H144,2)</f>
        <v>0</v>
      </c>
      <c r="BL144" s="17" t="s">
        <v>141</v>
      </c>
      <c r="BM144" s="246" t="s">
        <v>188</v>
      </c>
    </row>
    <row r="145" s="13" customFormat="1">
      <c r="A145" s="13"/>
      <c r="B145" s="248"/>
      <c r="C145" s="249"/>
      <c r="D145" s="250" t="s">
        <v>189</v>
      </c>
      <c r="E145" s="251" t="s">
        <v>1</v>
      </c>
      <c r="F145" s="252" t="s">
        <v>190</v>
      </c>
      <c r="G145" s="249"/>
      <c r="H145" s="251" t="s">
        <v>1</v>
      </c>
      <c r="I145" s="253"/>
      <c r="J145" s="249"/>
      <c r="K145" s="249"/>
      <c r="L145" s="254"/>
      <c r="M145" s="255"/>
      <c r="N145" s="256"/>
      <c r="O145" s="256"/>
      <c r="P145" s="256"/>
      <c r="Q145" s="256"/>
      <c r="R145" s="256"/>
      <c r="S145" s="256"/>
      <c r="T145" s="257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58" t="s">
        <v>189</v>
      </c>
      <c r="AU145" s="258" t="s">
        <v>86</v>
      </c>
      <c r="AV145" s="13" t="s">
        <v>84</v>
      </c>
      <c r="AW145" s="13" t="s">
        <v>33</v>
      </c>
      <c r="AX145" s="13" t="s">
        <v>76</v>
      </c>
      <c r="AY145" s="258" t="s">
        <v>133</v>
      </c>
    </row>
    <row r="146" s="14" customFormat="1">
      <c r="A146" s="14"/>
      <c r="B146" s="259"/>
      <c r="C146" s="260"/>
      <c r="D146" s="250" t="s">
        <v>189</v>
      </c>
      <c r="E146" s="261" t="s">
        <v>1</v>
      </c>
      <c r="F146" s="262" t="s">
        <v>191</v>
      </c>
      <c r="G146" s="260"/>
      <c r="H146" s="263">
        <v>1.8</v>
      </c>
      <c r="I146" s="264"/>
      <c r="J146" s="260"/>
      <c r="K146" s="260"/>
      <c r="L146" s="265"/>
      <c r="M146" s="266"/>
      <c r="N146" s="267"/>
      <c r="O146" s="267"/>
      <c r="P146" s="267"/>
      <c r="Q146" s="267"/>
      <c r="R146" s="267"/>
      <c r="S146" s="267"/>
      <c r="T146" s="268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T146" s="269" t="s">
        <v>189</v>
      </c>
      <c r="AU146" s="269" t="s">
        <v>86</v>
      </c>
      <c r="AV146" s="14" t="s">
        <v>86</v>
      </c>
      <c r="AW146" s="14" t="s">
        <v>33</v>
      </c>
      <c r="AX146" s="14" t="s">
        <v>84</v>
      </c>
      <c r="AY146" s="269" t="s">
        <v>133</v>
      </c>
    </row>
    <row r="147" s="2" customFormat="1" ht="21.75" customHeight="1">
      <c r="A147" s="38"/>
      <c r="B147" s="39"/>
      <c r="C147" s="235" t="s">
        <v>192</v>
      </c>
      <c r="D147" s="235" t="s">
        <v>136</v>
      </c>
      <c r="E147" s="236" t="s">
        <v>193</v>
      </c>
      <c r="F147" s="237" t="s">
        <v>194</v>
      </c>
      <c r="G147" s="238" t="s">
        <v>187</v>
      </c>
      <c r="H147" s="239">
        <v>0.29999999999999999</v>
      </c>
      <c r="I147" s="240"/>
      <c r="J147" s="241">
        <f>ROUND(I147*H147,2)</f>
        <v>0</v>
      </c>
      <c r="K147" s="237" t="s">
        <v>140</v>
      </c>
      <c r="L147" s="44"/>
      <c r="M147" s="242" t="s">
        <v>1</v>
      </c>
      <c r="N147" s="243" t="s">
        <v>41</v>
      </c>
      <c r="O147" s="91"/>
      <c r="P147" s="244">
        <f>O147*H147</f>
        <v>0</v>
      </c>
      <c r="Q147" s="244">
        <v>0.00051000000000000004</v>
      </c>
      <c r="R147" s="244">
        <f>Q147*H147</f>
        <v>0.00015300000000000001</v>
      </c>
      <c r="S147" s="244">
        <v>0.0050000000000000001</v>
      </c>
      <c r="T147" s="245">
        <f>S147*H147</f>
        <v>0.0015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46" t="s">
        <v>141</v>
      </c>
      <c r="AT147" s="246" t="s">
        <v>136</v>
      </c>
      <c r="AU147" s="246" t="s">
        <v>86</v>
      </c>
      <c r="AY147" s="17" t="s">
        <v>133</v>
      </c>
      <c r="BE147" s="247">
        <f>IF(N147="základní",J147,0)</f>
        <v>0</v>
      </c>
      <c r="BF147" s="247">
        <f>IF(N147="snížená",J147,0)</f>
        <v>0</v>
      </c>
      <c r="BG147" s="247">
        <f>IF(N147="zákl. přenesená",J147,0)</f>
        <v>0</v>
      </c>
      <c r="BH147" s="247">
        <f>IF(N147="sníž. přenesená",J147,0)</f>
        <v>0</v>
      </c>
      <c r="BI147" s="247">
        <f>IF(N147="nulová",J147,0)</f>
        <v>0</v>
      </c>
      <c r="BJ147" s="17" t="s">
        <v>84</v>
      </c>
      <c r="BK147" s="247">
        <f>ROUND(I147*H147,2)</f>
        <v>0</v>
      </c>
      <c r="BL147" s="17" t="s">
        <v>141</v>
      </c>
      <c r="BM147" s="246" t="s">
        <v>195</v>
      </c>
    </row>
    <row r="148" s="14" customFormat="1">
      <c r="A148" s="14"/>
      <c r="B148" s="259"/>
      <c r="C148" s="260"/>
      <c r="D148" s="250" t="s">
        <v>189</v>
      </c>
      <c r="E148" s="261" t="s">
        <v>1</v>
      </c>
      <c r="F148" s="262" t="s">
        <v>196</v>
      </c>
      <c r="G148" s="260"/>
      <c r="H148" s="263">
        <v>0.29999999999999999</v>
      </c>
      <c r="I148" s="264"/>
      <c r="J148" s="260"/>
      <c r="K148" s="260"/>
      <c r="L148" s="265"/>
      <c r="M148" s="266"/>
      <c r="N148" s="267"/>
      <c r="O148" s="267"/>
      <c r="P148" s="267"/>
      <c r="Q148" s="267"/>
      <c r="R148" s="267"/>
      <c r="S148" s="267"/>
      <c r="T148" s="268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T148" s="269" t="s">
        <v>189</v>
      </c>
      <c r="AU148" s="269" t="s">
        <v>86</v>
      </c>
      <c r="AV148" s="14" t="s">
        <v>86</v>
      </c>
      <c r="AW148" s="14" t="s">
        <v>33</v>
      </c>
      <c r="AX148" s="14" t="s">
        <v>84</v>
      </c>
      <c r="AY148" s="269" t="s">
        <v>133</v>
      </c>
    </row>
    <row r="149" s="12" customFormat="1" ht="22.8" customHeight="1">
      <c r="A149" s="12"/>
      <c r="B149" s="219"/>
      <c r="C149" s="220"/>
      <c r="D149" s="221" t="s">
        <v>75</v>
      </c>
      <c r="E149" s="233" t="s">
        <v>197</v>
      </c>
      <c r="F149" s="233" t="s">
        <v>198</v>
      </c>
      <c r="G149" s="220"/>
      <c r="H149" s="220"/>
      <c r="I149" s="223"/>
      <c r="J149" s="234">
        <f>BK149</f>
        <v>0</v>
      </c>
      <c r="K149" s="220"/>
      <c r="L149" s="225"/>
      <c r="M149" s="226"/>
      <c r="N149" s="227"/>
      <c r="O149" s="227"/>
      <c r="P149" s="228">
        <f>SUM(P150:P155)</f>
        <v>0</v>
      </c>
      <c r="Q149" s="227"/>
      <c r="R149" s="228">
        <f>SUM(R150:R155)</f>
        <v>0</v>
      </c>
      <c r="S149" s="227"/>
      <c r="T149" s="229">
        <f>SUM(T150:T155)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230" t="s">
        <v>84</v>
      </c>
      <c r="AT149" s="231" t="s">
        <v>75</v>
      </c>
      <c r="AU149" s="231" t="s">
        <v>84</v>
      </c>
      <c r="AY149" s="230" t="s">
        <v>133</v>
      </c>
      <c r="BK149" s="232">
        <f>SUM(BK150:BK155)</f>
        <v>0</v>
      </c>
    </row>
    <row r="150" s="2" customFormat="1" ht="16.5" customHeight="1">
      <c r="A150" s="38"/>
      <c r="B150" s="39"/>
      <c r="C150" s="235" t="s">
        <v>199</v>
      </c>
      <c r="D150" s="235" t="s">
        <v>136</v>
      </c>
      <c r="E150" s="236" t="s">
        <v>200</v>
      </c>
      <c r="F150" s="237" t="s">
        <v>201</v>
      </c>
      <c r="G150" s="238" t="s">
        <v>202</v>
      </c>
      <c r="H150" s="239">
        <v>0.96899999999999997</v>
      </c>
      <c r="I150" s="240"/>
      <c r="J150" s="241">
        <f>ROUND(I150*H150,2)</f>
        <v>0</v>
      </c>
      <c r="K150" s="237" t="s">
        <v>140</v>
      </c>
      <c r="L150" s="44"/>
      <c r="M150" s="242" t="s">
        <v>1</v>
      </c>
      <c r="N150" s="243" t="s">
        <v>41</v>
      </c>
      <c r="O150" s="91"/>
      <c r="P150" s="244">
        <f>O150*H150</f>
        <v>0</v>
      </c>
      <c r="Q150" s="244">
        <v>0</v>
      </c>
      <c r="R150" s="244">
        <f>Q150*H150</f>
        <v>0</v>
      </c>
      <c r="S150" s="244">
        <v>0</v>
      </c>
      <c r="T150" s="245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46" t="s">
        <v>141</v>
      </c>
      <c r="AT150" s="246" t="s">
        <v>136</v>
      </c>
      <c r="AU150" s="246" t="s">
        <v>86</v>
      </c>
      <c r="AY150" s="17" t="s">
        <v>133</v>
      </c>
      <c r="BE150" s="247">
        <f>IF(N150="základní",J150,0)</f>
        <v>0</v>
      </c>
      <c r="BF150" s="247">
        <f>IF(N150="snížená",J150,0)</f>
        <v>0</v>
      </c>
      <c r="BG150" s="247">
        <f>IF(N150="zákl. přenesená",J150,0)</f>
        <v>0</v>
      </c>
      <c r="BH150" s="247">
        <f>IF(N150="sníž. přenesená",J150,0)</f>
        <v>0</v>
      </c>
      <c r="BI150" s="247">
        <f>IF(N150="nulová",J150,0)</f>
        <v>0</v>
      </c>
      <c r="BJ150" s="17" t="s">
        <v>84</v>
      </c>
      <c r="BK150" s="247">
        <f>ROUND(I150*H150,2)</f>
        <v>0</v>
      </c>
      <c r="BL150" s="17" t="s">
        <v>141</v>
      </c>
      <c r="BM150" s="246" t="s">
        <v>203</v>
      </c>
    </row>
    <row r="151" s="2" customFormat="1" ht="21.75" customHeight="1">
      <c r="A151" s="38"/>
      <c r="B151" s="39"/>
      <c r="C151" s="235" t="s">
        <v>9</v>
      </c>
      <c r="D151" s="235" t="s">
        <v>136</v>
      </c>
      <c r="E151" s="236" t="s">
        <v>204</v>
      </c>
      <c r="F151" s="237" t="s">
        <v>205</v>
      </c>
      <c r="G151" s="238" t="s">
        <v>202</v>
      </c>
      <c r="H151" s="239">
        <v>0.96899999999999997</v>
      </c>
      <c r="I151" s="240"/>
      <c r="J151" s="241">
        <f>ROUND(I151*H151,2)</f>
        <v>0</v>
      </c>
      <c r="K151" s="237" t="s">
        <v>140</v>
      </c>
      <c r="L151" s="44"/>
      <c r="M151" s="242" t="s">
        <v>1</v>
      </c>
      <c r="N151" s="243" t="s">
        <v>41</v>
      </c>
      <c r="O151" s="91"/>
      <c r="P151" s="244">
        <f>O151*H151</f>
        <v>0</v>
      </c>
      <c r="Q151" s="244">
        <v>0</v>
      </c>
      <c r="R151" s="244">
        <f>Q151*H151</f>
        <v>0</v>
      </c>
      <c r="S151" s="244">
        <v>0</v>
      </c>
      <c r="T151" s="245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46" t="s">
        <v>206</v>
      </c>
      <c r="AT151" s="246" t="s">
        <v>136</v>
      </c>
      <c r="AU151" s="246" t="s">
        <v>86</v>
      </c>
      <c r="AY151" s="17" t="s">
        <v>133</v>
      </c>
      <c r="BE151" s="247">
        <f>IF(N151="základní",J151,0)</f>
        <v>0</v>
      </c>
      <c r="BF151" s="247">
        <f>IF(N151="snížená",J151,0)</f>
        <v>0</v>
      </c>
      <c r="BG151" s="247">
        <f>IF(N151="zákl. přenesená",J151,0)</f>
        <v>0</v>
      </c>
      <c r="BH151" s="247">
        <f>IF(N151="sníž. přenesená",J151,0)</f>
        <v>0</v>
      </c>
      <c r="BI151" s="247">
        <f>IF(N151="nulová",J151,0)</f>
        <v>0</v>
      </c>
      <c r="BJ151" s="17" t="s">
        <v>84</v>
      </c>
      <c r="BK151" s="247">
        <f>ROUND(I151*H151,2)</f>
        <v>0</v>
      </c>
      <c r="BL151" s="17" t="s">
        <v>206</v>
      </c>
      <c r="BM151" s="246" t="s">
        <v>207</v>
      </c>
    </row>
    <row r="152" s="2" customFormat="1" ht="21.75" customHeight="1">
      <c r="A152" s="38"/>
      <c r="B152" s="39"/>
      <c r="C152" s="235" t="s">
        <v>206</v>
      </c>
      <c r="D152" s="235" t="s">
        <v>136</v>
      </c>
      <c r="E152" s="236" t="s">
        <v>208</v>
      </c>
      <c r="F152" s="237" t="s">
        <v>209</v>
      </c>
      <c r="G152" s="238" t="s">
        <v>202</v>
      </c>
      <c r="H152" s="239">
        <v>0.96899999999999997</v>
      </c>
      <c r="I152" s="240"/>
      <c r="J152" s="241">
        <f>ROUND(I152*H152,2)</f>
        <v>0</v>
      </c>
      <c r="K152" s="237" t="s">
        <v>140</v>
      </c>
      <c r="L152" s="44"/>
      <c r="M152" s="242" t="s">
        <v>1</v>
      </c>
      <c r="N152" s="243" t="s">
        <v>41</v>
      </c>
      <c r="O152" s="91"/>
      <c r="P152" s="244">
        <f>O152*H152</f>
        <v>0</v>
      </c>
      <c r="Q152" s="244">
        <v>0</v>
      </c>
      <c r="R152" s="244">
        <f>Q152*H152</f>
        <v>0</v>
      </c>
      <c r="S152" s="244">
        <v>0</v>
      </c>
      <c r="T152" s="245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46" t="s">
        <v>141</v>
      </c>
      <c r="AT152" s="246" t="s">
        <v>136</v>
      </c>
      <c r="AU152" s="246" t="s">
        <v>86</v>
      </c>
      <c r="AY152" s="17" t="s">
        <v>133</v>
      </c>
      <c r="BE152" s="247">
        <f>IF(N152="základní",J152,0)</f>
        <v>0</v>
      </c>
      <c r="BF152" s="247">
        <f>IF(N152="snížená",J152,0)</f>
        <v>0</v>
      </c>
      <c r="BG152" s="247">
        <f>IF(N152="zákl. přenesená",J152,0)</f>
        <v>0</v>
      </c>
      <c r="BH152" s="247">
        <f>IF(N152="sníž. přenesená",J152,0)</f>
        <v>0</v>
      </c>
      <c r="BI152" s="247">
        <f>IF(N152="nulová",J152,0)</f>
        <v>0</v>
      </c>
      <c r="BJ152" s="17" t="s">
        <v>84</v>
      </c>
      <c r="BK152" s="247">
        <f>ROUND(I152*H152,2)</f>
        <v>0</v>
      </c>
      <c r="BL152" s="17" t="s">
        <v>141</v>
      </c>
      <c r="BM152" s="246" t="s">
        <v>210</v>
      </c>
    </row>
    <row r="153" s="2" customFormat="1" ht="21.75" customHeight="1">
      <c r="A153" s="38"/>
      <c r="B153" s="39"/>
      <c r="C153" s="235" t="s">
        <v>211</v>
      </c>
      <c r="D153" s="235" t="s">
        <v>136</v>
      </c>
      <c r="E153" s="236" t="s">
        <v>212</v>
      </c>
      <c r="F153" s="237" t="s">
        <v>213</v>
      </c>
      <c r="G153" s="238" t="s">
        <v>202</v>
      </c>
      <c r="H153" s="239">
        <v>23.256</v>
      </c>
      <c r="I153" s="240"/>
      <c r="J153" s="241">
        <f>ROUND(I153*H153,2)</f>
        <v>0</v>
      </c>
      <c r="K153" s="237" t="s">
        <v>140</v>
      </c>
      <c r="L153" s="44"/>
      <c r="M153" s="242" t="s">
        <v>1</v>
      </c>
      <c r="N153" s="243" t="s">
        <v>41</v>
      </c>
      <c r="O153" s="91"/>
      <c r="P153" s="244">
        <f>O153*H153</f>
        <v>0</v>
      </c>
      <c r="Q153" s="244">
        <v>0</v>
      </c>
      <c r="R153" s="244">
        <f>Q153*H153</f>
        <v>0</v>
      </c>
      <c r="S153" s="244">
        <v>0</v>
      </c>
      <c r="T153" s="245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46" t="s">
        <v>141</v>
      </c>
      <c r="AT153" s="246" t="s">
        <v>136</v>
      </c>
      <c r="AU153" s="246" t="s">
        <v>86</v>
      </c>
      <c r="AY153" s="17" t="s">
        <v>133</v>
      </c>
      <c r="BE153" s="247">
        <f>IF(N153="základní",J153,0)</f>
        <v>0</v>
      </c>
      <c r="BF153" s="247">
        <f>IF(N153="snížená",J153,0)</f>
        <v>0</v>
      </c>
      <c r="BG153" s="247">
        <f>IF(N153="zákl. přenesená",J153,0)</f>
        <v>0</v>
      </c>
      <c r="BH153" s="247">
        <f>IF(N153="sníž. přenesená",J153,0)</f>
        <v>0</v>
      </c>
      <c r="BI153" s="247">
        <f>IF(N153="nulová",J153,0)</f>
        <v>0</v>
      </c>
      <c r="BJ153" s="17" t="s">
        <v>84</v>
      </c>
      <c r="BK153" s="247">
        <f>ROUND(I153*H153,2)</f>
        <v>0</v>
      </c>
      <c r="BL153" s="17" t="s">
        <v>141</v>
      </c>
      <c r="BM153" s="246" t="s">
        <v>214</v>
      </c>
    </row>
    <row r="154" s="14" customFormat="1">
      <c r="A154" s="14"/>
      <c r="B154" s="259"/>
      <c r="C154" s="260"/>
      <c r="D154" s="250" t="s">
        <v>189</v>
      </c>
      <c r="E154" s="260"/>
      <c r="F154" s="262" t="s">
        <v>215</v>
      </c>
      <c r="G154" s="260"/>
      <c r="H154" s="263">
        <v>23.256</v>
      </c>
      <c r="I154" s="264"/>
      <c r="J154" s="260"/>
      <c r="K154" s="260"/>
      <c r="L154" s="265"/>
      <c r="M154" s="266"/>
      <c r="N154" s="267"/>
      <c r="O154" s="267"/>
      <c r="P154" s="267"/>
      <c r="Q154" s="267"/>
      <c r="R154" s="267"/>
      <c r="S154" s="267"/>
      <c r="T154" s="268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T154" s="269" t="s">
        <v>189</v>
      </c>
      <c r="AU154" s="269" t="s">
        <v>86</v>
      </c>
      <c r="AV154" s="14" t="s">
        <v>86</v>
      </c>
      <c r="AW154" s="14" t="s">
        <v>4</v>
      </c>
      <c r="AX154" s="14" t="s">
        <v>84</v>
      </c>
      <c r="AY154" s="269" t="s">
        <v>133</v>
      </c>
    </row>
    <row r="155" s="2" customFormat="1" ht="21.75" customHeight="1">
      <c r="A155" s="38"/>
      <c r="B155" s="39"/>
      <c r="C155" s="235" t="s">
        <v>216</v>
      </c>
      <c r="D155" s="235" t="s">
        <v>136</v>
      </c>
      <c r="E155" s="236" t="s">
        <v>217</v>
      </c>
      <c r="F155" s="237" t="s">
        <v>218</v>
      </c>
      <c r="G155" s="238" t="s">
        <v>202</v>
      </c>
      <c r="H155" s="239">
        <v>0.96899999999999997</v>
      </c>
      <c r="I155" s="240"/>
      <c r="J155" s="241">
        <f>ROUND(I155*H155,2)</f>
        <v>0</v>
      </c>
      <c r="K155" s="237" t="s">
        <v>140</v>
      </c>
      <c r="L155" s="44"/>
      <c r="M155" s="242" t="s">
        <v>1</v>
      </c>
      <c r="N155" s="243" t="s">
        <v>41</v>
      </c>
      <c r="O155" s="91"/>
      <c r="P155" s="244">
        <f>O155*H155</f>
        <v>0</v>
      </c>
      <c r="Q155" s="244">
        <v>0</v>
      </c>
      <c r="R155" s="244">
        <f>Q155*H155</f>
        <v>0</v>
      </c>
      <c r="S155" s="244">
        <v>0</v>
      </c>
      <c r="T155" s="245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46" t="s">
        <v>141</v>
      </c>
      <c r="AT155" s="246" t="s">
        <v>136</v>
      </c>
      <c r="AU155" s="246" t="s">
        <v>86</v>
      </c>
      <c r="AY155" s="17" t="s">
        <v>133</v>
      </c>
      <c r="BE155" s="247">
        <f>IF(N155="základní",J155,0)</f>
        <v>0</v>
      </c>
      <c r="BF155" s="247">
        <f>IF(N155="snížená",J155,0)</f>
        <v>0</v>
      </c>
      <c r="BG155" s="247">
        <f>IF(N155="zákl. přenesená",J155,0)</f>
        <v>0</v>
      </c>
      <c r="BH155" s="247">
        <f>IF(N155="sníž. přenesená",J155,0)</f>
        <v>0</v>
      </c>
      <c r="BI155" s="247">
        <f>IF(N155="nulová",J155,0)</f>
        <v>0</v>
      </c>
      <c r="BJ155" s="17" t="s">
        <v>84</v>
      </c>
      <c r="BK155" s="247">
        <f>ROUND(I155*H155,2)</f>
        <v>0</v>
      </c>
      <c r="BL155" s="17" t="s">
        <v>141</v>
      </c>
      <c r="BM155" s="246" t="s">
        <v>219</v>
      </c>
    </row>
    <row r="156" s="12" customFormat="1" ht="22.8" customHeight="1">
      <c r="A156" s="12"/>
      <c r="B156" s="219"/>
      <c r="C156" s="220"/>
      <c r="D156" s="221" t="s">
        <v>75</v>
      </c>
      <c r="E156" s="233" t="s">
        <v>220</v>
      </c>
      <c r="F156" s="233" t="s">
        <v>221</v>
      </c>
      <c r="G156" s="220"/>
      <c r="H156" s="220"/>
      <c r="I156" s="223"/>
      <c r="J156" s="234">
        <f>BK156</f>
        <v>0</v>
      </c>
      <c r="K156" s="220"/>
      <c r="L156" s="225"/>
      <c r="M156" s="226"/>
      <c r="N156" s="227"/>
      <c r="O156" s="227"/>
      <c r="P156" s="228">
        <f>P157</f>
        <v>0</v>
      </c>
      <c r="Q156" s="227"/>
      <c r="R156" s="228">
        <f>R157</f>
        <v>0</v>
      </c>
      <c r="S156" s="227"/>
      <c r="T156" s="229">
        <f>T157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230" t="s">
        <v>84</v>
      </c>
      <c r="AT156" s="231" t="s">
        <v>75</v>
      </c>
      <c r="AU156" s="231" t="s">
        <v>84</v>
      </c>
      <c r="AY156" s="230" t="s">
        <v>133</v>
      </c>
      <c r="BK156" s="232">
        <f>BK157</f>
        <v>0</v>
      </c>
    </row>
    <row r="157" s="2" customFormat="1" ht="16.5" customHeight="1">
      <c r="A157" s="38"/>
      <c r="B157" s="39"/>
      <c r="C157" s="235" t="s">
        <v>222</v>
      </c>
      <c r="D157" s="235" t="s">
        <v>136</v>
      </c>
      <c r="E157" s="236" t="s">
        <v>223</v>
      </c>
      <c r="F157" s="237" t="s">
        <v>224</v>
      </c>
      <c r="G157" s="238" t="s">
        <v>202</v>
      </c>
      <c r="H157" s="239">
        <v>0.48099999999999998</v>
      </c>
      <c r="I157" s="240"/>
      <c r="J157" s="241">
        <f>ROUND(I157*H157,2)</f>
        <v>0</v>
      </c>
      <c r="K157" s="237" t="s">
        <v>140</v>
      </c>
      <c r="L157" s="44"/>
      <c r="M157" s="242" t="s">
        <v>1</v>
      </c>
      <c r="N157" s="243" t="s">
        <v>41</v>
      </c>
      <c r="O157" s="91"/>
      <c r="P157" s="244">
        <f>O157*H157</f>
        <v>0</v>
      </c>
      <c r="Q157" s="244">
        <v>0</v>
      </c>
      <c r="R157" s="244">
        <f>Q157*H157</f>
        <v>0</v>
      </c>
      <c r="S157" s="244">
        <v>0</v>
      </c>
      <c r="T157" s="245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46" t="s">
        <v>141</v>
      </c>
      <c r="AT157" s="246" t="s">
        <v>136</v>
      </c>
      <c r="AU157" s="246" t="s">
        <v>86</v>
      </c>
      <c r="AY157" s="17" t="s">
        <v>133</v>
      </c>
      <c r="BE157" s="247">
        <f>IF(N157="základní",J157,0)</f>
        <v>0</v>
      </c>
      <c r="BF157" s="247">
        <f>IF(N157="snížená",J157,0)</f>
        <v>0</v>
      </c>
      <c r="BG157" s="247">
        <f>IF(N157="zákl. přenesená",J157,0)</f>
        <v>0</v>
      </c>
      <c r="BH157" s="247">
        <f>IF(N157="sníž. přenesená",J157,0)</f>
        <v>0</v>
      </c>
      <c r="BI157" s="247">
        <f>IF(N157="nulová",J157,0)</f>
        <v>0</v>
      </c>
      <c r="BJ157" s="17" t="s">
        <v>84</v>
      </c>
      <c r="BK157" s="247">
        <f>ROUND(I157*H157,2)</f>
        <v>0</v>
      </c>
      <c r="BL157" s="17" t="s">
        <v>141</v>
      </c>
      <c r="BM157" s="246" t="s">
        <v>225</v>
      </c>
    </row>
    <row r="158" s="12" customFormat="1" ht="25.92" customHeight="1">
      <c r="A158" s="12"/>
      <c r="B158" s="219"/>
      <c r="C158" s="220"/>
      <c r="D158" s="221" t="s">
        <v>75</v>
      </c>
      <c r="E158" s="222" t="s">
        <v>226</v>
      </c>
      <c r="F158" s="222" t="s">
        <v>227</v>
      </c>
      <c r="G158" s="220"/>
      <c r="H158" s="220"/>
      <c r="I158" s="223"/>
      <c r="J158" s="224">
        <f>BK158</f>
        <v>0</v>
      </c>
      <c r="K158" s="220"/>
      <c r="L158" s="225"/>
      <c r="M158" s="226"/>
      <c r="N158" s="227"/>
      <c r="O158" s="227"/>
      <c r="P158" s="228">
        <f>P159+P184+P193</f>
        <v>0</v>
      </c>
      <c r="Q158" s="227"/>
      <c r="R158" s="228">
        <f>R159+R184+R193</f>
        <v>0.17905356000000003</v>
      </c>
      <c r="S158" s="227"/>
      <c r="T158" s="229">
        <f>T159+T184+T193</f>
        <v>0.28316960000000002</v>
      </c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R158" s="230" t="s">
        <v>86</v>
      </c>
      <c r="AT158" s="231" t="s">
        <v>75</v>
      </c>
      <c r="AU158" s="231" t="s">
        <v>76</v>
      </c>
      <c r="AY158" s="230" t="s">
        <v>133</v>
      </c>
      <c r="BK158" s="232">
        <f>BK159+BK184+BK193</f>
        <v>0</v>
      </c>
    </row>
    <row r="159" s="12" customFormat="1" ht="22.8" customHeight="1">
      <c r="A159" s="12"/>
      <c r="B159" s="219"/>
      <c r="C159" s="220"/>
      <c r="D159" s="221" t="s">
        <v>75</v>
      </c>
      <c r="E159" s="233" t="s">
        <v>228</v>
      </c>
      <c r="F159" s="233" t="s">
        <v>229</v>
      </c>
      <c r="G159" s="220"/>
      <c r="H159" s="220"/>
      <c r="I159" s="223"/>
      <c r="J159" s="234">
        <f>BK159</f>
        <v>0</v>
      </c>
      <c r="K159" s="220"/>
      <c r="L159" s="225"/>
      <c r="M159" s="226"/>
      <c r="N159" s="227"/>
      <c r="O159" s="227"/>
      <c r="P159" s="228">
        <f>SUM(P160:P183)</f>
        <v>0</v>
      </c>
      <c r="Q159" s="227"/>
      <c r="R159" s="228">
        <f>SUM(R160:R183)</f>
        <v>0.13079350000000001</v>
      </c>
      <c r="S159" s="227"/>
      <c r="T159" s="229">
        <f>SUM(T160:T183)</f>
        <v>0.18112500000000001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230" t="s">
        <v>86</v>
      </c>
      <c r="AT159" s="231" t="s">
        <v>75</v>
      </c>
      <c r="AU159" s="231" t="s">
        <v>84</v>
      </c>
      <c r="AY159" s="230" t="s">
        <v>133</v>
      </c>
      <c r="BK159" s="232">
        <f>SUM(BK160:BK183)</f>
        <v>0</v>
      </c>
    </row>
    <row r="160" s="2" customFormat="1" ht="16.5" customHeight="1">
      <c r="A160" s="38"/>
      <c r="B160" s="39"/>
      <c r="C160" s="235" t="s">
        <v>230</v>
      </c>
      <c r="D160" s="235" t="s">
        <v>136</v>
      </c>
      <c r="E160" s="236" t="s">
        <v>231</v>
      </c>
      <c r="F160" s="237" t="s">
        <v>232</v>
      </c>
      <c r="G160" s="238" t="s">
        <v>187</v>
      </c>
      <c r="H160" s="239">
        <v>56.335000000000001</v>
      </c>
      <c r="I160" s="240"/>
      <c r="J160" s="241">
        <f>ROUND(I160*H160,2)</f>
        <v>0</v>
      </c>
      <c r="K160" s="237" t="s">
        <v>1</v>
      </c>
      <c r="L160" s="44"/>
      <c r="M160" s="242" t="s">
        <v>1</v>
      </c>
      <c r="N160" s="243" t="s">
        <v>41</v>
      </c>
      <c r="O160" s="91"/>
      <c r="P160" s="244">
        <f>O160*H160</f>
        <v>0</v>
      </c>
      <c r="Q160" s="244">
        <v>0.00010000000000000001</v>
      </c>
      <c r="R160" s="244">
        <f>Q160*H160</f>
        <v>0.0056335000000000005</v>
      </c>
      <c r="S160" s="244">
        <v>0</v>
      </c>
      <c r="T160" s="245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46" t="s">
        <v>206</v>
      </c>
      <c r="AT160" s="246" t="s">
        <v>136</v>
      </c>
      <c r="AU160" s="246" t="s">
        <v>86</v>
      </c>
      <c r="AY160" s="17" t="s">
        <v>133</v>
      </c>
      <c r="BE160" s="247">
        <f>IF(N160="základní",J160,0)</f>
        <v>0</v>
      </c>
      <c r="BF160" s="247">
        <f>IF(N160="snížená",J160,0)</f>
        <v>0</v>
      </c>
      <c r="BG160" s="247">
        <f>IF(N160="zákl. přenesená",J160,0)</f>
        <v>0</v>
      </c>
      <c r="BH160" s="247">
        <f>IF(N160="sníž. přenesená",J160,0)</f>
        <v>0</v>
      </c>
      <c r="BI160" s="247">
        <f>IF(N160="nulová",J160,0)</f>
        <v>0</v>
      </c>
      <c r="BJ160" s="17" t="s">
        <v>84</v>
      </c>
      <c r="BK160" s="247">
        <f>ROUND(I160*H160,2)</f>
        <v>0</v>
      </c>
      <c r="BL160" s="17" t="s">
        <v>206</v>
      </c>
      <c r="BM160" s="246" t="s">
        <v>233</v>
      </c>
    </row>
    <row r="161" s="13" customFormat="1">
      <c r="A161" s="13"/>
      <c r="B161" s="248"/>
      <c r="C161" s="249"/>
      <c r="D161" s="250" t="s">
        <v>189</v>
      </c>
      <c r="E161" s="251" t="s">
        <v>1</v>
      </c>
      <c r="F161" s="252" t="s">
        <v>234</v>
      </c>
      <c r="G161" s="249"/>
      <c r="H161" s="251" t="s">
        <v>1</v>
      </c>
      <c r="I161" s="253"/>
      <c r="J161" s="249"/>
      <c r="K161" s="249"/>
      <c r="L161" s="254"/>
      <c r="M161" s="255"/>
      <c r="N161" s="256"/>
      <c r="O161" s="256"/>
      <c r="P161" s="256"/>
      <c r="Q161" s="256"/>
      <c r="R161" s="256"/>
      <c r="S161" s="256"/>
      <c r="T161" s="257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58" t="s">
        <v>189</v>
      </c>
      <c r="AU161" s="258" t="s">
        <v>86</v>
      </c>
      <c r="AV161" s="13" t="s">
        <v>84</v>
      </c>
      <c r="AW161" s="13" t="s">
        <v>33</v>
      </c>
      <c r="AX161" s="13" t="s">
        <v>76</v>
      </c>
      <c r="AY161" s="258" t="s">
        <v>133</v>
      </c>
    </row>
    <row r="162" s="14" customFormat="1">
      <c r="A162" s="14"/>
      <c r="B162" s="259"/>
      <c r="C162" s="260"/>
      <c r="D162" s="250" t="s">
        <v>189</v>
      </c>
      <c r="E162" s="261" t="s">
        <v>1</v>
      </c>
      <c r="F162" s="262" t="s">
        <v>235</v>
      </c>
      <c r="G162" s="260"/>
      <c r="H162" s="263">
        <v>6.7199999999999998</v>
      </c>
      <c r="I162" s="264"/>
      <c r="J162" s="260"/>
      <c r="K162" s="260"/>
      <c r="L162" s="265"/>
      <c r="M162" s="266"/>
      <c r="N162" s="267"/>
      <c r="O162" s="267"/>
      <c r="P162" s="267"/>
      <c r="Q162" s="267"/>
      <c r="R162" s="267"/>
      <c r="S162" s="267"/>
      <c r="T162" s="268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T162" s="269" t="s">
        <v>189</v>
      </c>
      <c r="AU162" s="269" t="s">
        <v>86</v>
      </c>
      <c r="AV162" s="14" t="s">
        <v>86</v>
      </c>
      <c r="AW162" s="14" t="s">
        <v>33</v>
      </c>
      <c r="AX162" s="14" t="s">
        <v>76</v>
      </c>
      <c r="AY162" s="269" t="s">
        <v>133</v>
      </c>
    </row>
    <row r="163" s="13" customFormat="1">
      <c r="A163" s="13"/>
      <c r="B163" s="248"/>
      <c r="C163" s="249"/>
      <c r="D163" s="250" t="s">
        <v>189</v>
      </c>
      <c r="E163" s="251" t="s">
        <v>1</v>
      </c>
      <c r="F163" s="252" t="s">
        <v>236</v>
      </c>
      <c r="G163" s="249"/>
      <c r="H163" s="251" t="s">
        <v>1</v>
      </c>
      <c r="I163" s="253"/>
      <c r="J163" s="249"/>
      <c r="K163" s="249"/>
      <c r="L163" s="254"/>
      <c r="M163" s="255"/>
      <c r="N163" s="256"/>
      <c r="O163" s="256"/>
      <c r="P163" s="256"/>
      <c r="Q163" s="256"/>
      <c r="R163" s="256"/>
      <c r="S163" s="256"/>
      <c r="T163" s="257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58" t="s">
        <v>189</v>
      </c>
      <c r="AU163" s="258" t="s">
        <v>86</v>
      </c>
      <c r="AV163" s="13" t="s">
        <v>84</v>
      </c>
      <c r="AW163" s="13" t="s">
        <v>33</v>
      </c>
      <c r="AX163" s="13" t="s">
        <v>76</v>
      </c>
      <c r="AY163" s="258" t="s">
        <v>133</v>
      </c>
    </row>
    <row r="164" s="14" customFormat="1">
      <c r="A164" s="14"/>
      <c r="B164" s="259"/>
      <c r="C164" s="260"/>
      <c r="D164" s="250" t="s">
        <v>189</v>
      </c>
      <c r="E164" s="261" t="s">
        <v>1</v>
      </c>
      <c r="F164" s="262" t="s">
        <v>235</v>
      </c>
      <c r="G164" s="260"/>
      <c r="H164" s="263">
        <v>6.7199999999999998</v>
      </c>
      <c r="I164" s="264"/>
      <c r="J164" s="260"/>
      <c r="K164" s="260"/>
      <c r="L164" s="265"/>
      <c r="M164" s="266"/>
      <c r="N164" s="267"/>
      <c r="O164" s="267"/>
      <c r="P164" s="267"/>
      <c r="Q164" s="267"/>
      <c r="R164" s="267"/>
      <c r="S164" s="267"/>
      <c r="T164" s="268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69" t="s">
        <v>189</v>
      </c>
      <c r="AU164" s="269" t="s">
        <v>86</v>
      </c>
      <c r="AV164" s="14" t="s">
        <v>86</v>
      </c>
      <c r="AW164" s="14" t="s">
        <v>33</v>
      </c>
      <c r="AX164" s="14" t="s">
        <v>76</v>
      </c>
      <c r="AY164" s="269" t="s">
        <v>133</v>
      </c>
    </row>
    <row r="165" s="13" customFormat="1">
      <c r="A165" s="13"/>
      <c r="B165" s="248"/>
      <c r="C165" s="249"/>
      <c r="D165" s="250" t="s">
        <v>189</v>
      </c>
      <c r="E165" s="251" t="s">
        <v>1</v>
      </c>
      <c r="F165" s="252" t="s">
        <v>237</v>
      </c>
      <c r="G165" s="249"/>
      <c r="H165" s="251" t="s">
        <v>1</v>
      </c>
      <c r="I165" s="253"/>
      <c r="J165" s="249"/>
      <c r="K165" s="249"/>
      <c r="L165" s="254"/>
      <c r="M165" s="255"/>
      <c r="N165" s="256"/>
      <c r="O165" s="256"/>
      <c r="P165" s="256"/>
      <c r="Q165" s="256"/>
      <c r="R165" s="256"/>
      <c r="S165" s="256"/>
      <c r="T165" s="257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58" t="s">
        <v>189</v>
      </c>
      <c r="AU165" s="258" t="s">
        <v>86</v>
      </c>
      <c r="AV165" s="13" t="s">
        <v>84</v>
      </c>
      <c r="AW165" s="13" t="s">
        <v>33</v>
      </c>
      <c r="AX165" s="13" t="s">
        <v>76</v>
      </c>
      <c r="AY165" s="258" t="s">
        <v>133</v>
      </c>
    </row>
    <row r="166" s="14" customFormat="1">
      <c r="A166" s="14"/>
      <c r="B166" s="259"/>
      <c r="C166" s="260"/>
      <c r="D166" s="250" t="s">
        <v>189</v>
      </c>
      <c r="E166" s="261" t="s">
        <v>1</v>
      </c>
      <c r="F166" s="262" t="s">
        <v>235</v>
      </c>
      <c r="G166" s="260"/>
      <c r="H166" s="263">
        <v>6.7199999999999998</v>
      </c>
      <c r="I166" s="264"/>
      <c r="J166" s="260"/>
      <c r="K166" s="260"/>
      <c r="L166" s="265"/>
      <c r="M166" s="266"/>
      <c r="N166" s="267"/>
      <c r="O166" s="267"/>
      <c r="P166" s="267"/>
      <c r="Q166" s="267"/>
      <c r="R166" s="267"/>
      <c r="S166" s="267"/>
      <c r="T166" s="268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T166" s="269" t="s">
        <v>189</v>
      </c>
      <c r="AU166" s="269" t="s">
        <v>86</v>
      </c>
      <c r="AV166" s="14" t="s">
        <v>86</v>
      </c>
      <c r="AW166" s="14" t="s">
        <v>33</v>
      </c>
      <c r="AX166" s="14" t="s">
        <v>76</v>
      </c>
      <c r="AY166" s="269" t="s">
        <v>133</v>
      </c>
    </row>
    <row r="167" s="13" customFormat="1">
      <c r="A167" s="13"/>
      <c r="B167" s="248"/>
      <c r="C167" s="249"/>
      <c r="D167" s="250" t="s">
        <v>189</v>
      </c>
      <c r="E167" s="251" t="s">
        <v>1</v>
      </c>
      <c r="F167" s="252" t="s">
        <v>238</v>
      </c>
      <c r="G167" s="249"/>
      <c r="H167" s="251" t="s">
        <v>1</v>
      </c>
      <c r="I167" s="253"/>
      <c r="J167" s="249"/>
      <c r="K167" s="249"/>
      <c r="L167" s="254"/>
      <c r="M167" s="255"/>
      <c r="N167" s="256"/>
      <c r="O167" s="256"/>
      <c r="P167" s="256"/>
      <c r="Q167" s="256"/>
      <c r="R167" s="256"/>
      <c r="S167" s="256"/>
      <c r="T167" s="257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58" t="s">
        <v>189</v>
      </c>
      <c r="AU167" s="258" t="s">
        <v>86</v>
      </c>
      <c r="AV167" s="13" t="s">
        <v>84</v>
      </c>
      <c r="AW167" s="13" t="s">
        <v>33</v>
      </c>
      <c r="AX167" s="13" t="s">
        <v>76</v>
      </c>
      <c r="AY167" s="258" t="s">
        <v>133</v>
      </c>
    </row>
    <row r="168" s="14" customFormat="1">
      <c r="A168" s="14"/>
      <c r="B168" s="259"/>
      <c r="C168" s="260"/>
      <c r="D168" s="250" t="s">
        <v>189</v>
      </c>
      <c r="E168" s="261" t="s">
        <v>1</v>
      </c>
      <c r="F168" s="262" t="s">
        <v>239</v>
      </c>
      <c r="G168" s="260"/>
      <c r="H168" s="263">
        <v>7.6699999999999999</v>
      </c>
      <c r="I168" s="264"/>
      <c r="J168" s="260"/>
      <c r="K168" s="260"/>
      <c r="L168" s="265"/>
      <c r="M168" s="266"/>
      <c r="N168" s="267"/>
      <c r="O168" s="267"/>
      <c r="P168" s="267"/>
      <c r="Q168" s="267"/>
      <c r="R168" s="267"/>
      <c r="S168" s="267"/>
      <c r="T168" s="268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69" t="s">
        <v>189</v>
      </c>
      <c r="AU168" s="269" t="s">
        <v>86</v>
      </c>
      <c r="AV168" s="14" t="s">
        <v>86</v>
      </c>
      <c r="AW168" s="14" t="s">
        <v>33</v>
      </c>
      <c r="AX168" s="14" t="s">
        <v>76</v>
      </c>
      <c r="AY168" s="269" t="s">
        <v>133</v>
      </c>
    </row>
    <row r="169" s="13" customFormat="1">
      <c r="A169" s="13"/>
      <c r="B169" s="248"/>
      <c r="C169" s="249"/>
      <c r="D169" s="250" t="s">
        <v>189</v>
      </c>
      <c r="E169" s="251" t="s">
        <v>1</v>
      </c>
      <c r="F169" s="252" t="s">
        <v>240</v>
      </c>
      <c r="G169" s="249"/>
      <c r="H169" s="251" t="s">
        <v>1</v>
      </c>
      <c r="I169" s="253"/>
      <c r="J169" s="249"/>
      <c r="K169" s="249"/>
      <c r="L169" s="254"/>
      <c r="M169" s="255"/>
      <c r="N169" s="256"/>
      <c r="O169" s="256"/>
      <c r="P169" s="256"/>
      <c r="Q169" s="256"/>
      <c r="R169" s="256"/>
      <c r="S169" s="256"/>
      <c r="T169" s="257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58" t="s">
        <v>189</v>
      </c>
      <c r="AU169" s="258" t="s">
        <v>86</v>
      </c>
      <c r="AV169" s="13" t="s">
        <v>84</v>
      </c>
      <c r="AW169" s="13" t="s">
        <v>33</v>
      </c>
      <c r="AX169" s="13" t="s">
        <v>76</v>
      </c>
      <c r="AY169" s="258" t="s">
        <v>133</v>
      </c>
    </row>
    <row r="170" s="14" customFormat="1">
      <c r="A170" s="14"/>
      <c r="B170" s="259"/>
      <c r="C170" s="260"/>
      <c r="D170" s="250" t="s">
        <v>189</v>
      </c>
      <c r="E170" s="261" t="s">
        <v>1</v>
      </c>
      <c r="F170" s="262" t="s">
        <v>241</v>
      </c>
      <c r="G170" s="260"/>
      <c r="H170" s="263">
        <v>10.08</v>
      </c>
      <c r="I170" s="264"/>
      <c r="J170" s="260"/>
      <c r="K170" s="260"/>
      <c r="L170" s="265"/>
      <c r="M170" s="266"/>
      <c r="N170" s="267"/>
      <c r="O170" s="267"/>
      <c r="P170" s="267"/>
      <c r="Q170" s="267"/>
      <c r="R170" s="267"/>
      <c r="S170" s="267"/>
      <c r="T170" s="268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69" t="s">
        <v>189</v>
      </c>
      <c r="AU170" s="269" t="s">
        <v>86</v>
      </c>
      <c r="AV170" s="14" t="s">
        <v>86</v>
      </c>
      <c r="AW170" s="14" t="s">
        <v>33</v>
      </c>
      <c r="AX170" s="14" t="s">
        <v>76</v>
      </c>
      <c r="AY170" s="269" t="s">
        <v>133</v>
      </c>
    </row>
    <row r="171" s="13" customFormat="1">
      <c r="A171" s="13"/>
      <c r="B171" s="248"/>
      <c r="C171" s="249"/>
      <c r="D171" s="250" t="s">
        <v>189</v>
      </c>
      <c r="E171" s="251" t="s">
        <v>1</v>
      </c>
      <c r="F171" s="252" t="s">
        <v>242</v>
      </c>
      <c r="G171" s="249"/>
      <c r="H171" s="251" t="s">
        <v>1</v>
      </c>
      <c r="I171" s="253"/>
      <c r="J171" s="249"/>
      <c r="K171" s="249"/>
      <c r="L171" s="254"/>
      <c r="M171" s="255"/>
      <c r="N171" s="256"/>
      <c r="O171" s="256"/>
      <c r="P171" s="256"/>
      <c r="Q171" s="256"/>
      <c r="R171" s="256"/>
      <c r="S171" s="256"/>
      <c r="T171" s="257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58" t="s">
        <v>189</v>
      </c>
      <c r="AU171" s="258" t="s">
        <v>86</v>
      </c>
      <c r="AV171" s="13" t="s">
        <v>84</v>
      </c>
      <c r="AW171" s="13" t="s">
        <v>33</v>
      </c>
      <c r="AX171" s="13" t="s">
        <v>76</v>
      </c>
      <c r="AY171" s="258" t="s">
        <v>133</v>
      </c>
    </row>
    <row r="172" s="14" customFormat="1">
      <c r="A172" s="14"/>
      <c r="B172" s="259"/>
      <c r="C172" s="260"/>
      <c r="D172" s="250" t="s">
        <v>189</v>
      </c>
      <c r="E172" s="261" t="s">
        <v>1</v>
      </c>
      <c r="F172" s="262" t="s">
        <v>243</v>
      </c>
      <c r="G172" s="260"/>
      <c r="H172" s="263">
        <v>10.9</v>
      </c>
      <c r="I172" s="264"/>
      <c r="J172" s="260"/>
      <c r="K172" s="260"/>
      <c r="L172" s="265"/>
      <c r="M172" s="266"/>
      <c r="N172" s="267"/>
      <c r="O172" s="267"/>
      <c r="P172" s="267"/>
      <c r="Q172" s="267"/>
      <c r="R172" s="267"/>
      <c r="S172" s="267"/>
      <c r="T172" s="268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69" t="s">
        <v>189</v>
      </c>
      <c r="AU172" s="269" t="s">
        <v>86</v>
      </c>
      <c r="AV172" s="14" t="s">
        <v>86</v>
      </c>
      <c r="AW172" s="14" t="s">
        <v>33</v>
      </c>
      <c r="AX172" s="14" t="s">
        <v>76</v>
      </c>
      <c r="AY172" s="269" t="s">
        <v>133</v>
      </c>
    </row>
    <row r="173" s="13" customFormat="1">
      <c r="A173" s="13"/>
      <c r="B173" s="248"/>
      <c r="C173" s="249"/>
      <c r="D173" s="250" t="s">
        <v>189</v>
      </c>
      <c r="E173" s="251" t="s">
        <v>1</v>
      </c>
      <c r="F173" s="252" t="s">
        <v>244</v>
      </c>
      <c r="G173" s="249"/>
      <c r="H173" s="251" t="s">
        <v>1</v>
      </c>
      <c r="I173" s="253"/>
      <c r="J173" s="249"/>
      <c r="K173" s="249"/>
      <c r="L173" s="254"/>
      <c r="M173" s="255"/>
      <c r="N173" s="256"/>
      <c r="O173" s="256"/>
      <c r="P173" s="256"/>
      <c r="Q173" s="256"/>
      <c r="R173" s="256"/>
      <c r="S173" s="256"/>
      <c r="T173" s="257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58" t="s">
        <v>189</v>
      </c>
      <c r="AU173" s="258" t="s">
        <v>86</v>
      </c>
      <c r="AV173" s="13" t="s">
        <v>84</v>
      </c>
      <c r="AW173" s="13" t="s">
        <v>33</v>
      </c>
      <c r="AX173" s="13" t="s">
        <v>76</v>
      </c>
      <c r="AY173" s="258" t="s">
        <v>133</v>
      </c>
    </row>
    <row r="174" s="14" customFormat="1">
      <c r="A174" s="14"/>
      <c r="B174" s="259"/>
      <c r="C174" s="260"/>
      <c r="D174" s="250" t="s">
        <v>189</v>
      </c>
      <c r="E174" s="261" t="s">
        <v>1</v>
      </c>
      <c r="F174" s="262" t="s">
        <v>245</v>
      </c>
      <c r="G174" s="260"/>
      <c r="H174" s="263">
        <v>7.5250000000000004</v>
      </c>
      <c r="I174" s="264"/>
      <c r="J174" s="260"/>
      <c r="K174" s="260"/>
      <c r="L174" s="265"/>
      <c r="M174" s="266"/>
      <c r="N174" s="267"/>
      <c r="O174" s="267"/>
      <c r="P174" s="267"/>
      <c r="Q174" s="267"/>
      <c r="R174" s="267"/>
      <c r="S174" s="267"/>
      <c r="T174" s="268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69" t="s">
        <v>189</v>
      </c>
      <c r="AU174" s="269" t="s">
        <v>86</v>
      </c>
      <c r="AV174" s="14" t="s">
        <v>86</v>
      </c>
      <c r="AW174" s="14" t="s">
        <v>33</v>
      </c>
      <c r="AX174" s="14" t="s">
        <v>76</v>
      </c>
      <c r="AY174" s="269" t="s">
        <v>133</v>
      </c>
    </row>
    <row r="175" s="15" customFormat="1">
      <c r="A175" s="15"/>
      <c r="B175" s="270"/>
      <c r="C175" s="271"/>
      <c r="D175" s="250" t="s">
        <v>189</v>
      </c>
      <c r="E175" s="272" t="s">
        <v>1</v>
      </c>
      <c r="F175" s="273" t="s">
        <v>246</v>
      </c>
      <c r="G175" s="271"/>
      <c r="H175" s="274">
        <v>56.334999999999994</v>
      </c>
      <c r="I175" s="275"/>
      <c r="J175" s="271"/>
      <c r="K175" s="271"/>
      <c r="L175" s="276"/>
      <c r="M175" s="277"/>
      <c r="N175" s="278"/>
      <c r="O175" s="278"/>
      <c r="P175" s="278"/>
      <c r="Q175" s="278"/>
      <c r="R175" s="278"/>
      <c r="S175" s="278"/>
      <c r="T175" s="279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T175" s="280" t="s">
        <v>189</v>
      </c>
      <c r="AU175" s="280" t="s">
        <v>86</v>
      </c>
      <c r="AV175" s="15" t="s">
        <v>141</v>
      </c>
      <c r="AW175" s="15" t="s">
        <v>33</v>
      </c>
      <c r="AX175" s="15" t="s">
        <v>84</v>
      </c>
      <c r="AY175" s="280" t="s">
        <v>133</v>
      </c>
    </row>
    <row r="176" s="2" customFormat="1" ht="21.75" customHeight="1">
      <c r="A176" s="38"/>
      <c r="B176" s="39"/>
      <c r="C176" s="235" t="s">
        <v>7</v>
      </c>
      <c r="D176" s="235" t="s">
        <v>136</v>
      </c>
      <c r="E176" s="236" t="s">
        <v>247</v>
      </c>
      <c r="F176" s="237" t="s">
        <v>248</v>
      </c>
      <c r="G176" s="238" t="s">
        <v>249</v>
      </c>
      <c r="H176" s="239">
        <v>10.5</v>
      </c>
      <c r="I176" s="240"/>
      <c r="J176" s="241">
        <f>ROUND(I176*H176,2)</f>
        <v>0</v>
      </c>
      <c r="K176" s="237" t="s">
        <v>140</v>
      </c>
      <c r="L176" s="44"/>
      <c r="M176" s="242" t="s">
        <v>1</v>
      </c>
      <c r="N176" s="243" t="s">
        <v>41</v>
      </c>
      <c r="O176" s="91"/>
      <c r="P176" s="244">
        <f>O176*H176</f>
        <v>0</v>
      </c>
      <c r="Q176" s="244">
        <v>0.011820000000000001</v>
      </c>
      <c r="R176" s="244">
        <f>Q176*H176</f>
        <v>0.12411000000000001</v>
      </c>
      <c r="S176" s="244">
        <v>0</v>
      </c>
      <c r="T176" s="245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46" t="s">
        <v>206</v>
      </c>
      <c r="AT176" s="246" t="s">
        <v>136</v>
      </c>
      <c r="AU176" s="246" t="s">
        <v>86</v>
      </c>
      <c r="AY176" s="17" t="s">
        <v>133</v>
      </c>
      <c r="BE176" s="247">
        <f>IF(N176="základní",J176,0)</f>
        <v>0</v>
      </c>
      <c r="BF176" s="247">
        <f>IF(N176="snížená",J176,0)</f>
        <v>0</v>
      </c>
      <c r="BG176" s="247">
        <f>IF(N176="zákl. přenesená",J176,0)</f>
        <v>0</v>
      </c>
      <c r="BH176" s="247">
        <f>IF(N176="sníž. přenesená",J176,0)</f>
        <v>0</v>
      </c>
      <c r="BI176" s="247">
        <f>IF(N176="nulová",J176,0)</f>
        <v>0</v>
      </c>
      <c r="BJ176" s="17" t="s">
        <v>84</v>
      </c>
      <c r="BK176" s="247">
        <f>ROUND(I176*H176,2)</f>
        <v>0</v>
      </c>
      <c r="BL176" s="17" t="s">
        <v>206</v>
      </c>
      <c r="BM176" s="246" t="s">
        <v>250</v>
      </c>
    </row>
    <row r="177" s="13" customFormat="1">
      <c r="A177" s="13"/>
      <c r="B177" s="248"/>
      <c r="C177" s="249"/>
      <c r="D177" s="250" t="s">
        <v>189</v>
      </c>
      <c r="E177" s="251" t="s">
        <v>1</v>
      </c>
      <c r="F177" s="252" t="s">
        <v>251</v>
      </c>
      <c r="G177" s="249"/>
      <c r="H177" s="251" t="s">
        <v>1</v>
      </c>
      <c r="I177" s="253"/>
      <c r="J177" s="249"/>
      <c r="K177" s="249"/>
      <c r="L177" s="254"/>
      <c r="M177" s="255"/>
      <c r="N177" s="256"/>
      <c r="O177" s="256"/>
      <c r="P177" s="256"/>
      <c r="Q177" s="256"/>
      <c r="R177" s="256"/>
      <c r="S177" s="256"/>
      <c r="T177" s="257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58" t="s">
        <v>189</v>
      </c>
      <c r="AU177" s="258" t="s">
        <v>86</v>
      </c>
      <c r="AV177" s="13" t="s">
        <v>84</v>
      </c>
      <c r="AW177" s="13" t="s">
        <v>33</v>
      </c>
      <c r="AX177" s="13" t="s">
        <v>76</v>
      </c>
      <c r="AY177" s="258" t="s">
        <v>133</v>
      </c>
    </row>
    <row r="178" s="14" customFormat="1">
      <c r="A178" s="14"/>
      <c r="B178" s="259"/>
      <c r="C178" s="260"/>
      <c r="D178" s="250" t="s">
        <v>189</v>
      </c>
      <c r="E178" s="261" t="s">
        <v>1</v>
      </c>
      <c r="F178" s="262" t="s">
        <v>252</v>
      </c>
      <c r="G178" s="260"/>
      <c r="H178" s="263">
        <v>10.5</v>
      </c>
      <c r="I178" s="264"/>
      <c r="J178" s="260"/>
      <c r="K178" s="260"/>
      <c r="L178" s="265"/>
      <c r="M178" s="266"/>
      <c r="N178" s="267"/>
      <c r="O178" s="267"/>
      <c r="P178" s="267"/>
      <c r="Q178" s="267"/>
      <c r="R178" s="267"/>
      <c r="S178" s="267"/>
      <c r="T178" s="268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69" t="s">
        <v>189</v>
      </c>
      <c r="AU178" s="269" t="s">
        <v>86</v>
      </c>
      <c r="AV178" s="14" t="s">
        <v>86</v>
      </c>
      <c r="AW178" s="14" t="s">
        <v>33</v>
      </c>
      <c r="AX178" s="14" t="s">
        <v>84</v>
      </c>
      <c r="AY178" s="269" t="s">
        <v>133</v>
      </c>
    </row>
    <row r="179" s="2" customFormat="1" ht="16.5" customHeight="1">
      <c r="A179" s="38"/>
      <c r="B179" s="39"/>
      <c r="C179" s="235" t="s">
        <v>253</v>
      </c>
      <c r="D179" s="235" t="s">
        <v>136</v>
      </c>
      <c r="E179" s="236" t="s">
        <v>254</v>
      </c>
      <c r="F179" s="237" t="s">
        <v>255</v>
      </c>
      <c r="G179" s="238" t="s">
        <v>249</v>
      </c>
      <c r="H179" s="239">
        <v>10.5</v>
      </c>
      <c r="I179" s="240"/>
      <c r="J179" s="241">
        <f>ROUND(I179*H179,2)</f>
        <v>0</v>
      </c>
      <c r="K179" s="237" t="s">
        <v>140</v>
      </c>
      <c r="L179" s="44"/>
      <c r="M179" s="242" t="s">
        <v>1</v>
      </c>
      <c r="N179" s="243" t="s">
        <v>41</v>
      </c>
      <c r="O179" s="91"/>
      <c r="P179" s="244">
        <f>O179*H179</f>
        <v>0</v>
      </c>
      <c r="Q179" s="244">
        <v>0.00010000000000000001</v>
      </c>
      <c r="R179" s="244">
        <f>Q179*H179</f>
        <v>0.0010500000000000002</v>
      </c>
      <c r="S179" s="244">
        <v>0</v>
      </c>
      <c r="T179" s="245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46" t="s">
        <v>206</v>
      </c>
      <c r="AT179" s="246" t="s">
        <v>136</v>
      </c>
      <c r="AU179" s="246" t="s">
        <v>86</v>
      </c>
      <c r="AY179" s="17" t="s">
        <v>133</v>
      </c>
      <c r="BE179" s="247">
        <f>IF(N179="základní",J179,0)</f>
        <v>0</v>
      </c>
      <c r="BF179" s="247">
        <f>IF(N179="snížená",J179,0)</f>
        <v>0</v>
      </c>
      <c r="BG179" s="247">
        <f>IF(N179="zákl. přenesená",J179,0)</f>
        <v>0</v>
      </c>
      <c r="BH179" s="247">
        <f>IF(N179="sníž. přenesená",J179,0)</f>
        <v>0</v>
      </c>
      <c r="BI179" s="247">
        <f>IF(N179="nulová",J179,0)</f>
        <v>0</v>
      </c>
      <c r="BJ179" s="17" t="s">
        <v>84</v>
      </c>
      <c r="BK179" s="247">
        <f>ROUND(I179*H179,2)</f>
        <v>0</v>
      </c>
      <c r="BL179" s="17" t="s">
        <v>206</v>
      </c>
      <c r="BM179" s="246" t="s">
        <v>256</v>
      </c>
    </row>
    <row r="180" s="2" customFormat="1" ht="21.75" customHeight="1">
      <c r="A180" s="38"/>
      <c r="B180" s="39"/>
      <c r="C180" s="235" t="s">
        <v>257</v>
      </c>
      <c r="D180" s="235" t="s">
        <v>136</v>
      </c>
      <c r="E180" s="236" t="s">
        <v>258</v>
      </c>
      <c r="F180" s="237" t="s">
        <v>259</v>
      </c>
      <c r="G180" s="238" t="s">
        <v>249</v>
      </c>
      <c r="H180" s="239">
        <v>10.5</v>
      </c>
      <c r="I180" s="240"/>
      <c r="J180" s="241">
        <f>ROUND(I180*H180,2)</f>
        <v>0</v>
      </c>
      <c r="K180" s="237" t="s">
        <v>140</v>
      </c>
      <c r="L180" s="44"/>
      <c r="M180" s="242" t="s">
        <v>1</v>
      </c>
      <c r="N180" s="243" t="s">
        <v>41</v>
      </c>
      <c r="O180" s="91"/>
      <c r="P180" s="244">
        <f>O180*H180</f>
        <v>0</v>
      </c>
      <c r="Q180" s="244">
        <v>0</v>
      </c>
      <c r="R180" s="244">
        <f>Q180*H180</f>
        <v>0</v>
      </c>
      <c r="S180" s="244">
        <v>0</v>
      </c>
      <c r="T180" s="245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46" t="s">
        <v>206</v>
      </c>
      <c r="AT180" s="246" t="s">
        <v>136</v>
      </c>
      <c r="AU180" s="246" t="s">
        <v>86</v>
      </c>
      <c r="AY180" s="17" t="s">
        <v>133</v>
      </c>
      <c r="BE180" s="247">
        <f>IF(N180="základní",J180,0)</f>
        <v>0</v>
      </c>
      <c r="BF180" s="247">
        <f>IF(N180="snížená",J180,0)</f>
        <v>0</v>
      </c>
      <c r="BG180" s="247">
        <f>IF(N180="zákl. přenesená",J180,0)</f>
        <v>0</v>
      </c>
      <c r="BH180" s="247">
        <f>IF(N180="sníž. přenesená",J180,0)</f>
        <v>0</v>
      </c>
      <c r="BI180" s="247">
        <f>IF(N180="nulová",J180,0)</f>
        <v>0</v>
      </c>
      <c r="BJ180" s="17" t="s">
        <v>84</v>
      </c>
      <c r="BK180" s="247">
        <f>ROUND(I180*H180,2)</f>
        <v>0</v>
      </c>
      <c r="BL180" s="17" t="s">
        <v>206</v>
      </c>
      <c r="BM180" s="246" t="s">
        <v>260</v>
      </c>
    </row>
    <row r="181" s="2" customFormat="1" ht="21.75" customHeight="1">
      <c r="A181" s="38"/>
      <c r="B181" s="39"/>
      <c r="C181" s="235" t="s">
        <v>261</v>
      </c>
      <c r="D181" s="235" t="s">
        <v>136</v>
      </c>
      <c r="E181" s="236" t="s">
        <v>262</v>
      </c>
      <c r="F181" s="237" t="s">
        <v>263</v>
      </c>
      <c r="G181" s="238" t="s">
        <v>249</v>
      </c>
      <c r="H181" s="239">
        <v>10.5</v>
      </c>
      <c r="I181" s="240"/>
      <c r="J181" s="241">
        <f>ROUND(I181*H181,2)</f>
        <v>0</v>
      </c>
      <c r="K181" s="237" t="s">
        <v>140</v>
      </c>
      <c r="L181" s="44"/>
      <c r="M181" s="242" t="s">
        <v>1</v>
      </c>
      <c r="N181" s="243" t="s">
        <v>41</v>
      </c>
      <c r="O181" s="91"/>
      <c r="P181" s="244">
        <f>O181*H181</f>
        <v>0</v>
      </c>
      <c r="Q181" s="244">
        <v>0</v>
      </c>
      <c r="R181" s="244">
        <f>Q181*H181</f>
        <v>0</v>
      </c>
      <c r="S181" s="244">
        <v>0.017250000000000001</v>
      </c>
      <c r="T181" s="245">
        <f>S181*H181</f>
        <v>0.18112500000000001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46" t="s">
        <v>206</v>
      </c>
      <c r="AT181" s="246" t="s">
        <v>136</v>
      </c>
      <c r="AU181" s="246" t="s">
        <v>86</v>
      </c>
      <c r="AY181" s="17" t="s">
        <v>133</v>
      </c>
      <c r="BE181" s="247">
        <f>IF(N181="základní",J181,0)</f>
        <v>0</v>
      </c>
      <c r="BF181" s="247">
        <f>IF(N181="snížená",J181,0)</f>
        <v>0</v>
      </c>
      <c r="BG181" s="247">
        <f>IF(N181="zákl. přenesená",J181,0)</f>
        <v>0</v>
      </c>
      <c r="BH181" s="247">
        <f>IF(N181="sníž. přenesená",J181,0)</f>
        <v>0</v>
      </c>
      <c r="BI181" s="247">
        <f>IF(N181="nulová",J181,0)</f>
        <v>0</v>
      </c>
      <c r="BJ181" s="17" t="s">
        <v>84</v>
      </c>
      <c r="BK181" s="247">
        <f>ROUND(I181*H181,2)</f>
        <v>0</v>
      </c>
      <c r="BL181" s="17" t="s">
        <v>206</v>
      </c>
      <c r="BM181" s="246" t="s">
        <v>264</v>
      </c>
    </row>
    <row r="182" s="14" customFormat="1">
      <c r="A182" s="14"/>
      <c r="B182" s="259"/>
      <c r="C182" s="260"/>
      <c r="D182" s="250" t="s">
        <v>189</v>
      </c>
      <c r="E182" s="261" t="s">
        <v>1</v>
      </c>
      <c r="F182" s="262" t="s">
        <v>252</v>
      </c>
      <c r="G182" s="260"/>
      <c r="H182" s="263">
        <v>10.5</v>
      </c>
      <c r="I182" s="264"/>
      <c r="J182" s="260"/>
      <c r="K182" s="260"/>
      <c r="L182" s="265"/>
      <c r="M182" s="266"/>
      <c r="N182" s="267"/>
      <c r="O182" s="267"/>
      <c r="P182" s="267"/>
      <c r="Q182" s="267"/>
      <c r="R182" s="267"/>
      <c r="S182" s="267"/>
      <c r="T182" s="268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T182" s="269" t="s">
        <v>189</v>
      </c>
      <c r="AU182" s="269" t="s">
        <v>86</v>
      </c>
      <c r="AV182" s="14" t="s">
        <v>86</v>
      </c>
      <c r="AW182" s="14" t="s">
        <v>33</v>
      </c>
      <c r="AX182" s="14" t="s">
        <v>84</v>
      </c>
      <c r="AY182" s="269" t="s">
        <v>133</v>
      </c>
    </row>
    <row r="183" s="2" customFormat="1" ht="21.75" customHeight="1">
      <c r="A183" s="38"/>
      <c r="B183" s="39"/>
      <c r="C183" s="235" t="s">
        <v>265</v>
      </c>
      <c r="D183" s="235" t="s">
        <v>136</v>
      </c>
      <c r="E183" s="236" t="s">
        <v>266</v>
      </c>
      <c r="F183" s="237" t="s">
        <v>267</v>
      </c>
      <c r="G183" s="238" t="s">
        <v>202</v>
      </c>
      <c r="H183" s="239">
        <v>0.13100000000000001</v>
      </c>
      <c r="I183" s="240"/>
      <c r="J183" s="241">
        <f>ROUND(I183*H183,2)</f>
        <v>0</v>
      </c>
      <c r="K183" s="237" t="s">
        <v>140</v>
      </c>
      <c r="L183" s="44"/>
      <c r="M183" s="242" t="s">
        <v>1</v>
      </c>
      <c r="N183" s="243" t="s">
        <v>41</v>
      </c>
      <c r="O183" s="91"/>
      <c r="P183" s="244">
        <f>O183*H183</f>
        <v>0</v>
      </c>
      <c r="Q183" s="244">
        <v>0</v>
      </c>
      <c r="R183" s="244">
        <f>Q183*H183</f>
        <v>0</v>
      </c>
      <c r="S183" s="244">
        <v>0</v>
      </c>
      <c r="T183" s="245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46" t="s">
        <v>206</v>
      </c>
      <c r="AT183" s="246" t="s">
        <v>136</v>
      </c>
      <c r="AU183" s="246" t="s">
        <v>86</v>
      </c>
      <c r="AY183" s="17" t="s">
        <v>133</v>
      </c>
      <c r="BE183" s="247">
        <f>IF(N183="základní",J183,0)</f>
        <v>0</v>
      </c>
      <c r="BF183" s="247">
        <f>IF(N183="snížená",J183,0)</f>
        <v>0</v>
      </c>
      <c r="BG183" s="247">
        <f>IF(N183="zákl. přenesená",J183,0)</f>
        <v>0</v>
      </c>
      <c r="BH183" s="247">
        <f>IF(N183="sníž. přenesená",J183,0)</f>
        <v>0</v>
      </c>
      <c r="BI183" s="247">
        <f>IF(N183="nulová",J183,0)</f>
        <v>0</v>
      </c>
      <c r="BJ183" s="17" t="s">
        <v>84</v>
      </c>
      <c r="BK183" s="247">
        <f>ROUND(I183*H183,2)</f>
        <v>0</v>
      </c>
      <c r="BL183" s="17" t="s">
        <v>206</v>
      </c>
      <c r="BM183" s="246" t="s">
        <v>268</v>
      </c>
    </row>
    <row r="184" s="12" customFormat="1" ht="22.8" customHeight="1">
      <c r="A184" s="12"/>
      <c r="B184" s="219"/>
      <c r="C184" s="220"/>
      <c r="D184" s="221" t="s">
        <v>75</v>
      </c>
      <c r="E184" s="233" t="s">
        <v>269</v>
      </c>
      <c r="F184" s="233" t="s">
        <v>270</v>
      </c>
      <c r="G184" s="220"/>
      <c r="H184" s="220"/>
      <c r="I184" s="223"/>
      <c r="J184" s="234">
        <f>BK184</f>
        <v>0</v>
      </c>
      <c r="K184" s="220"/>
      <c r="L184" s="225"/>
      <c r="M184" s="226"/>
      <c r="N184" s="227"/>
      <c r="O184" s="227"/>
      <c r="P184" s="228">
        <f>SUM(P185:P192)</f>
        <v>0</v>
      </c>
      <c r="Q184" s="227"/>
      <c r="R184" s="228">
        <f>SUM(R185:R192)</f>
        <v>0.047133359999999999</v>
      </c>
      <c r="S184" s="227"/>
      <c r="T184" s="229">
        <f>SUM(T185:T192)</f>
        <v>0.1020446</v>
      </c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R184" s="230" t="s">
        <v>86</v>
      </c>
      <c r="AT184" s="231" t="s">
        <v>75</v>
      </c>
      <c r="AU184" s="231" t="s">
        <v>84</v>
      </c>
      <c r="AY184" s="230" t="s">
        <v>133</v>
      </c>
      <c r="BK184" s="232">
        <f>SUM(BK185:BK192)</f>
        <v>0</v>
      </c>
    </row>
    <row r="185" s="2" customFormat="1" ht="21.75" customHeight="1">
      <c r="A185" s="38"/>
      <c r="B185" s="39"/>
      <c r="C185" s="235" t="s">
        <v>271</v>
      </c>
      <c r="D185" s="235" t="s">
        <v>136</v>
      </c>
      <c r="E185" s="236" t="s">
        <v>272</v>
      </c>
      <c r="F185" s="237" t="s">
        <v>273</v>
      </c>
      <c r="G185" s="238" t="s">
        <v>249</v>
      </c>
      <c r="H185" s="239">
        <v>1.75</v>
      </c>
      <c r="I185" s="240"/>
      <c r="J185" s="241">
        <f>ROUND(I185*H185,2)</f>
        <v>0</v>
      </c>
      <c r="K185" s="237" t="s">
        <v>140</v>
      </c>
      <c r="L185" s="44"/>
      <c r="M185" s="242" t="s">
        <v>1</v>
      </c>
      <c r="N185" s="243" t="s">
        <v>41</v>
      </c>
      <c r="O185" s="91"/>
      <c r="P185" s="244">
        <f>O185*H185</f>
        <v>0</v>
      </c>
      <c r="Q185" s="244">
        <v>0</v>
      </c>
      <c r="R185" s="244">
        <f>Q185*H185</f>
        <v>0</v>
      </c>
      <c r="S185" s="244">
        <v>0.027199999999999998</v>
      </c>
      <c r="T185" s="245">
        <f>S185*H185</f>
        <v>0.047599999999999996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46" t="s">
        <v>206</v>
      </c>
      <c r="AT185" s="246" t="s">
        <v>136</v>
      </c>
      <c r="AU185" s="246" t="s">
        <v>86</v>
      </c>
      <c r="AY185" s="17" t="s">
        <v>133</v>
      </c>
      <c r="BE185" s="247">
        <f>IF(N185="základní",J185,0)</f>
        <v>0</v>
      </c>
      <c r="BF185" s="247">
        <f>IF(N185="snížená",J185,0)</f>
        <v>0</v>
      </c>
      <c r="BG185" s="247">
        <f>IF(N185="zákl. přenesená",J185,0)</f>
        <v>0</v>
      </c>
      <c r="BH185" s="247">
        <f>IF(N185="sníž. přenesená",J185,0)</f>
        <v>0</v>
      </c>
      <c r="BI185" s="247">
        <f>IF(N185="nulová",J185,0)</f>
        <v>0</v>
      </c>
      <c r="BJ185" s="17" t="s">
        <v>84</v>
      </c>
      <c r="BK185" s="247">
        <f>ROUND(I185*H185,2)</f>
        <v>0</v>
      </c>
      <c r="BL185" s="17" t="s">
        <v>206</v>
      </c>
      <c r="BM185" s="246" t="s">
        <v>274</v>
      </c>
    </row>
    <row r="186" s="13" customFormat="1">
      <c r="A186" s="13"/>
      <c r="B186" s="248"/>
      <c r="C186" s="249"/>
      <c r="D186" s="250" t="s">
        <v>189</v>
      </c>
      <c r="E186" s="251" t="s">
        <v>1</v>
      </c>
      <c r="F186" s="252" t="s">
        <v>275</v>
      </c>
      <c r="G186" s="249"/>
      <c r="H186" s="251" t="s">
        <v>1</v>
      </c>
      <c r="I186" s="253"/>
      <c r="J186" s="249"/>
      <c r="K186" s="249"/>
      <c r="L186" s="254"/>
      <c r="M186" s="255"/>
      <c r="N186" s="256"/>
      <c r="O186" s="256"/>
      <c r="P186" s="256"/>
      <c r="Q186" s="256"/>
      <c r="R186" s="256"/>
      <c r="S186" s="256"/>
      <c r="T186" s="257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58" t="s">
        <v>189</v>
      </c>
      <c r="AU186" s="258" t="s">
        <v>86</v>
      </c>
      <c r="AV186" s="13" t="s">
        <v>84</v>
      </c>
      <c r="AW186" s="13" t="s">
        <v>33</v>
      </c>
      <c r="AX186" s="13" t="s">
        <v>76</v>
      </c>
      <c r="AY186" s="258" t="s">
        <v>133</v>
      </c>
    </row>
    <row r="187" s="14" customFormat="1">
      <c r="A187" s="14"/>
      <c r="B187" s="259"/>
      <c r="C187" s="260"/>
      <c r="D187" s="250" t="s">
        <v>189</v>
      </c>
      <c r="E187" s="261" t="s">
        <v>1</v>
      </c>
      <c r="F187" s="262" t="s">
        <v>276</v>
      </c>
      <c r="G187" s="260"/>
      <c r="H187" s="263">
        <v>1.75</v>
      </c>
      <c r="I187" s="264"/>
      <c r="J187" s="260"/>
      <c r="K187" s="260"/>
      <c r="L187" s="265"/>
      <c r="M187" s="266"/>
      <c r="N187" s="267"/>
      <c r="O187" s="267"/>
      <c r="P187" s="267"/>
      <c r="Q187" s="267"/>
      <c r="R187" s="267"/>
      <c r="S187" s="267"/>
      <c r="T187" s="268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69" t="s">
        <v>189</v>
      </c>
      <c r="AU187" s="269" t="s">
        <v>86</v>
      </c>
      <c r="AV187" s="14" t="s">
        <v>86</v>
      </c>
      <c r="AW187" s="14" t="s">
        <v>33</v>
      </c>
      <c r="AX187" s="14" t="s">
        <v>84</v>
      </c>
      <c r="AY187" s="269" t="s">
        <v>133</v>
      </c>
    </row>
    <row r="188" s="2" customFormat="1" ht="21.75" customHeight="1">
      <c r="A188" s="38"/>
      <c r="B188" s="39"/>
      <c r="C188" s="235" t="s">
        <v>277</v>
      </c>
      <c r="D188" s="235" t="s">
        <v>136</v>
      </c>
      <c r="E188" s="236" t="s">
        <v>278</v>
      </c>
      <c r="F188" s="237" t="s">
        <v>279</v>
      </c>
      <c r="G188" s="238" t="s">
        <v>139</v>
      </c>
      <c r="H188" s="239">
        <v>77.778000000000006</v>
      </c>
      <c r="I188" s="240"/>
      <c r="J188" s="241">
        <f>ROUND(I188*H188,2)</f>
        <v>0</v>
      </c>
      <c r="K188" s="237" t="s">
        <v>140</v>
      </c>
      <c r="L188" s="44"/>
      <c r="M188" s="242" t="s">
        <v>1</v>
      </c>
      <c r="N188" s="243" t="s">
        <v>41</v>
      </c>
      <c r="O188" s="91"/>
      <c r="P188" s="244">
        <f>O188*H188</f>
        <v>0</v>
      </c>
      <c r="Q188" s="244">
        <v>0.00012</v>
      </c>
      <c r="R188" s="244">
        <f>Q188*H188</f>
        <v>0.0093333600000000006</v>
      </c>
      <c r="S188" s="244">
        <v>0.00069999999999999999</v>
      </c>
      <c r="T188" s="245">
        <f>S188*H188</f>
        <v>0.054444600000000003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46" t="s">
        <v>206</v>
      </c>
      <c r="AT188" s="246" t="s">
        <v>136</v>
      </c>
      <c r="AU188" s="246" t="s">
        <v>86</v>
      </c>
      <c r="AY188" s="17" t="s">
        <v>133</v>
      </c>
      <c r="BE188" s="247">
        <f>IF(N188="základní",J188,0)</f>
        <v>0</v>
      </c>
      <c r="BF188" s="247">
        <f>IF(N188="snížená",J188,0)</f>
        <v>0</v>
      </c>
      <c r="BG188" s="247">
        <f>IF(N188="zákl. přenesená",J188,0)</f>
        <v>0</v>
      </c>
      <c r="BH188" s="247">
        <f>IF(N188="sníž. přenesená",J188,0)</f>
        <v>0</v>
      </c>
      <c r="BI188" s="247">
        <f>IF(N188="nulová",J188,0)</f>
        <v>0</v>
      </c>
      <c r="BJ188" s="17" t="s">
        <v>84</v>
      </c>
      <c r="BK188" s="247">
        <f>ROUND(I188*H188,2)</f>
        <v>0</v>
      </c>
      <c r="BL188" s="17" t="s">
        <v>206</v>
      </c>
      <c r="BM188" s="246" t="s">
        <v>280</v>
      </c>
    </row>
    <row r="189" s="14" customFormat="1">
      <c r="A189" s="14"/>
      <c r="B189" s="259"/>
      <c r="C189" s="260"/>
      <c r="D189" s="250" t="s">
        <v>189</v>
      </c>
      <c r="E189" s="261" t="s">
        <v>1</v>
      </c>
      <c r="F189" s="262" t="s">
        <v>281</v>
      </c>
      <c r="G189" s="260"/>
      <c r="H189" s="263">
        <v>77.778000000000006</v>
      </c>
      <c r="I189" s="264"/>
      <c r="J189" s="260"/>
      <c r="K189" s="260"/>
      <c r="L189" s="265"/>
      <c r="M189" s="266"/>
      <c r="N189" s="267"/>
      <c r="O189" s="267"/>
      <c r="P189" s="267"/>
      <c r="Q189" s="267"/>
      <c r="R189" s="267"/>
      <c r="S189" s="267"/>
      <c r="T189" s="268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T189" s="269" t="s">
        <v>189</v>
      </c>
      <c r="AU189" s="269" t="s">
        <v>86</v>
      </c>
      <c r="AV189" s="14" t="s">
        <v>86</v>
      </c>
      <c r="AW189" s="14" t="s">
        <v>33</v>
      </c>
      <c r="AX189" s="14" t="s">
        <v>84</v>
      </c>
      <c r="AY189" s="269" t="s">
        <v>133</v>
      </c>
    </row>
    <row r="190" s="2" customFormat="1" ht="16.5" customHeight="1">
      <c r="A190" s="38"/>
      <c r="B190" s="39"/>
      <c r="C190" s="281" t="s">
        <v>282</v>
      </c>
      <c r="D190" s="281" t="s">
        <v>283</v>
      </c>
      <c r="E190" s="282" t="s">
        <v>284</v>
      </c>
      <c r="F190" s="283" t="s">
        <v>285</v>
      </c>
      <c r="G190" s="284" t="s">
        <v>249</v>
      </c>
      <c r="H190" s="285">
        <v>3</v>
      </c>
      <c r="I190" s="286"/>
      <c r="J190" s="287">
        <f>ROUND(I190*H190,2)</f>
        <v>0</v>
      </c>
      <c r="K190" s="283" t="s">
        <v>1</v>
      </c>
      <c r="L190" s="288"/>
      <c r="M190" s="289" t="s">
        <v>1</v>
      </c>
      <c r="N190" s="290" t="s">
        <v>41</v>
      </c>
      <c r="O190" s="91"/>
      <c r="P190" s="244">
        <f>O190*H190</f>
        <v>0</v>
      </c>
      <c r="Q190" s="244">
        <v>0.0126</v>
      </c>
      <c r="R190" s="244">
        <f>Q190*H190</f>
        <v>0.0378</v>
      </c>
      <c r="S190" s="244">
        <v>0</v>
      </c>
      <c r="T190" s="245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46" t="s">
        <v>286</v>
      </c>
      <c r="AT190" s="246" t="s">
        <v>283</v>
      </c>
      <c r="AU190" s="246" t="s">
        <v>86</v>
      </c>
      <c r="AY190" s="17" t="s">
        <v>133</v>
      </c>
      <c r="BE190" s="247">
        <f>IF(N190="základní",J190,0)</f>
        <v>0</v>
      </c>
      <c r="BF190" s="247">
        <f>IF(N190="snížená",J190,0)</f>
        <v>0</v>
      </c>
      <c r="BG190" s="247">
        <f>IF(N190="zákl. přenesená",J190,0)</f>
        <v>0</v>
      </c>
      <c r="BH190" s="247">
        <f>IF(N190="sníž. přenesená",J190,0)</f>
        <v>0</v>
      </c>
      <c r="BI190" s="247">
        <f>IF(N190="nulová",J190,0)</f>
        <v>0</v>
      </c>
      <c r="BJ190" s="17" t="s">
        <v>84</v>
      </c>
      <c r="BK190" s="247">
        <f>ROUND(I190*H190,2)</f>
        <v>0</v>
      </c>
      <c r="BL190" s="17" t="s">
        <v>206</v>
      </c>
      <c r="BM190" s="246" t="s">
        <v>287</v>
      </c>
    </row>
    <row r="191" s="14" customFormat="1">
      <c r="A191" s="14"/>
      <c r="B191" s="259"/>
      <c r="C191" s="260"/>
      <c r="D191" s="250" t="s">
        <v>189</v>
      </c>
      <c r="E191" s="260"/>
      <c r="F191" s="262" t="s">
        <v>288</v>
      </c>
      <c r="G191" s="260"/>
      <c r="H191" s="263">
        <v>3</v>
      </c>
      <c r="I191" s="264"/>
      <c r="J191" s="260"/>
      <c r="K191" s="260"/>
      <c r="L191" s="265"/>
      <c r="M191" s="266"/>
      <c r="N191" s="267"/>
      <c r="O191" s="267"/>
      <c r="P191" s="267"/>
      <c r="Q191" s="267"/>
      <c r="R191" s="267"/>
      <c r="S191" s="267"/>
      <c r="T191" s="268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T191" s="269" t="s">
        <v>189</v>
      </c>
      <c r="AU191" s="269" t="s">
        <v>86</v>
      </c>
      <c r="AV191" s="14" t="s">
        <v>86</v>
      </c>
      <c r="AW191" s="14" t="s">
        <v>4</v>
      </c>
      <c r="AX191" s="14" t="s">
        <v>84</v>
      </c>
      <c r="AY191" s="269" t="s">
        <v>133</v>
      </c>
    </row>
    <row r="192" s="2" customFormat="1" ht="21.75" customHeight="1">
      <c r="A192" s="38"/>
      <c r="B192" s="39"/>
      <c r="C192" s="235" t="s">
        <v>289</v>
      </c>
      <c r="D192" s="235" t="s">
        <v>136</v>
      </c>
      <c r="E192" s="236" t="s">
        <v>290</v>
      </c>
      <c r="F192" s="237" t="s">
        <v>291</v>
      </c>
      <c r="G192" s="238" t="s">
        <v>202</v>
      </c>
      <c r="H192" s="239">
        <v>0.047</v>
      </c>
      <c r="I192" s="240"/>
      <c r="J192" s="241">
        <f>ROUND(I192*H192,2)</f>
        <v>0</v>
      </c>
      <c r="K192" s="237" t="s">
        <v>140</v>
      </c>
      <c r="L192" s="44"/>
      <c r="M192" s="242" t="s">
        <v>1</v>
      </c>
      <c r="N192" s="243" t="s">
        <v>41</v>
      </c>
      <c r="O192" s="91"/>
      <c r="P192" s="244">
        <f>O192*H192</f>
        <v>0</v>
      </c>
      <c r="Q192" s="244">
        <v>0</v>
      </c>
      <c r="R192" s="244">
        <f>Q192*H192</f>
        <v>0</v>
      </c>
      <c r="S192" s="244">
        <v>0</v>
      </c>
      <c r="T192" s="245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246" t="s">
        <v>206</v>
      </c>
      <c r="AT192" s="246" t="s">
        <v>136</v>
      </c>
      <c r="AU192" s="246" t="s">
        <v>86</v>
      </c>
      <c r="AY192" s="17" t="s">
        <v>133</v>
      </c>
      <c r="BE192" s="247">
        <f>IF(N192="základní",J192,0)</f>
        <v>0</v>
      </c>
      <c r="BF192" s="247">
        <f>IF(N192="snížená",J192,0)</f>
        <v>0</v>
      </c>
      <c r="BG192" s="247">
        <f>IF(N192="zákl. přenesená",J192,0)</f>
        <v>0</v>
      </c>
      <c r="BH192" s="247">
        <f>IF(N192="sníž. přenesená",J192,0)</f>
        <v>0</v>
      </c>
      <c r="BI192" s="247">
        <f>IF(N192="nulová",J192,0)</f>
        <v>0</v>
      </c>
      <c r="BJ192" s="17" t="s">
        <v>84</v>
      </c>
      <c r="BK192" s="247">
        <f>ROUND(I192*H192,2)</f>
        <v>0</v>
      </c>
      <c r="BL192" s="17" t="s">
        <v>206</v>
      </c>
      <c r="BM192" s="246" t="s">
        <v>292</v>
      </c>
    </row>
    <row r="193" s="12" customFormat="1" ht="22.8" customHeight="1">
      <c r="A193" s="12"/>
      <c r="B193" s="219"/>
      <c r="C193" s="220"/>
      <c r="D193" s="221" t="s">
        <v>75</v>
      </c>
      <c r="E193" s="233" t="s">
        <v>293</v>
      </c>
      <c r="F193" s="233" t="s">
        <v>294</v>
      </c>
      <c r="G193" s="220"/>
      <c r="H193" s="220"/>
      <c r="I193" s="223"/>
      <c r="J193" s="234">
        <f>BK193</f>
        <v>0</v>
      </c>
      <c r="K193" s="220"/>
      <c r="L193" s="225"/>
      <c r="M193" s="226"/>
      <c r="N193" s="227"/>
      <c r="O193" s="227"/>
      <c r="P193" s="228">
        <f>SUM(P194:P196)</f>
        <v>0</v>
      </c>
      <c r="Q193" s="227"/>
      <c r="R193" s="228">
        <f>SUM(R194:R196)</f>
        <v>0.0011267</v>
      </c>
      <c r="S193" s="227"/>
      <c r="T193" s="229">
        <f>SUM(T194:T196)</f>
        <v>0</v>
      </c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R193" s="230" t="s">
        <v>86</v>
      </c>
      <c r="AT193" s="231" t="s">
        <v>75</v>
      </c>
      <c r="AU193" s="231" t="s">
        <v>84</v>
      </c>
      <c r="AY193" s="230" t="s">
        <v>133</v>
      </c>
      <c r="BK193" s="232">
        <f>SUM(BK194:BK196)</f>
        <v>0</v>
      </c>
    </row>
    <row r="194" s="2" customFormat="1" ht="21.75" customHeight="1">
      <c r="A194" s="38"/>
      <c r="B194" s="39"/>
      <c r="C194" s="235" t="s">
        <v>295</v>
      </c>
      <c r="D194" s="235" t="s">
        <v>136</v>
      </c>
      <c r="E194" s="236" t="s">
        <v>296</v>
      </c>
      <c r="F194" s="237" t="s">
        <v>297</v>
      </c>
      <c r="G194" s="238" t="s">
        <v>187</v>
      </c>
      <c r="H194" s="239">
        <v>112.67</v>
      </c>
      <c r="I194" s="240"/>
      <c r="J194" s="241">
        <f>ROUND(I194*H194,2)</f>
        <v>0</v>
      </c>
      <c r="K194" s="237" t="s">
        <v>140</v>
      </c>
      <c r="L194" s="44"/>
      <c r="M194" s="242" t="s">
        <v>1</v>
      </c>
      <c r="N194" s="243" t="s">
        <v>41</v>
      </c>
      <c r="O194" s="91"/>
      <c r="P194" s="244">
        <f>O194*H194</f>
        <v>0</v>
      </c>
      <c r="Q194" s="244">
        <v>1.0000000000000001E-05</v>
      </c>
      <c r="R194" s="244">
        <f>Q194*H194</f>
        <v>0.0011267</v>
      </c>
      <c r="S194" s="244">
        <v>0</v>
      </c>
      <c r="T194" s="245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46" t="s">
        <v>206</v>
      </c>
      <c r="AT194" s="246" t="s">
        <v>136</v>
      </c>
      <c r="AU194" s="246" t="s">
        <v>86</v>
      </c>
      <c r="AY194" s="17" t="s">
        <v>133</v>
      </c>
      <c r="BE194" s="247">
        <f>IF(N194="základní",J194,0)</f>
        <v>0</v>
      </c>
      <c r="BF194" s="247">
        <f>IF(N194="snížená",J194,0)</f>
        <v>0</v>
      </c>
      <c r="BG194" s="247">
        <f>IF(N194="zákl. přenesená",J194,0)</f>
        <v>0</v>
      </c>
      <c r="BH194" s="247">
        <f>IF(N194="sníž. přenesená",J194,0)</f>
        <v>0</v>
      </c>
      <c r="BI194" s="247">
        <f>IF(N194="nulová",J194,0)</f>
        <v>0</v>
      </c>
      <c r="BJ194" s="17" t="s">
        <v>84</v>
      </c>
      <c r="BK194" s="247">
        <f>ROUND(I194*H194,2)</f>
        <v>0</v>
      </c>
      <c r="BL194" s="17" t="s">
        <v>206</v>
      </c>
      <c r="BM194" s="246" t="s">
        <v>298</v>
      </c>
    </row>
    <row r="195" s="13" customFormat="1">
      <c r="A195" s="13"/>
      <c r="B195" s="248"/>
      <c r="C195" s="249"/>
      <c r="D195" s="250" t="s">
        <v>189</v>
      </c>
      <c r="E195" s="251" t="s">
        <v>1</v>
      </c>
      <c r="F195" s="252" t="s">
        <v>299</v>
      </c>
      <c r="G195" s="249"/>
      <c r="H195" s="251" t="s">
        <v>1</v>
      </c>
      <c r="I195" s="253"/>
      <c r="J195" s="249"/>
      <c r="K195" s="249"/>
      <c r="L195" s="254"/>
      <c r="M195" s="255"/>
      <c r="N195" s="256"/>
      <c r="O195" s="256"/>
      <c r="P195" s="256"/>
      <c r="Q195" s="256"/>
      <c r="R195" s="256"/>
      <c r="S195" s="256"/>
      <c r="T195" s="257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58" t="s">
        <v>189</v>
      </c>
      <c r="AU195" s="258" t="s">
        <v>86</v>
      </c>
      <c r="AV195" s="13" t="s">
        <v>84</v>
      </c>
      <c r="AW195" s="13" t="s">
        <v>33</v>
      </c>
      <c r="AX195" s="13" t="s">
        <v>76</v>
      </c>
      <c r="AY195" s="258" t="s">
        <v>133</v>
      </c>
    </row>
    <row r="196" s="14" customFormat="1">
      <c r="A196" s="14"/>
      <c r="B196" s="259"/>
      <c r="C196" s="260"/>
      <c r="D196" s="250" t="s">
        <v>189</v>
      </c>
      <c r="E196" s="261" t="s">
        <v>1</v>
      </c>
      <c r="F196" s="262" t="s">
        <v>300</v>
      </c>
      <c r="G196" s="260"/>
      <c r="H196" s="263">
        <v>112.67</v>
      </c>
      <c r="I196" s="264"/>
      <c r="J196" s="260"/>
      <c r="K196" s="260"/>
      <c r="L196" s="265"/>
      <c r="M196" s="291"/>
      <c r="N196" s="292"/>
      <c r="O196" s="292"/>
      <c r="P196" s="292"/>
      <c r="Q196" s="292"/>
      <c r="R196" s="292"/>
      <c r="S196" s="292"/>
      <c r="T196" s="293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T196" s="269" t="s">
        <v>189</v>
      </c>
      <c r="AU196" s="269" t="s">
        <v>86</v>
      </c>
      <c r="AV196" s="14" t="s">
        <v>86</v>
      </c>
      <c r="AW196" s="14" t="s">
        <v>33</v>
      </c>
      <c r="AX196" s="14" t="s">
        <v>84</v>
      </c>
      <c r="AY196" s="269" t="s">
        <v>133</v>
      </c>
    </row>
    <row r="197" s="2" customFormat="1" ht="6.96" customHeight="1">
      <c r="A197" s="38"/>
      <c r="B197" s="66"/>
      <c r="C197" s="67"/>
      <c r="D197" s="67"/>
      <c r="E197" s="67"/>
      <c r="F197" s="67"/>
      <c r="G197" s="67"/>
      <c r="H197" s="67"/>
      <c r="I197" s="183"/>
      <c r="J197" s="67"/>
      <c r="K197" s="67"/>
      <c r="L197" s="44"/>
      <c r="M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</row>
  </sheetData>
  <sheetProtection sheet="1" autoFilter="0" formatColumns="0" formatRows="0" objects="1" scenarios="1" spinCount="100000" saltValue="uEoyHQszSnpPHO6kPevBxtGQrhA25Fc0f972oV/HAkV02QEYr0rjUrvlNURnYieUj5V3AdtdUiOECkcGHMWyUw==" hashValue="0XP3vOwIOL4d/h4BLoMyck9C9Zay1qTLu52w+SAWnm1qHRHlchHehOj+tkSq7GMpZ2Gtc39RMMiGFtl2ieVNPw==" algorithmName="SHA-512" password="CC35"/>
  <autoFilter ref="C126:K196"/>
  <mergeCells count="9">
    <mergeCell ref="E7:H7"/>
    <mergeCell ref="E9:H9"/>
    <mergeCell ref="E18:H18"/>
    <mergeCell ref="E27:H27"/>
    <mergeCell ref="E85:H85"/>
    <mergeCell ref="E87:H87"/>
    <mergeCell ref="E117:H117"/>
    <mergeCell ref="E119:H11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6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6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89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9"/>
      <c r="J3" s="138"/>
      <c r="K3" s="138"/>
      <c r="L3" s="20"/>
      <c r="AT3" s="17" t="s">
        <v>86</v>
      </c>
    </row>
    <row r="4" s="1" customFormat="1" ht="24.96" customHeight="1">
      <c r="B4" s="20"/>
      <c r="D4" s="140" t="s">
        <v>99</v>
      </c>
      <c r="I4" s="136"/>
      <c r="L4" s="20"/>
      <c r="M4" s="141" t="s">
        <v>11</v>
      </c>
      <c r="AT4" s="17" t="s">
        <v>4</v>
      </c>
    </row>
    <row r="5" s="1" customFormat="1" ht="6.96" customHeight="1">
      <c r="B5" s="20"/>
      <c r="I5" s="136"/>
      <c r="L5" s="20"/>
    </row>
    <row r="6" s="1" customFormat="1" ht="12" customHeight="1">
      <c r="B6" s="20"/>
      <c r="D6" s="142" t="s">
        <v>17</v>
      </c>
      <c r="I6" s="136"/>
      <c r="L6" s="20"/>
    </row>
    <row r="7" s="1" customFormat="1" ht="16.5" customHeight="1">
      <c r="B7" s="20"/>
      <c r="E7" s="143" t="str">
        <f>'Rekapitulace stavby'!K6</f>
        <v>Dům s pečovatelskou službou Mlýnská klimatizační jednotky v 5.NP</v>
      </c>
      <c r="F7" s="142"/>
      <c r="G7" s="142"/>
      <c r="H7" s="142"/>
      <c r="I7" s="136"/>
      <c r="L7" s="20"/>
    </row>
    <row r="8" s="2" customFormat="1" ht="12" customHeight="1">
      <c r="A8" s="38"/>
      <c r="B8" s="44"/>
      <c r="C8" s="38"/>
      <c r="D8" s="142" t="s">
        <v>100</v>
      </c>
      <c r="E8" s="38"/>
      <c r="F8" s="38"/>
      <c r="G8" s="38"/>
      <c r="H8" s="38"/>
      <c r="I8" s="144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45" t="s">
        <v>301</v>
      </c>
      <c r="F9" s="38"/>
      <c r="G9" s="38"/>
      <c r="H9" s="38"/>
      <c r="I9" s="144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144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42" t="s">
        <v>19</v>
      </c>
      <c r="E11" s="38"/>
      <c r="F11" s="146" t="s">
        <v>1</v>
      </c>
      <c r="G11" s="38"/>
      <c r="H11" s="38"/>
      <c r="I11" s="147" t="s">
        <v>20</v>
      </c>
      <c r="J11" s="146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42" t="s">
        <v>21</v>
      </c>
      <c r="E12" s="38"/>
      <c r="F12" s="146" t="s">
        <v>22</v>
      </c>
      <c r="G12" s="38"/>
      <c r="H12" s="38"/>
      <c r="I12" s="147" t="s">
        <v>23</v>
      </c>
      <c r="J12" s="148" t="str">
        <f>'Rekapitulace stavby'!AN8</f>
        <v>27. 3. 2020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144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2" t="s">
        <v>25</v>
      </c>
      <c r="E14" s="38"/>
      <c r="F14" s="38"/>
      <c r="G14" s="38"/>
      <c r="H14" s="38"/>
      <c r="I14" s="147" t="s">
        <v>26</v>
      </c>
      <c r="J14" s="146" t="s">
        <v>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6" t="s">
        <v>27</v>
      </c>
      <c r="F15" s="38"/>
      <c r="G15" s="38"/>
      <c r="H15" s="38"/>
      <c r="I15" s="147" t="s">
        <v>28</v>
      </c>
      <c r="J15" s="146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144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42" t="s">
        <v>29</v>
      </c>
      <c r="E17" s="38"/>
      <c r="F17" s="38"/>
      <c r="G17" s="38"/>
      <c r="H17" s="38"/>
      <c r="I17" s="147" t="s">
        <v>26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6"/>
      <c r="G18" s="146"/>
      <c r="H18" s="146"/>
      <c r="I18" s="147" t="s">
        <v>28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144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42" t="s">
        <v>31</v>
      </c>
      <c r="E20" s="38"/>
      <c r="F20" s="38"/>
      <c r="G20" s="38"/>
      <c r="H20" s="38"/>
      <c r="I20" s="147" t="s">
        <v>26</v>
      </c>
      <c r="J20" s="146" t="s">
        <v>1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6" t="s">
        <v>32</v>
      </c>
      <c r="F21" s="38"/>
      <c r="G21" s="38"/>
      <c r="H21" s="38"/>
      <c r="I21" s="147" t="s">
        <v>28</v>
      </c>
      <c r="J21" s="146" t="s">
        <v>1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144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42" t="s">
        <v>34</v>
      </c>
      <c r="E23" s="38"/>
      <c r="F23" s="38"/>
      <c r="G23" s="38"/>
      <c r="H23" s="38"/>
      <c r="I23" s="147" t="s">
        <v>26</v>
      </c>
      <c r="J23" s="146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6" t="s">
        <v>32</v>
      </c>
      <c r="F24" s="38"/>
      <c r="G24" s="38"/>
      <c r="H24" s="38"/>
      <c r="I24" s="147" t="s">
        <v>28</v>
      </c>
      <c r="J24" s="146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144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42" t="s">
        <v>35</v>
      </c>
      <c r="E26" s="38"/>
      <c r="F26" s="38"/>
      <c r="G26" s="38"/>
      <c r="H26" s="38"/>
      <c r="I26" s="144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49"/>
      <c r="B27" s="150"/>
      <c r="C27" s="149"/>
      <c r="D27" s="149"/>
      <c r="E27" s="151" t="s">
        <v>1</v>
      </c>
      <c r="F27" s="151"/>
      <c r="G27" s="151"/>
      <c r="H27" s="151"/>
      <c r="I27" s="152"/>
      <c r="J27" s="149"/>
      <c r="K27" s="149"/>
      <c r="L27" s="153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144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54"/>
      <c r="E29" s="154"/>
      <c r="F29" s="154"/>
      <c r="G29" s="154"/>
      <c r="H29" s="154"/>
      <c r="I29" s="155"/>
      <c r="J29" s="154"/>
      <c r="K29" s="154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6" t="s">
        <v>36</v>
      </c>
      <c r="E30" s="38"/>
      <c r="F30" s="38"/>
      <c r="G30" s="38"/>
      <c r="H30" s="38"/>
      <c r="I30" s="144"/>
      <c r="J30" s="157">
        <f>ROUND(J120,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4"/>
      <c r="E31" s="154"/>
      <c r="F31" s="154"/>
      <c r="G31" s="154"/>
      <c r="H31" s="154"/>
      <c r="I31" s="155"/>
      <c r="J31" s="154"/>
      <c r="K31" s="154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58" t="s">
        <v>38</v>
      </c>
      <c r="G32" s="38"/>
      <c r="H32" s="38"/>
      <c r="I32" s="159" t="s">
        <v>37</v>
      </c>
      <c r="J32" s="158" t="s">
        <v>39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60" t="s">
        <v>40</v>
      </c>
      <c r="E33" s="142" t="s">
        <v>41</v>
      </c>
      <c r="F33" s="161">
        <f>ROUND((SUM(BE120:BE134)),  2)</f>
        <v>0</v>
      </c>
      <c r="G33" s="38"/>
      <c r="H33" s="38"/>
      <c r="I33" s="162">
        <v>0.20999999999999999</v>
      </c>
      <c r="J33" s="161">
        <f>ROUND(((SUM(BE120:BE134))*I33),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42" t="s">
        <v>42</v>
      </c>
      <c r="F34" s="161">
        <f>ROUND((SUM(BF120:BF134)),  2)</f>
        <v>0</v>
      </c>
      <c r="G34" s="38"/>
      <c r="H34" s="38"/>
      <c r="I34" s="162">
        <v>0.14999999999999999</v>
      </c>
      <c r="J34" s="161">
        <f>ROUND(((SUM(BF120:BF134))*I34),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42" t="s">
        <v>43</v>
      </c>
      <c r="F35" s="161">
        <f>ROUND((SUM(BG120:BG134)),  2)</f>
        <v>0</v>
      </c>
      <c r="G35" s="38"/>
      <c r="H35" s="38"/>
      <c r="I35" s="162">
        <v>0.20999999999999999</v>
      </c>
      <c r="J35" s="161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2" t="s">
        <v>44</v>
      </c>
      <c r="F36" s="161">
        <f>ROUND((SUM(BH120:BH134)),  2)</f>
        <v>0</v>
      </c>
      <c r="G36" s="38"/>
      <c r="H36" s="38"/>
      <c r="I36" s="162">
        <v>0.14999999999999999</v>
      </c>
      <c r="J36" s="161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2" t="s">
        <v>45</v>
      </c>
      <c r="F37" s="161">
        <f>ROUND((SUM(BI120:BI134)),  2)</f>
        <v>0</v>
      </c>
      <c r="G37" s="38"/>
      <c r="H37" s="38"/>
      <c r="I37" s="162">
        <v>0</v>
      </c>
      <c r="J37" s="161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144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63"/>
      <c r="D39" s="164" t="s">
        <v>46</v>
      </c>
      <c r="E39" s="165"/>
      <c r="F39" s="165"/>
      <c r="G39" s="166" t="s">
        <v>47</v>
      </c>
      <c r="H39" s="167" t="s">
        <v>48</v>
      </c>
      <c r="I39" s="168"/>
      <c r="J39" s="169">
        <f>SUM(J30:J37)</f>
        <v>0</v>
      </c>
      <c r="K39" s="170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144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I41" s="136"/>
      <c r="L41" s="20"/>
    </row>
    <row r="42" s="1" customFormat="1" ht="14.4" customHeight="1">
      <c r="B42" s="20"/>
      <c r="I42" s="136"/>
      <c r="L42" s="20"/>
    </row>
    <row r="43" s="1" customFormat="1" ht="14.4" customHeight="1">
      <c r="B43" s="20"/>
      <c r="I43" s="136"/>
      <c r="L43" s="20"/>
    </row>
    <row r="44" s="1" customFormat="1" ht="14.4" customHeight="1">
      <c r="B44" s="20"/>
      <c r="I44" s="136"/>
      <c r="L44" s="20"/>
    </row>
    <row r="45" s="1" customFormat="1" ht="14.4" customHeight="1">
      <c r="B45" s="20"/>
      <c r="I45" s="136"/>
      <c r="L45" s="20"/>
    </row>
    <row r="46" s="1" customFormat="1" ht="14.4" customHeight="1">
      <c r="B46" s="20"/>
      <c r="I46" s="136"/>
      <c r="L46" s="20"/>
    </row>
    <row r="47" s="1" customFormat="1" ht="14.4" customHeight="1">
      <c r="B47" s="20"/>
      <c r="I47" s="136"/>
      <c r="L47" s="20"/>
    </row>
    <row r="48" s="1" customFormat="1" ht="14.4" customHeight="1">
      <c r="B48" s="20"/>
      <c r="I48" s="136"/>
      <c r="L48" s="20"/>
    </row>
    <row r="49" s="1" customFormat="1" ht="14.4" customHeight="1">
      <c r="B49" s="20"/>
      <c r="I49" s="136"/>
      <c r="L49" s="20"/>
    </row>
    <row r="50" s="2" customFormat="1" ht="14.4" customHeight="1">
      <c r="B50" s="63"/>
      <c r="D50" s="171" t="s">
        <v>49</v>
      </c>
      <c r="E50" s="172"/>
      <c r="F50" s="172"/>
      <c r="G50" s="171" t="s">
        <v>50</v>
      </c>
      <c r="H50" s="172"/>
      <c r="I50" s="173"/>
      <c r="J50" s="172"/>
      <c r="K50" s="17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4" t="s">
        <v>51</v>
      </c>
      <c r="E61" s="175"/>
      <c r="F61" s="176" t="s">
        <v>52</v>
      </c>
      <c r="G61" s="174" t="s">
        <v>51</v>
      </c>
      <c r="H61" s="175"/>
      <c r="I61" s="177"/>
      <c r="J61" s="178" t="s">
        <v>52</v>
      </c>
      <c r="K61" s="17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1" t="s">
        <v>53</v>
      </c>
      <c r="E65" s="179"/>
      <c r="F65" s="179"/>
      <c r="G65" s="171" t="s">
        <v>54</v>
      </c>
      <c r="H65" s="179"/>
      <c r="I65" s="180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4" t="s">
        <v>51</v>
      </c>
      <c r="E76" s="175"/>
      <c r="F76" s="176" t="s">
        <v>52</v>
      </c>
      <c r="G76" s="174" t="s">
        <v>51</v>
      </c>
      <c r="H76" s="175"/>
      <c r="I76" s="177"/>
      <c r="J76" s="178" t="s">
        <v>52</v>
      </c>
      <c r="K76" s="17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1"/>
      <c r="C77" s="182"/>
      <c r="D77" s="182"/>
      <c r="E77" s="182"/>
      <c r="F77" s="182"/>
      <c r="G77" s="182"/>
      <c r="H77" s="182"/>
      <c r="I77" s="183"/>
      <c r="J77" s="182"/>
      <c r="K77" s="18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4"/>
      <c r="C81" s="185"/>
      <c r="D81" s="185"/>
      <c r="E81" s="185"/>
      <c r="F81" s="185"/>
      <c r="G81" s="185"/>
      <c r="H81" s="185"/>
      <c r="I81" s="186"/>
      <c r="J81" s="185"/>
      <c r="K81" s="18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102</v>
      </c>
      <c r="D82" s="40"/>
      <c r="E82" s="40"/>
      <c r="F82" s="40"/>
      <c r="G82" s="40"/>
      <c r="H82" s="40"/>
      <c r="I82" s="144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4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17</v>
      </c>
      <c r="D84" s="40"/>
      <c r="E84" s="40"/>
      <c r="F84" s="40"/>
      <c r="G84" s="40"/>
      <c r="H84" s="40"/>
      <c r="I84" s="144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7" t="str">
        <f>E7</f>
        <v>Dům s pečovatelskou službou Mlýnská klimatizační jednotky v 5.NP</v>
      </c>
      <c r="F85" s="32"/>
      <c r="G85" s="32"/>
      <c r="H85" s="32"/>
      <c r="I85" s="144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100</v>
      </c>
      <c r="D86" s="40"/>
      <c r="E86" s="40"/>
      <c r="F86" s="40"/>
      <c r="G86" s="40"/>
      <c r="H86" s="40"/>
      <c r="I86" s="144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ZTI - Zdravotechnické instalace</v>
      </c>
      <c r="F87" s="40"/>
      <c r="G87" s="40"/>
      <c r="H87" s="40"/>
      <c r="I87" s="144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144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21</v>
      </c>
      <c r="D89" s="40"/>
      <c r="E89" s="40"/>
      <c r="F89" s="27" t="str">
        <f>F12</f>
        <v>Brno</v>
      </c>
      <c r="G89" s="40"/>
      <c r="H89" s="40"/>
      <c r="I89" s="147" t="s">
        <v>23</v>
      </c>
      <c r="J89" s="79" t="str">
        <f>IF(J12="","",J12)</f>
        <v>27. 3. 2020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144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40.05" customHeight="1">
      <c r="A91" s="38"/>
      <c r="B91" s="39"/>
      <c r="C91" s="32" t="s">
        <v>25</v>
      </c>
      <c r="D91" s="40"/>
      <c r="E91" s="40"/>
      <c r="F91" s="27" t="str">
        <f>E15</f>
        <v>Statutární město Brno</v>
      </c>
      <c r="G91" s="40"/>
      <c r="H91" s="40"/>
      <c r="I91" s="147" t="s">
        <v>31</v>
      </c>
      <c r="J91" s="36" t="str">
        <f>E21</f>
        <v>Promed Brno, spol.s r.o., Žitná 19, 621 00 Brno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40.05" customHeight="1">
      <c r="A92" s="38"/>
      <c r="B92" s="39"/>
      <c r="C92" s="32" t="s">
        <v>29</v>
      </c>
      <c r="D92" s="40"/>
      <c r="E92" s="40"/>
      <c r="F92" s="27" t="str">
        <f>IF(E18="","",E18)</f>
        <v>Vyplň údaj</v>
      </c>
      <c r="G92" s="40"/>
      <c r="H92" s="40"/>
      <c r="I92" s="147" t="s">
        <v>34</v>
      </c>
      <c r="J92" s="36" t="str">
        <f>E24</f>
        <v>Promed Brno, spol.s r.o., Žitná 19, 621 00 Brno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144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88" t="s">
        <v>103</v>
      </c>
      <c r="D94" s="189"/>
      <c r="E94" s="189"/>
      <c r="F94" s="189"/>
      <c r="G94" s="189"/>
      <c r="H94" s="189"/>
      <c r="I94" s="190"/>
      <c r="J94" s="191" t="s">
        <v>104</v>
      </c>
      <c r="K94" s="189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144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92" t="s">
        <v>105</v>
      </c>
      <c r="D96" s="40"/>
      <c r="E96" s="40"/>
      <c r="F96" s="40"/>
      <c r="G96" s="40"/>
      <c r="H96" s="40"/>
      <c r="I96" s="144"/>
      <c r="J96" s="110">
        <f>J120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106</v>
      </c>
    </row>
    <row r="97" s="9" customFormat="1" ht="24.96" customHeight="1">
      <c r="A97" s="9"/>
      <c r="B97" s="193"/>
      <c r="C97" s="194"/>
      <c r="D97" s="195" t="s">
        <v>114</v>
      </c>
      <c r="E97" s="196"/>
      <c r="F97" s="196"/>
      <c r="G97" s="196"/>
      <c r="H97" s="196"/>
      <c r="I97" s="197"/>
      <c r="J97" s="198">
        <f>J121</f>
        <v>0</v>
      </c>
      <c r="K97" s="194"/>
      <c r="L97" s="19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200"/>
      <c r="C98" s="201"/>
      <c r="D98" s="202" t="s">
        <v>302</v>
      </c>
      <c r="E98" s="203"/>
      <c r="F98" s="203"/>
      <c r="G98" s="203"/>
      <c r="H98" s="203"/>
      <c r="I98" s="204"/>
      <c r="J98" s="205">
        <f>J122</f>
        <v>0</v>
      </c>
      <c r="K98" s="201"/>
      <c r="L98" s="206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200"/>
      <c r="C99" s="201"/>
      <c r="D99" s="202" t="s">
        <v>303</v>
      </c>
      <c r="E99" s="203"/>
      <c r="F99" s="203"/>
      <c r="G99" s="203"/>
      <c r="H99" s="203"/>
      <c r="I99" s="204"/>
      <c r="J99" s="205">
        <f>J125</f>
        <v>0</v>
      </c>
      <c r="K99" s="201"/>
      <c r="L99" s="206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200"/>
      <c r="C100" s="201"/>
      <c r="D100" s="202" t="s">
        <v>304</v>
      </c>
      <c r="E100" s="203"/>
      <c r="F100" s="203"/>
      <c r="G100" s="203"/>
      <c r="H100" s="203"/>
      <c r="I100" s="204"/>
      <c r="J100" s="205">
        <f>J131</f>
        <v>0</v>
      </c>
      <c r="K100" s="201"/>
      <c r="L100" s="206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8"/>
      <c r="B101" s="39"/>
      <c r="C101" s="40"/>
      <c r="D101" s="40"/>
      <c r="E101" s="40"/>
      <c r="F101" s="40"/>
      <c r="G101" s="40"/>
      <c r="H101" s="40"/>
      <c r="I101" s="144"/>
      <c r="J101" s="40"/>
      <c r="K101" s="40"/>
      <c r="L101" s="63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</row>
    <row r="102" s="2" customFormat="1" ht="6.96" customHeight="1">
      <c r="A102" s="38"/>
      <c r="B102" s="66"/>
      <c r="C102" s="67"/>
      <c r="D102" s="67"/>
      <c r="E102" s="67"/>
      <c r="F102" s="67"/>
      <c r="G102" s="67"/>
      <c r="H102" s="67"/>
      <c r="I102" s="183"/>
      <c r="J102" s="67"/>
      <c r="K102" s="67"/>
      <c r="L102" s="63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6" s="2" customFormat="1" ht="6.96" customHeight="1">
      <c r="A106" s="38"/>
      <c r="B106" s="68"/>
      <c r="C106" s="69"/>
      <c r="D106" s="69"/>
      <c r="E106" s="69"/>
      <c r="F106" s="69"/>
      <c r="G106" s="69"/>
      <c r="H106" s="69"/>
      <c r="I106" s="186"/>
      <c r="J106" s="69"/>
      <c r="K106" s="69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24.96" customHeight="1">
      <c r="A107" s="38"/>
      <c r="B107" s="39"/>
      <c r="C107" s="23" t="s">
        <v>118</v>
      </c>
      <c r="D107" s="40"/>
      <c r="E107" s="40"/>
      <c r="F107" s="40"/>
      <c r="G107" s="40"/>
      <c r="H107" s="40"/>
      <c r="I107" s="144"/>
      <c r="J107" s="40"/>
      <c r="K107" s="40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6.96" customHeight="1">
      <c r="A108" s="38"/>
      <c r="B108" s="39"/>
      <c r="C108" s="40"/>
      <c r="D108" s="40"/>
      <c r="E108" s="40"/>
      <c r="F108" s="40"/>
      <c r="G108" s="40"/>
      <c r="H108" s="40"/>
      <c r="I108" s="144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2" customHeight="1">
      <c r="A109" s="38"/>
      <c r="B109" s="39"/>
      <c r="C109" s="32" t="s">
        <v>17</v>
      </c>
      <c r="D109" s="40"/>
      <c r="E109" s="40"/>
      <c r="F109" s="40"/>
      <c r="G109" s="40"/>
      <c r="H109" s="40"/>
      <c r="I109" s="144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6.5" customHeight="1">
      <c r="A110" s="38"/>
      <c r="B110" s="39"/>
      <c r="C110" s="40"/>
      <c r="D110" s="40"/>
      <c r="E110" s="187" t="str">
        <f>E7</f>
        <v>Dům s pečovatelskou službou Mlýnská klimatizační jednotky v 5.NP</v>
      </c>
      <c r="F110" s="32"/>
      <c r="G110" s="32"/>
      <c r="H110" s="32"/>
      <c r="I110" s="144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2" customHeight="1">
      <c r="A111" s="38"/>
      <c r="B111" s="39"/>
      <c r="C111" s="32" t="s">
        <v>100</v>
      </c>
      <c r="D111" s="40"/>
      <c r="E111" s="40"/>
      <c r="F111" s="40"/>
      <c r="G111" s="40"/>
      <c r="H111" s="40"/>
      <c r="I111" s="144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6.5" customHeight="1">
      <c r="A112" s="38"/>
      <c r="B112" s="39"/>
      <c r="C112" s="40"/>
      <c r="D112" s="40"/>
      <c r="E112" s="76" t="str">
        <f>E9</f>
        <v>ZTI - Zdravotechnické instalace</v>
      </c>
      <c r="F112" s="40"/>
      <c r="G112" s="40"/>
      <c r="H112" s="40"/>
      <c r="I112" s="144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6.96" customHeight="1">
      <c r="A113" s="38"/>
      <c r="B113" s="39"/>
      <c r="C113" s="40"/>
      <c r="D113" s="40"/>
      <c r="E113" s="40"/>
      <c r="F113" s="40"/>
      <c r="G113" s="40"/>
      <c r="H113" s="40"/>
      <c r="I113" s="144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2" customHeight="1">
      <c r="A114" s="38"/>
      <c r="B114" s="39"/>
      <c r="C114" s="32" t="s">
        <v>21</v>
      </c>
      <c r="D114" s="40"/>
      <c r="E114" s="40"/>
      <c r="F114" s="27" t="str">
        <f>F12</f>
        <v>Brno</v>
      </c>
      <c r="G114" s="40"/>
      <c r="H114" s="40"/>
      <c r="I114" s="147" t="s">
        <v>23</v>
      </c>
      <c r="J114" s="79" t="str">
        <f>IF(J12="","",J12)</f>
        <v>27. 3. 2020</v>
      </c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6.96" customHeight="1">
      <c r="A115" s="38"/>
      <c r="B115" s="39"/>
      <c r="C115" s="40"/>
      <c r="D115" s="40"/>
      <c r="E115" s="40"/>
      <c r="F115" s="40"/>
      <c r="G115" s="40"/>
      <c r="H115" s="40"/>
      <c r="I115" s="144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40.05" customHeight="1">
      <c r="A116" s="38"/>
      <c r="B116" s="39"/>
      <c r="C116" s="32" t="s">
        <v>25</v>
      </c>
      <c r="D116" s="40"/>
      <c r="E116" s="40"/>
      <c r="F116" s="27" t="str">
        <f>E15</f>
        <v>Statutární město Brno</v>
      </c>
      <c r="G116" s="40"/>
      <c r="H116" s="40"/>
      <c r="I116" s="147" t="s">
        <v>31</v>
      </c>
      <c r="J116" s="36" t="str">
        <f>E21</f>
        <v>Promed Brno, spol.s r.o., Žitná 19, 621 00 Brno</v>
      </c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40.05" customHeight="1">
      <c r="A117" s="38"/>
      <c r="B117" s="39"/>
      <c r="C117" s="32" t="s">
        <v>29</v>
      </c>
      <c r="D117" s="40"/>
      <c r="E117" s="40"/>
      <c r="F117" s="27" t="str">
        <f>IF(E18="","",E18)</f>
        <v>Vyplň údaj</v>
      </c>
      <c r="G117" s="40"/>
      <c r="H117" s="40"/>
      <c r="I117" s="147" t="s">
        <v>34</v>
      </c>
      <c r="J117" s="36" t="str">
        <f>E24</f>
        <v>Promed Brno, spol.s r.o., Žitná 19, 621 00 Brno</v>
      </c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0.32" customHeight="1">
      <c r="A118" s="38"/>
      <c r="B118" s="39"/>
      <c r="C118" s="40"/>
      <c r="D118" s="40"/>
      <c r="E118" s="40"/>
      <c r="F118" s="40"/>
      <c r="G118" s="40"/>
      <c r="H118" s="40"/>
      <c r="I118" s="144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11" customFormat="1" ht="29.28" customHeight="1">
      <c r="A119" s="207"/>
      <c r="B119" s="208"/>
      <c r="C119" s="209" t="s">
        <v>119</v>
      </c>
      <c r="D119" s="210" t="s">
        <v>61</v>
      </c>
      <c r="E119" s="210" t="s">
        <v>57</v>
      </c>
      <c r="F119" s="210" t="s">
        <v>58</v>
      </c>
      <c r="G119" s="210" t="s">
        <v>120</v>
      </c>
      <c r="H119" s="210" t="s">
        <v>121</v>
      </c>
      <c r="I119" s="211" t="s">
        <v>122</v>
      </c>
      <c r="J119" s="210" t="s">
        <v>104</v>
      </c>
      <c r="K119" s="212" t="s">
        <v>123</v>
      </c>
      <c r="L119" s="213"/>
      <c r="M119" s="100" t="s">
        <v>1</v>
      </c>
      <c r="N119" s="101" t="s">
        <v>40</v>
      </c>
      <c r="O119" s="101" t="s">
        <v>124</v>
      </c>
      <c r="P119" s="101" t="s">
        <v>125</v>
      </c>
      <c r="Q119" s="101" t="s">
        <v>126</v>
      </c>
      <c r="R119" s="101" t="s">
        <v>127</v>
      </c>
      <c r="S119" s="101" t="s">
        <v>128</v>
      </c>
      <c r="T119" s="102" t="s">
        <v>129</v>
      </c>
      <c r="U119" s="207"/>
      <c r="V119" s="207"/>
      <c r="W119" s="207"/>
      <c r="X119" s="207"/>
      <c r="Y119" s="207"/>
      <c r="Z119" s="207"/>
      <c r="AA119" s="207"/>
      <c r="AB119" s="207"/>
      <c r="AC119" s="207"/>
      <c r="AD119" s="207"/>
      <c r="AE119" s="207"/>
    </row>
    <row r="120" s="2" customFormat="1" ht="22.8" customHeight="1">
      <c r="A120" s="38"/>
      <c r="B120" s="39"/>
      <c r="C120" s="107" t="s">
        <v>130</v>
      </c>
      <c r="D120" s="40"/>
      <c r="E120" s="40"/>
      <c r="F120" s="40"/>
      <c r="G120" s="40"/>
      <c r="H120" s="40"/>
      <c r="I120" s="144"/>
      <c r="J120" s="214">
        <f>BK120</f>
        <v>0</v>
      </c>
      <c r="K120" s="40"/>
      <c r="L120" s="44"/>
      <c r="M120" s="103"/>
      <c r="N120" s="215"/>
      <c r="O120" s="104"/>
      <c r="P120" s="216">
        <f>P121</f>
        <v>0</v>
      </c>
      <c r="Q120" s="104"/>
      <c r="R120" s="216">
        <f>R121</f>
        <v>0.014319999999999999</v>
      </c>
      <c r="S120" s="104"/>
      <c r="T120" s="217">
        <f>T121</f>
        <v>0</v>
      </c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T120" s="17" t="s">
        <v>75</v>
      </c>
      <c r="AU120" s="17" t="s">
        <v>106</v>
      </c>
      <c r="BK120" s="218">
        <f>BK121</f>
        <v>0</v>
      </c>
    </row>
    <row r="121" s="12" customFormat="1" ht="25.92" customHeight="1">
      <c r="A121" s="12"/>
      <c r="B121" s="219"/>
      <c r="C121" s="220"/>
      <c r="D121" s="221" t="s">
        <v>75</v>
      </c>
      <c r="E121" s="222" t="s">
        <v>226</v>
      </c>
      <c r="F121" s="222" t="s">
        <v>227</v>
      </c>
      <c r="G121" s="220"/>
      <c r="H121" s="220"/>
      <c r="I121" s="223"/>
      <c r="J121" s="224">
        <f>BK121</f>
        <v>0</v>
      </c>
      <c r="K121" s="220"/>
      <c r="L121" s="225"/>
      <c r="M121" s="226"/>
      <c r="N121" s="227"/>
      <c r="O121" s="227"/>
      <c r="P121" s="228">
        <f>P122+P125+P131</f>
        <v>0</v>
      </c>
      <c r="Q121" s="227"/>
      <c r="R121" s="228">
        <f>R122+R125+R131</f>
        <v>0.014319999999999999</v>
      </c>
      <c r="S121" s="227"/>
      <c r="T121" s="229">
        <f>T122+T125+T131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230" t="s">
        <v>86</v>
      </c>
      <c r="AT121" s="231" t="s">
        <v>75</v>
      </c>
      <c r="AU121" s="231" t="s">
        <v>76</v>
      </c>
      <c r="AY121" s="230" t="s">
        <v>133</v>
      </c>
      <c r="BK121" s="232">
        <f>BK122+BK125+BK131</f>
        <v>0</v>
      </c>
    </row>
    <row r="122" s="12" customFormat="1" ht="22.8" customHeight="1">
      <c r="A122" s="12"/>
      <c r="B122" s="219"/>
      <c r="C122" s="220"/>
      <c r="D122" s="221" t="s">
        <v>75</v>
      </c>
      <c r="E122" s="233" t="s">
        <v>305</v>
      </c>
      <c r="F122" s="233" t="s">
        <v>306</v>
      </c>
      <c r="G122" s="220"/>
      <c r="H122" s="220"/>
      <c r="I122" s="223"/>
      <c r="J122" s="234">
        <f>BK122</f>
        <v>0</v>
      </c>
      <c r="K122" s="220"/>
      <c r="L122" s="225"/>
      <c r="M122" s="226"/>
      <c r="N122" s="227"/>
      <c r="O122" s="227"/>
      <c r="P122" s="228">
        <f>SUM(P123:P124)</f>
        <v>0</v>
      </c>
      <c r="Q122" s="227"/>
      <c r="R122" s="228">
        <f>SUM(R123:R124)</f>
        <v>0.014319999999999999</v>
      </c>
      <c r="S122" s="227"/>
      <c r="T122" s="229">
        <f>SUM(T123:T124)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30" t="s">
        <v>86</v>
      </c>
      <c r="AT122" s="231" t="s">
        <v>75</v>
      </c>
      <c r="AU122" s="231" t="s">
        <v>84</v>
      </c>
      <c r="AY122" s="230" t="s">
        <v>133</v>
      </c>
      <c r="BK122" s="232">
        <f>SUM(BK123:BK124)</f>
        <v>0</v>
      </c>
    </row>
    <row r="123" s="2" customFormat="1" ht="16.5" customHeight="1">
      <c r="A123" s="38"/>
      <c r="B123" s="39"/>
      <c r="C123" s="235" t="s">
        <v>84</v>
      </c>
      <c r="D123" s="235" t="s">
        <v>136</v>
      </c>
      <c r="E123" s="236" t="s">
        <v>307</v>
      </c>
      <c r="F123" s="237" t="s">
        <v>308</v>
      </c>
      <c r="G123" s="238" t="s">
        <v>139</v>
      </c>
      <c r="H123" s="239">
        <v>8</v>
      </c>
      <c r="I123" s="240"/>
      <c r="J123" s="241">
        <f>ROUND(I123*H123,2)</f>
        <v>0</v>
      </c>
      <c r="K123" s="237" t="s">
        <v>1</v>
      </c>
      <c r="L123" s="44"/>
      <c r="M123" s="242" t="s">
        <v>1</v>
      </c>
      <c r="N123" s="243" t="s">
        <v>41</v>
      </c>
      <c r="O123" s="91"/>
      <c r="P123" s="244">
        <f>O123*H123</f>
        <v>0</v>
      </c>
      <c r="Q123" s="244">
        <v>0.0017899999999999999</v>
      </c>
      <c r="R123" s="244">
        <f>Q123*H123</f>
        <v>0.014319999999999999</v>
      </c>
      <c r="S123" s="244">
        <v>0</v>
      </c>
      <c r="T123" s="245">
        <f>S123*H123</f>
        <v>0</v>
      </c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R123" s="246" t="s">
        <v>206</v>
      </c>
      <c r="AT123" s="246" t="s">
        <v>136</v>
      </c>
      <c r="AU123" s="246" t="s">
        <v>86</v>
      </c>
      <c r="AY123" s="17" t="s">
        <v>133</v>
      </c>
      <c r="BE123" s="247">
        <f>IF(N123="základní",J123,0)</f>
        <v>0</v>
      </c>
      <c r="BF123" s="247">
        <f>IF(N123="snížená",J123,0)</f>
        <v>0</v>
      </c>
      <c r="BG123" s="247">
        <f>IF(N123="zákl. přenesená",J123,0)</f>
        <v>0</v>
      </c>
      <c r="BH123" s="247">
        <f>IF(N123="sníž. přenesená",J123,0)</f>
        <v>0</v>
      </c>
      <c r="BI123" s="247">
        <f>IF(N123="nulová",J123,0)</f>
        <v>0</v>
      </c>
      <c r="BJ123" s="17" t="s">
        <v>84</v>
      </c>
      <c r="BK123" s="247">
        <f>ROUND(I123*H123,2)</f>
        <v>0</v>
      </c>
      <c r="BL123" s="17" t="s">
        <v>206</v>
      </c>
      <c r="BM123" s="246" t="s">
        <v>86</v>
      </c>
    </row>
    <row r="124" s="2" customFormat="1" ht="21.75" customHeight="1">
      <c r="A124" s="38"/>
      <c r="B124" s="39"/>
      <c r="C124" s="235" t="s">
        <v>86</v>
      </c>
      <c r="D124" s="235" t="s">
        <v>136</v>
      </c>
      <c r="E124" s="236" t="s">
        <v>309</v>
      </c>
      <c r="F124" s="237" t="s">
        <v>310</v>
      </c>
      <c r="G124" s="238" t="s">
        <v>202</v>
      </c>
      <c r="H124" s="239">
        <v>0.014</v>
      </c>
      <c r="I124" s="240"/>
      <c r="J124" s="241">
        <f>ROUND(I124*H124,2)</f>
        <v>0</v>
      </c>
      <c r="K124" s="237" t="s">
        <v>140</v>
      </c>
      <c r="L124" s="44"/>
      <c r="M124" s="242" t="s">
        <v>1</v>
      </c>
      <c r="N124" s="243" t="s">
        <v>41</v>
      </c>
      <c r="O124" s="91"/>
      <c r="P124" s="244">
        <f>O124*H124</f>
        <v>0</v>
      </c>
      <c r="Q124" s="244">
        <v>0</v>
      </c>
      <c r="R124" s="244">
        <f>Q124*H124</f>
        <v>0</v>
      </c>
      <c r="S124" s="244">
        <v>0</v>
      </c>
      <c r="T124" s="245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46" t="s">
        <v>206</v>
      </c>
      <c r="AT124" s="246" t="s">
        <v>136</v>
      </c>
      <c r="AU124" s="246" t="s">
        <v>86</v>
      </c>
      <c r="AY124" s="17" t="s">
        <v>133</v>
      </c>
      <c r="BE124" s="247">
        <f>IF(N124="základní",J124,0)</f>
        <v>0</v>
      </c>
      <c r="BF124" s="247">
        <f>IF(N124="snížená",J124,0)</f>
        <v>0</v>
      </c>
      <c r="BG124" s="247">
        <f>IF(N124="zákl. přenesená",J124,0)</f>
        <v>0</v>
      </c>
      <c r="BH124" s="247">
        <f>IF(N124="sníž. přenesená",J124,0)</f>
        <v>0</v>
      </c>
      <c r="BI124" s="247">
        <f>IF(N124="nulová",J124,0)</f>
        <v>0</v>
      </c>
      <c r="BJ124" s="17" t="s">
        <v>84</v>
      </c>
      <c r="BK124" s="247">
        <f>ROUND(I124*H124,2)</f>
        <v>0</v>
      </c>
      <c r="BL124" s="17" t="s">
        <v>206</v>
      </c>
      <c r="BM124" s="246" t="s">
        <v>311</v>
      </c>
    </row>
    <row r="125" s="12" customFormat="1" ht="22.8" customHeight="1">
      <c r="A125" s="12"/>
      <c r="B125" s="219"/>
      <c r="C125" s="220"/>
      <c r="D125" s="221" t="s">
        <v>75</v>
      </c>
      <c r="E125" s="233" t="s">
        <v>312</v>
      </c>
      <c r="F125" s="233" t="s">
        <v>313</v>
      </c>
      <c r="G125" s="220"/>
      <c r="H125" s="220"/>
      <c r="I125" s="223"/>
      <c r="J125" s="234">
        <f>BK125</f>
        <v>0</v>
      </c>
      <c r="K125" s="220"/>
      <c r="L125" s="225"/>
      <c r="M125" s="226"/>
      <c r="N125" s="227"/>
      <c r="O125" s="227"/>
      <c r="P125" s="228">
        <f>SUM(P126:P130)</f>
        <v>0</v>
      </c>
      <c r="Q125" s="227"/>
      <c r="R125" s="228">
        <f>SUM(R126:R130)</f>
        <v>0</v>
      </c>
      <c r="S125" s="227"/>
      <c r="T125" s="229">
        <f>SUM(T126:T130)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30" t="s">
        <v>86</v>
      </c>
      <c r="AT125" s="231" t="s">
        <v>75</v>
      </c>
      <c r="AU125" s="231" t="s">
        <v>84</v>
      </c>
      <c r="AY125" s="230" t="s">
        <v>133</v>
      </c>
      <c r="BK125" s="232">
        <f>SUM(BK126:BK130)</f>
        <v>0</v>
      </c>
    </row>
    <row r="126" s="2" customFormat="1" ht="21.75" customHeight="1">
      <c r="A126" s="38"/>
      <c r="B126" s="39"/>
      <c r="C126" s="235" t="s">
        <v>134</v>
      </c>
      <c r="D126" s="235" t="s">
        <v>136</v>
      </c>
      <c r="E126" s="236" t="s">
        <v>314</v>
      </c>
      <c r="F126" s="237" t="s">
        <v>315</v>
      </c>
      <c r="G126" s="238" t="s">
        <v>187</v>
      </c>
      <c r="H126" s="239">
        <v>30</v>
      </c>
      <c r="I126" s="240"/>
      <c r="J126" s="241">
        <f>ROUND(I126*H126,2)</f>
        <v>0</v>
      </c>
      <c r="K126" s="237" t="s">
        <v>1</v>
      </c>
      <c r="L126" s="44"/>
      <c r="M126" s="242" t="s">
        <v>1</v>
      </c>
      <c r="N126" s="243" t="s">
        <v>41</v>
      </c>
      <c r="O126" s="91"/>
      <c r="P126" s="244">
        <f>O126*H126</f>
        <v>0</v>
      </c>
      <c r="Q126" s="244">
        <v>0</v>
      </c>
      <c r="R126" s="244">
        <f>Q126*H126</f>
        <v>0</v>
      </c>
      <c r="S126" s="244">
        <v>0</v>
      </c>
      <c r="T126" s="245">
        <f>S126*H126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46" t="s">
        <v>206</v>
      </c>
      <c r="AT126" s="246" t="s">
        <v>136</v>
      </c>
      <c r="AU126" s="246" t="s">
        <v>86</v>
      </c>
      <c r="AY126" s="17" t="s">
        <v>133</v>
      </c>
      <c r="BE126" s="247">
        <f>IF(N126="základní",J126,0)</f>
        <v>0</v>
      </c>
      <c r="BF126" s="247">
        <f>IF(N126="snížená",J126,0)</f>
        <v>0</v>
      </c>
      <c r="BG126" s="247">
        <f>IF(N126="zákl. přenesená",J126,0)</f>
        <v>0</v>
      </c>
      <c r="BH126" s="247">
        <f>IF(N126="sníž. přenesená",J126,0)</f>
        <v>0</v>
      </c>
      <c r="BI126" s="247">
        <f>IF(N126="nulová",J126,0)</f>
        <v>0</v>
      </c>
      <c r="BJ126" s="17" t="s">
        <v>84</v>
      </c>
      <c r="BK126" s="247">
        <f>ROUND(I126*H126,2)</f>
        <v>0</v>
      </c>
      <c r="BL126" s="17" t="s">
        <v>206</v>
      </c>
      <c r="BM126" s="246" t="s">
        <v>141</v>
      </c>
    </row>
    <row r="127" s="2" customFormat="1" ht="16.5" customHeight="1">
      <c r="A127" s="38"/>
      <c r="B127" s="39"/>
      <c r="C127" s="235" t="s">
        <v>141</v>
      </c>
      <c r="D127" s="235" t="s">
        <v>136</v>
      </c>
      <c r="E127" s="236" t="s">
        <v>316</v>
      </c>
      <c r="F127" s="237" t="s">
        <v>317</v>
      </c>
      <c r="G127" s="238" t="s">
        <v>187</v>
      </c>
      <c r="H127" s="239">
        <v>30</v>
      </c>
      <c r="I127" s="240"/>
      <c r="J127" s="241">
        <f>ROUND(I127*H127,2)</f>
        <v>0</v>
      </c>
      <c r="K127" s="237" t="s">
        <v>1</v>
      </c>
      <c r="L127" s="44"/>
      <c r="M127" s="242" t="s">
        <v>1</v>
      </c>
      <c r="N127" s="243" t="s">
        <v>41</v>
      </c>
      <c r="O127" s="91"/>
      <c r="P127" s="244">
        <f>O127*H127</f>
        <v>0</v>
      </c>
      <c r="Q127" s="244">
        <v>0</v>
      </c>
      <c r="R127" s="244">
        <f>Q127*H127</f>
        <v>0</v>
      </c>
      <c r="S127" s="244">
        <v>0</v>
      </c>
      <c r="T127" s="245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46" t="s">
        <v>206</v>
      </c>
      <c r="AT127" s="246" t="s">
        <v>136</v>
      </c>
      <c r="AU127" s="246" t="s">
        <v>86</v>
      </c>
      <c r="AY127" s="17" t="s">
        <v>133</v>
      </c>
      <c r="BE127" s="247">
        <f>IF(N127="základní",J127,0)</f>
        <v>0</v>
      </c>
      <c r="BF127" s="247">
        <f>IF(N127="snížená",J127,0)</f>
        <v>0</v>
      </c>
      <c r="BG127" s="247">
        <f>IF(N127="zákl. přenesená",J127,0)</f>
        <v>0</v>
      </c>
      <c r="BH127" s="247">
        <f>IF(N127="sníž. přenesená",J127,0)</f>
        <v>0</v>
      </c>
      <c r="BI127" s="247">
        <f>IF(N127="nulová",J127,0)</f>
        <v>0</v>
      </c>
      <c r="BJ127" s="17" t="s">
        <v>84</v>
      </c>
      <c r="BK127" s="247">
        <f>ROUND(I127*H127,2)</f>
        <v>0</v>
      </c>
      <c r="BL127" s="17" t="s">
        <v>206</v>
      </c>
      <c r="BM127" s="246" t="s">
        <v>153</v>
      </c>
    </row>
    <row r="128" s="2" customFormat="1" ht="16.5" customHeight="1">
      <c r="A128" s="38"/>
      <c r="B128" s="39"/>
      <c r="C128" s="235" t="s">
        <v>155</v>
      </c>
      <c r="D128" s="235" t="s">
        <v>136</v>
      </c>
      <c r="E128" s="236" t="s">
        <v>318</v>
      </c>
      <c r="F128" s="237" t="s">
        <v>319</v>
      </c>
      <c r="G128" s="238" t="s">
        <v>139</v>
      </c>
      <c r="H128" s="239">
        <v>8</v>
      </c>
      <c r="I128" s="240"/>
      <c r="J128" s="241">
        <f>ROUND(I128*H128,2)</f>
        <v>0</v>
      </c>
      <c r="K128" s="237" t="s">
        <v>1</v>
      </c>
      <c r="L128" s="44"/>
      <c r="M128" s="242" t="s">
        <v>1</v>
      </c>
      <c r="N128" s="243" t="s">
        <v>41</v>
      </c>
      <c r="O128" s="91"/>
      <c r="P128" s="244">
        <f>O128*H128</f>
        <v>0</v>
      </c>
      <c r="Q128" s="244">
        <v>0</v>
      </c>
      <c r="R128" s="244">
        <f>Q128*H128</f>
        <v>0</v>
      </c>
      <c r="S128" s="244">
        <v>0</v>
      </c>
      <c r="T128" s="245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46" t="s">
        <v>206</v>
      </c>
      <c r="AT128" s="246" t="s">
        <v>136</v>
      </c>
      <c r="AU128" s="246" t="s">
        <v>86</v>
      </c>
      <c r="AY128" s="17" t="s">
        <v>133</v>
      </c>
      <c r="BE128" s="247">
        <f>IF(N128="základní",J128,0)</f>
        <v>0</v>
      </c>
      <c r="BF128" s="247">
        <f>IF(N128="snížená",J128,0)</f>
        <v>0</v>
      </c>
      <c r="BG128" s="247">
        <f>IF(N128="zákl. přenesená",J128,0)</f>
        <v>0</v>
      </c>
      <c r="BH128" s="247">
        <f>IF(N128="sníž. přenesená",J128,0)</f>
        <v>0</v>
      </c>
      <c r="BI128" s="247">
        <f>IF(N128="nulová",J128,0)</f>
        <v>0</v>
      </c>
      <c r="BJ128" s="17" t="s">
        <v>84</v>
      </c>
      <c r="BK128" s="247">
        <f>ROUND(I128*H128,2)</f>
        <v>0</v>
      </c>
      <c r="BL128" s="17" t="s">
        <v>206</v>
      </c>
      <c r="BM128" s="246" t="s">
        <v>168</v>
      </c>
    </row>
    <row r="129" s="2" customFormat="1" ht="21.75" customHeight="1">
      <c r="A129" s="38"/>
      <c r="B129" s="39"/>
      <c r="C129" s="235" t="s">
        <v>153</v>
      </c>
      <c r="D129" s="235" t="s">
        <v>136</v>
      </c>
      <c r="E129" s="236" t="s">
        <v>320</v>
      </c>
      <c r="F129" s="237" t="s">
        <v>321</v>
      </c>
      <c r="G129" s="238" t="s">
        <v>187</v>
      </c>
      <c r="H129" s="239">
        <v>30</v>
      </c>
      <c r="I129" s="240"/>
      <c r="J129" s="241">
        <f>ROUND(I129*H129,2)</f>
        <v>0</v>
      </c>
      <c r="K129" s="237" t="s">
        <v>1</v>
      </c>
      <c r="L129" s="44"/>
      <c r="M129" s="242" t="s">
        <v>1</v>
      </c>
      <c r="N129" s="243" t="s">
        <v>41</v>
      </c>
      <c r="O129" s="91"/>
      <c r="P129" s="244">
        <f>O129*H129</f>
        <v>0</v>
      </c>
      <c r="Q129" s="244">
        <v>0</v>
      </c>
      <c r="R129" s="244">
        <f>Q129*H129</f>
        <v>0</v>
      </c>
      <c r="S129" s="244">
        <v>0</v>
      </c>
      <c r="T129" s="245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46" t="s">
        <v>206</v>
      </c>
      <c r="AT129" s="246" t="s">
        <v>136</v>
      </c>
      <c r="AU129" s="246" t="s">
        <v>86</v>
      </c>
      <c r="AY129" s="17" t="s">
        <v>133</v>
      </c>
      <c r="BE129" s="247">
        <f>IF(N129="základní",J129,0)</f>
        <v>0</v>
      </c>
      <c r="BF129" s="247">
        <f>IF(N129="snížená",J129,0)</f>
        <v>0</v>
      </c>
      <c r="BG129" s="247">
        <f>IF(N129="zákl. přenesená",J129,0)</f>
        <v>0</v>
      </c>
      <c r="BH129" s="247">
        <f>IF(N129="sníž. přenesená",J129,0)</f>
        <v>0</v>
      </c>
      <c r="BI129" s="247">
        <f>IF(N129="nulová",J129,0)</f>
        <v>0</v>
      </c>
      <c r="BJ129" s="17" t="s">
        <v>84</v>
      </c>
      <c r="BK129" s="247">
        <f>ROUND(I129*H129,2)</f>
        <v>0</v>
      </c>
      <c r="BL129" s="17" t="s">
        <v>206</v>
      </c>
      <c r="BM129" s="246" t="s">
        <v>176</v>
      </c>
    </row>
    <row r="130" s="2" customFormat="1" ht="21.75" customHeight="1">
      <c r="A130" s="38"/>
      <c r="B130" s="39"/>
      <c r="C130" s="235" t="s">
        <v>162</v>
      </c>
      <c r="D130" s="235" t="s">
        <v>136</v>
      </c>
      <c r="E130" s="236" t="s">
        <v>322</v>
      </c>
      <c r="F130" s="237" t="s">
        <v>323</v>
      </c>
      <c r="G130" s="238" t="s">
        <v>202</v>
      </c>
      <c r="H130" s="239">
        <v>0.14099999999999999</v>
      </c>
      <c r="I130" s="240"/>
      <c r="J130" s="241">
        <f>ROUND(I130*H130,2)</f>
        <v>0</v>
      </c>
      <c r="K130" s="237" t="s">
        <v>1</v>
      </c>
      <c r="L130" s="44"/>
      <c r="M130" s="242" t="s">
        <v>1</v>
      </c>
      <c r="N130" s="243" t="s">
        <v>41</v>
      </c>
      <c r="O130" s="91"/>
      <c r="P130" s="244">
        <f>O130*H130</f>
        <v>0</v>
      </c>
      <c r="Q130" s="244">
        <v>0</v>
      </c>
      <c r="R130" s="244">
        <f>Q130*H130</f>
        <v>0</v>
      </c>
      <c r="S130" s="244">
        <v>0</v>
      </c>
      <c r="T130" s="245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46" t="s">
        <v>206</v>
      </c>
      <c r="AT130" s="246" t="s">
        <v>136</v>
      </c>
      <c r="AU130" s="246" t="s">
        <v>86</v>
      </c>
      <c r="AY130" s="17" t="s">
        <v>133</v>
      </c>
      <c r="BE130" s="247">
        <f>IF(N130="základní",J130,0)</f>
        <v>0</v>
      </c>
      <c r="BF130" s="247">
        <f>IF(N130="snížená",J130,0)</f>
        <v>0</v>
      </c>
      <c r="BG130" s="247">
        <f>IF(N130="zákl. přenesená",J130,0)</f>
        <v>0</v>
      </c>
      <c r="BH130" s="247">
        <f>IF(N130="sníž. přenesená",J130,0)</f>
        <v>0</v>
      </c>
      <c r="BI130" s="247">
        <f>IF(N130="nulová",J130,0)</f>
        <v>0</v>
      </c>
      <c r="BJ130" s="17" t="s">
        <v>84</v>
      </c>
      <c r="BK130" s="247">
        <f>ROUND(I130*H130,2)</f>
        <v>0</v>
      </c>
      <c r="BL130" s="17" t="s">
        <v>206</v>
      </c>
      <c r="BM130" s="246" t="s">
        <v>184</v>
      </c>
    </row>
    <row r="131" s="12" customFormat="1" ht="22.8" customHeight="1">
      <c r="A131" s="12"/>
      <c r="B131" s="219"/>
      <c r="C131" s="220"/>
      <c r="D131" s="221" t="s">
        <v>75</v>
      </c>
      <c r="E131" s="233" t="s">
        <v>324</v>
      </c>
      <c r="F131" s="233" t="s">
        <v>325</v>
      </c>
      <c r="G131" s="220"/>
      <c r="H131" s="220"/>
      <c r="I131" s="223"/>
      <c r="J131" s="234">
        <f>BK131</f>
        <v>0</v>
      </c>
      <c r="K131" s="220"/>
      <c r="L131" s="225"/>
      <c r="M131" s="226"/>
      <c r="N131" s="227"/>
      <c r="O131" s="227"/>
      <c r="P131" s="228">
        <f>SUM(P132:P134)</f>
        <v>0</v>
      </c>
      <c r="Q131" s="227"/>
      <c r="R131" s="228">
        <f>SUM(R132:R134)</f>
        <v>0</v>
      </c>
      <c r="S131" s="227"/>
      <c r="T131" s="229">
        <f>SUM(T132:T134)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230" t="s">
        <v>86</v>
      </c>
      <c r="AT131" s="231" t="s">
        <v>75</v>
      </c>
      <c r="AU131" s="231" t="s">
        <v>84</v>
      </c>
      <c r="AY131" s="230" t="s">
        <v>133</v>
      </c>
      <c r="BK131" s="232">
        <f>SUM(BK132:BK134)</f>
        <v>0</v>
      </c>
    </row>
    <row r="132" s="2" customFormat="1" ht="16.5" customHeight="1">
      <c r="A132" s="38"/>
      <c r="B132" s="39"/>
      <c r="C132" s="235" t="s">
        <v>168</v>
      </c>
      <c r="D132" s="235" t="s">
        <v>136</v>
      </c>
      <c r="E132" s="236" t="s">
        <v>326</v>
      </c>
      <c r="F132" s="237" t="s">
        <v>327</v>
      </c>
      <c r="G132" s="238" t="s">
        <v>139</v>
      </c>
      <c r="H132" s="239">
        <v>8</v>
      </c>
      <c r="I132" s="240"/>
      <c r="J132" s="241">
        <f>ROUND(I132*H132,2)</f>
        <v>0</v>
      </c>
      <c r="K132" s="237" t="s">
        <v>1</v>
      </c>
      <c r="L132" s="44"/>
      <c r="M132" s="242" t="s">
        <v>1</v>
      </c>
      <c r="N132" s="243" t="s">
        <v>41</v>
      </c>
      <c r="O132" s="91"/>
      <c r="P132" s="244">
        <f>O132*H132</f>
        <v>0</v>
      </c>
      <c r="Q132" s="244">
        <v>0</v>
      </c>
      <c r="R132" s="244">
        <f>Q132*H132</f>
        <v>0</v>
      </c>
      <c r="S132" s="244">
        <v>0</v>
      </c>
      <c r="T132" s="245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46" t="s">
        <v>206</v>
      </c>
      <c r="AT132" s="246" t="s">
        <v>136</v>
      </c>
      <c r="AU132" s="246" t="s">
        <v>86</v>
      </c>
      <c r="AY132" s="17" t="s">
        <v>133</v>
      </c>
      <c r="BE132" s="247">
        <f>IF(N132="základní",J132,0)</f>
        <v>0</v>
      </c>
      <c r="BF132" s="247">
        <f>IF(N132="snížená",J132,0)</f>
        <v>0</v>
      </c>
      <c r="BG132" s="247">
        <f>IF(N132="zákl. přenesená",J132,0)</f>
        <v>0</v>
      </c>
      <c r="BH132" s="247">
        <f>IF(N132="sníž. přenesená",J132,0)</f>
        <v>0</v>
      </c>
      <c r="BI132" s="247">
        <f>IF(N132="nulová",J132,0)</f>
        <v>0</v>
      </c>
      <c r="BJ132" s="17" t="s">
        <v>84</v>
      </c>
      <c r="BK132" s="247">
        <f>ROUND(I132*H132,2)</f>
        <v>0</v>
      </c>
      <c r="BL132" s="17" t="s">
        <v>206</v>
      </c>
      <c r="BM132" s="246" t="s">
        <v>199</v>
      </c>
    </row>
    <row r="133" s="2" customFormat="1" ht="21.75" customHeight="1">
      <c r="A133" s="38"/>
      <c r="B133" s="39"/>
      <c r="C133" s="281" t="s">
        <v>166</v>
      </c>
      <c r="D133" s="281" t="s">
        <v>283</v>
      </c>
      <c r="E133" s="282" t="s">
        <v>328</v>
      </c>
      <c r="F133" s="283" t="s">
        <v>329</v>
      </c>
      <c r="G133" s="284" t="s">
        <v>139</v>
      </c>
      <c r="H133" s="285">
        <v>8</v>
      </c>
      <c r="I133" s="286"/>
      <c r="J133" s="287">
        <f>ROUND(I133*H133,2)</f>
        <v>0</v>
      </c>
      <c r="K133" s="283" t="s">
        <v>1</v>
      </c>
      <c r="L133" s="288"/>
      <c r="M133" s="289" t="s">
        <v>1</v>
      </c>
      <c r="N133" s="290" t="s">
        <v>41</v>
      </c>
      <c r="O133" s="91"/>
      <c r="P133" s="244">
        <f>O133*H133</f>
        <v>0</v>
      </c>
      <c r="Q133" s="244">
        <v>0</v>
      </c>
      <c r="R133" s="244">
        <f>Q133*H133</f>
        <v>0</v>
      </c>
      <c r="S133" s="244">
        <v>0</v>
      </c>
      <c r="T133" s="245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46" t="s">
        <v>286</v>
      </c>
      <c r="AT133" s="246" t="s">
        <v>283</v>
      </c>
      <c r="AU133" s="246" t="s">
        <v>86</v>
      </c>
      <c r="AY133" s="17" t="s">
        <v>133</v>
      </c>
      <c r="BE133" s="247">
        <f>IF(N133="základní",J133,0)</f>
        <v>0</v>
      </c>
      <c r="BF133" s="247">
        <f>IF(N133="snížená",J133,0)</f>
        <v>0</v>
      </c>
      <c r="BG133" s="247">
        <f>IF(N133="zákl. přenesená",J133,0)</f>
        <v>0</v>
      </c>
      <c r="BH133" s="247">
        <f>IF(N133="sníž. přenesená",J133,0)</f>
        <v>0</v>
      </c>
      <c r="BI133" s="247">
        <f>IF(N133="nulová",J133,0)</f>
        <v>0</v>
      </c>
      <c r="BJ133" s="17" t="s">
        <v>84</v>
      </c>
      <c r="BK133" s="247">
        <f>ROUND(I133*H133,2)</f>
        <v>0</v>
      </c>
      <c r="BL133" s="17" t="s">
        <v>206</v>
      </c>
      <c r="BM133" s="246" t="s">
        <v>206</v>
      </c>
    </row>
    <row r="134" s="2" customFormat="1" ht="21.75" customHeight="1">
      <c r="A134" s="38"/>
      <c r="B134" s="39"/>
      <c r="C134" s="235" t="s">
        <v>176</v>
      </c>
      <c r="D134" s="235" t="s">
        <v>136</v>
      </c>
      <c r="E134" s="236" t="s">
        <v>330</v>
      </c>
      <c r="F134" s="237" t="s">
        <v>331</v>
      </c>
      <c r="G134" s="238" t="s">
        <v>202</v>
      </c>
      <c r="H134" s="239">
        <v>0.10000000000000001</v>
      </c>
      <c r="I134" s="240"/>
      <c r="J134" s="241">
        <f>ROUND(I134*H134,2)</f>
        <v>0</v>
      </c>
      <c r="K134" s="237" t="s">
        <v>140</v>
      </c>
      <c r="L134" s="44"/>
      <c r="M134" s="294" t="s">
        <v>1</v>
      </c>
      <c r="N134" s="295" t="s">
        <v>41</v>
      </c>
      <c r="O134" s="296"/>
      <c r="P134" s="297">
        <f>O134*H134</f>
        <v>0</v>
      </c>
      <c r="Q134" s="297">
        <v>0</v>
      </c>
      <c r="R134" s="297">
        <f>Q134*H134</f>
        <v>0</v>
      </c>
      <c r="S134" s="297">
        <v>0</v>
      </c>
      <c r="T134" s="298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46" t="s">
        <v>206</v>
      </c>
      <c r="AT134" s="246" t="s">
        <v>136</v>
      </c>
      <c r="AU134" s="246" t="s">
        <v>86</v>
      </c>
      <c r="AY134" s="17" t="s">
        <v>133</v>
      </c>
      <c r="BE134" s="247">
        <f>IF(N134="základní",J134,0)</f>
        <v>0</v>
      </c>
      <c r="BF134" s="247">
        <f>IF(N134="snížená",J134,0)</f>
        <v>0</v>
      </c>
      <c r="BG134" s="247">
        <f>IF(N134="zákl. přenesená",J134,0)</f>
        <v>0</v>
      </c>
      <c r="BH134" s="247">
        <f>IF(N134="sníž. přenesená",J134,0)</f>
        <v>0</v>
      </c>
      <c r="BI134" s="247">
        <f>IF(N134="nulová",J134,0)</f>
        <v>0</v>
      </c>
      <c r="BJ134" s="17" t="s">
        <v>84</v>
      </c>
      <c r="BK134" s="247">
        <f>ROUND(I134*H134,2)</f>
        <v>0</v>
      </c>
      <c r="BL134" s="17" t="s">
        <v>206</v>
      </c>
      <c r="BM134" s="246" t="s">
        <v>332</v>
      </c>
    </row>
    <row r="135" s="2" customFormat="1" ht="6.96" customHeight="1">
      <c r="A135" s="38"/>
      <c r="B135" s="66"/>
      <c r="C135" s="67"/>
      <c r="D135" s="67"/>
      <c r="E135" s="67"/>
      <c r="F135" s="67"/>
      <c r="G135" s="67"/>
      <c r="H135" s="67"/>
      <c r="I135" s="183"/>
      <c r="J135" s="67"/>
      <c r="K135" s="67"/>
      <c r="L135" s="44"/>
      <c r="M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</row>
  </sheetData>
  <sheetProtection sheet="1" autoFilter="0" formatColumns="0" formatRows="0" objects="1" scenarios="1" spinCount="100000" saltValue="2G2eKgpm9WwnAZ8nS6+8RhcZ10okmH383I2JJ9jsFY4SCdhVT+bkclbjuoYtykrcONELxEWku79LU33NC50Cxw==" hashValue="YN+CHCa4BzbiB8nk2gtlRJK7X8RiSXeYCXfucFyreCAD/nxI7vsMM1K2FLXLlNRIoly5qqumtTRr58x6uVeyzA==" algorithmName="SHA-512" password="CC35"/>
  <autoFilter ref="C119:K134"/>
  <mergeCells count="9">
    <mergeCell ref="E7:H7"/>
    <mergeCell ref="E9:H9"/>
    <mergeCell ref="E18:H18"/>
    <mergeCell ref="E27:H27"/>
    <mergeCell ref="E85:H85"/>
    <mergeCell ref="E87:H87"/>
    <mergeCell ref="E110:H110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6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6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92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9"/>
      <c r="J3" s="138"/>
      <c r="K3" s="138"/>
      <c r="L3" s="20"/>
      <c r="AT3" s="17" t="s">
        <v>86</v>
      </c>
    </row>
    <row r="4" s="1" customFormat="1" ht="24.96" customHeight="1">
      <c r="B4" s="20"/>
      <c r="D4" s="140" t="s">
        <v>99</v>
      </c>
      <c r="I4" s="136"/>
      <c r="L4" s="20"/>
      <c r="M4" s="141" t="s">
        <v>11</v>
      </c>
      <c r="AT4" s="17" t="s">
        <v>4</v>
      </c>
    </row>
    <row r="5" s="1" customFormat="1" ht="6.96" customHeight="1">
      <c r="B5" s="20"/>
      <c r="I5" s="136"/>
      <c r="L5" s="20"/>
    </row>
    <row r="6" s="1" customFormat="1" ht="12" customHeight="1">
      <c r="B6" s="20"/>
      <c r="D6" s="142" t="s">
        <v>17</v>
      </c>
      <c r="I6" s="136"/>
      <c r="L6" s="20"/>
    </row>
    <row r="7" s="1" customFormat="1" ht="16.5" customHeight="1">
      <c r="B7" s="20"/>
      <c r="E7" s="143" t="str">
        <f>'Rekapitulace stavby'!K6</f>
        <v>Dům s pečovatelskou službou Mlýnská klimatizační jednotky v 5.NP</v>
      </c>
      <c r="F7" s="142"/>
      <c r="G7" s="142"/>
      <c r="H7" s="142"/>
      <c r="I7" s="136"/>
      <c r="L7" s="20"/>
    </row>
    <row r="8" s="2" customFormat="1" ht="12" customHeight="1">
      <c r="A8" s="38"/>
      <c r="B8" s="44"/>
      <c r="C8" s="38"/>
      <c r="D8" s="142" t="s">
        <v>100</v>
      </c>
      <c r="E8" s="38"/>
      <c r="F8" s="38"/>
      <c r="G8" s="38"/>
      <c r="H8" s="38"/>
      <c r="I8" s="144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45" t="s">
        <v>333</v>
      </c>
      <c r="F9" s="38"/>
      <c r="G9" s="38"/>
      <c r="H9" s="38"/>
      <c r="I9" s="144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144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42" t="s">
        <v>19</v>
      </c>
      <c r="E11" s="38"/>
      <c r="F11" s="146" t="s">
        <v>1</v>
      </c>
      <c r="G11" s="38"/>
      <c r="H11" s="38"/>
      <c r="I11" s="147" t="s">
        <v>20</v>
      </c>
      <c r="J11" s="146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42" t="s">
        <v>21</v>
      </c>
      <c r="E12" s="38"/>
      <c r="F12" s="146" t="s">
        <v>22</v>
      </c>
      <c r="G12" s="38"/>
      <c r="H12" s="38"/>
      <c r="I12" s="147" t="s">
        <v>23</v>
      </c>
      <c r="J12" s="148" t="str">
        <f>'Rekapitulace stavby'!AN8</f>
        <v>27. 3. 2020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144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2" t="s">
        <v>25</v>
      </c>
      <c r="E14" s="38"/>
      <c r="F14" s="38"/>
      <c r="G14" s="38"/>
      <c r="H14" s="38"/>
      <c r="I14" s="147" t="s">
        <v>26</v>
      </c>
      <c r="J14" s="146" t="s">
        <v>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6" t="s">
        <v>27</v>
      </c>
      <c r="F15" s="38"/>
      <c r="G15" s="38"/>
      <c r="H15" s="38"/>
      <c r="I15" s="147" t="s">
        <v>28</v>
      </c>
      <c r="J15" s="146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144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42" t="s">
        <v>29</v>
      </c>
      <c r="E17" s="38"/>
      <c r="F17" s="38"/>
      <c r="G17" s="38"/>
      <c r="H17" s="38"/>
      <c r="I17" s="147" t="s">
        <v>26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6"/>
      <c r="G18" s="146"/>
      <c r="H18" s="146"/>
      <c r="I18" s="147" t="s">
        <v>28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144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42" t="s">
        <v>31</v>
      </c>
      <c r="E20" s="38"/>
      <c r="F20" s="38"/>
      <c r="G20" s="38"/>
      <c r="H20" s="38"/>
      <c r="I20" s="147" t="s">
        <v>26</v>
      </c>
      <c r="J20" s="146" t="s">
        <v>1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6" t="s">
        <v>32</v>
      </c>
      <c r="F21" s="38"/>
      <c r="G21" s="38"/>
      <c r="H21" s="38"/>
      <c r="I21" s="147" t="s">
        <v>28</v>
      </c>
      <c r="J21" s="146" t="s">
        <v>1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144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42" t="s">
        <v>34</v>
      </c>
      <c r="E23" s="38"/>
      <c r="F23" s="38"/>
      <c r="G23" s="38"/>
      <c r="H23" s="38"/>
      <c r="I23" s="147" t="s">
        <v>26</v>
      </c>
      <c r="J23" s="146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6" t="s">
        <v>32</v>
      </c>
      <c r="F24" s="38"/>
      <c r="G24" s="38"/>
      <c r="H24" s="38"/>
      <c r="I24" s="147" t="s">
        <v>28</v>
      </c>
      <c r="J24" s="146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144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42" t="s">
        <v>35</v>
      </c>
      <c r="E26" s="38"/>
      <c r="F26" s="38"/>
      <c r="G26" s="38"/>
      <c r="H26" s="38"/>
      <c r="I26" s="144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49"/>
      <c r="B27" s="150"/>
      <c r="C27" s="149"/>
      <c r="D27" s="149"/>
      <c r="E27" s="151" t="s">
        <v>1</v>
      </c>
      <c r="F27" s="151"/>
      <c r="G27" s="151"/>
      <c r="H27" s="151"/>
      <c r="I27" s="152"/>
      <c r="J27" s="149"/>
      <c r="K27" s="149"/>
      <c r="L27" s="153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144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54"/>
      <c r="E29" s="154"/>
      <c r="F29" s="154"/>
      <c r="G29" s="154"/>
      <c r="H29" s="154"/>
      <c r="I29" s="155"/>
      <c r="J29" s="154"/>
      <c r="K29" s="154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6" t="s">
        <v>36</v>
      </c>
      <c r="E30" s="38"/>
      <c r="F30" s="38"/>
      <c r="G30" s="38"/>
      <c r="H30" s="38"/>
      <c r="I30" s="144"/>
      <c r="J30" s="157">
        <f>ROUND(J124,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4"/>
      <c r="E31" s="154"/>
      <c r="F31" s="154"/>
      <c r="G31" s="154"/>
      <c r="H31" s="154"/>
      <c r="I31" s="155"/>
      <c r="J31" s="154"/>
      <c r="K31" s="154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58" t="s">
        <v>38</v>
      </c>
      <c r="G32" s="38"/>
      <c r="H32" s="38"/>
      <c r="I32" s="159" t="s">
        <v>37</v>
      </c>
      <c r="J32" s="158" t="s">
        <v>39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60" t="s">
        <v>40</v>
      </c>
      <c r="E33" s="142" t="s">
        <v>41</v>
      </c>
      <c r="F33" s="161">
        <f>ROUND((SUM(BE124:BE166)),  2)</f>
        <v>0</v>
      </c>
      <c r="G33" s="38"/>
      <c r="H33" s="38"/>
      <c r="I33" s="162">
        <v>0.20999999999999999</v>
      </c>
      <c r="J33" s="161">
        <f>ROUND(((SUM(BE124:BE166))*I33),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42" t="s">
        <v>42</v>
      </c>
      <c r="F34" s="161">
        <f>ROUND((SUM(BF124:BF166)),  2)</f>
        <v>0</v>
      </c>
      <c r="G34" s="38"/>
      <c r="H34" s="38"/>
      <c r="I34" s="162">
        <v>0.14999999999999999</v>
      </c>
      <c r="J34" s="161">
        <f>ROUND(((SUM(BF124:BF166))*I34),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42" t="s">
        <v>43</v>
      </c>
      <c r="F35" s="161">
        <f>ROUND((SUM(BG124:BG166)),  2)</f>
        <v>0</v>
      </c>
      <c r="G35" s="38"/>
      <c r="H35" s="38"/>
      <c r="I35" s="162">
        <v>0.20999999999999999</v>
      </c>
      <c r="J35" s="161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2" t="s">
        <v>44</v>
      </c>
      <c r="F36" s="161">
        <f>ROUND((SUM(BH124:BH166)),  2)</f>
        <v>0</v>
      </c>
      <c r="G36" s="38"/>
      <c r="H36" s="38"/>
      <c r="I36" s="162">
        <v>0.14999999999999999</v>
      </c>
      <c r="J36" s="161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2" t="s">
        <v>45</v>
      </c>
      <c r="F37" s="161">
        <f>ROUND((SUM(BI124:BI166)),  2)</f>
        <v>0</v>
      </c>
      <c r="G37" s="38"/>
      <c r="H37" s="38"/>
      <c r="I37" s="162">
        <v>0</v>
      </c>
      <c r="J37" s="161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144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63"/>
      <c r="D39" s="164" t="s">
        <v>46</v>
      </c>
      <c r="E39" s="165"/>
      <c r="F39" s="165"/>
      <c r="G39" s="166" t="s">
        <v>47</v>
      </c>
      <c r="H39" s="167" t="s">
        <v>48</v>
      </c>
      <c r="I39" s="168"/>
      <c r="J39" s="169">
        <f>SUM(J30:J37)</f>
        <v>0</v>
      </c>
      <c r="K39" s="170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144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I41" s="136"/>
      <c r="L41" s="20"/>
    </row>
    <row r="42" s="1" customFormat="1" ht="14.4" customHeight="1">
      <c r="B42" s="20"/>
      <c r="I42" s="136"/>
      <c r="L42" s="20"/>
    </row>
    <row r="43" s="1" customFormat="1" ht="14.4" customHeight="1">
      <c r="B43" s="20"/>
      <c r="I43" s="136"/>
      <c r="L43" s="20"/>
    </row>
    <row r="44" s="1" customFormat="1" ht="14.4" customHeight="1">
      <c r="B44" s="20"/>
      <c r="I44" s="136"/>
      <c r="L44" s="20"/>
    </row>
    <row r="45" s="1" customFormat="1" ht="14.4" customHeight="1">
      <c r="B45" s="20"/>
      <c r="I45" s="136"/>
      <c r="L45" s="20"/>
    </row>
    <row r="46" s="1" customFormat="1" ht="14.4" customHeight="1">
      <c r="B46" s="20"/>
      <c r="I46" s="136"/>
      <c r="L46" s="20"/>
    </row>
    <row r="47" s="1" customFormat="1" ht="14.4" customHeight="1">
      <c r="B47" s="20"/>
      <c r="I47" s="136"/>
      <c r="L47" s="20"/>
    </row>
    <row r="48" s="1" customFormat="1" ht="14.4" customHeight="1">
      <c r="B48" s="20"/>
      <c r="I48" s="136"/>
      <c r="L48" s="20"/>
    </row>
    <row r="49" s="1" customFormat="1" ht="14.4" customHeight="1">
      <c r="B49" s="20"/>
      <c r="I49" s="136"/>
      <c r="L49" s="20"/>
    </row>
    <row r="50" s="2" customFormat="1" ht="14.4" customHeight="1">
      <c r="B50" s="63"/>
      <c r="D50" s="171" t="s">
        <v>49</v>
      </c>
      <c r="E50" s="172"/>
      <c r="F50" s="172"/>
      <c r="G50" s="171" t="s">
        <v>50</v>
      </c>
      <c r="H50" s="172"/>
      <c r="I50" s="173"/>
      <c r="J50" s="172"/>
      <c r="K50" s="17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4" t="s">
        <v>51</v>
      </c>
      <c r="E61" s="175"/>
      <c r="F61" s="176" t="s">
        <v>52</v>
      </c>
      <c r="G61" s="174" t="s">
        <v>51</v>
      </c>
      <c r="H61" s="175"/>
      <c r="I61" s="177"/>
      <c r="J61" s="178" t="s">
        <v>52</v>
      </c>
      <c r="K61" s="17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1" t="s">
        <v>53</v>
      </c>
      <c r="E65" s="179"/>
      <c r="F65" s="179"/>
      <c r="G65" s="171" t="s">
        <v>54</v>
      </c>
      <c r="H65" s="179"/>
      <c r="I65" s="180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4" t="s">
        <v>51</v>
      </c>
      <c r="E76" s="175"/>
      <c r="F76" s="176" t="s">
        <v>52</v>
      </c>
      <c r="G76" s="174" t="s">
        <v>51</v>
      </c>
      <c r="H76" s="175"/>
      <c r="I76" s="177"/>
      <c r="J76" s="178" t="s">
        <v>52</v>
      </c>
      <c r="K76" s="17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1"/>
      <c r="C77" s="182"/>
      <c r="D77" s="182"/>
      <c r="E77" s="182"/>
      <c r="F77" s="182"/>
      <c r="G77" s="182"/>
      <c r="H77" s="182"/>
      <c r="I77" s="183"/>
      <c r="J77" s="182"/>
      <c r="K77" s="18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4"/>
      <c r="C81" s="185"/>
      <c r="D81" s="185"/>
      <c r="E81" s="185"/>
      <c r="F81" s="185"/>
      <c r="G81" s="185"/>
      <c r="H81" s="185"/>
      <c r="I81" s="186"/>
      <c r="J81" s="185"/>
      <c r="K81" s="18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102</v>
      </c>
      <c r="D82" s="40"/>
      <c r="E82" s="40"/>
      <c r="F82" s="40"/>
      <c r="G82" s="40"/>
      <c r="H82" s="40"/>
      <c r="I82" s="144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4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17</v>
      </c>
      <c r="D84" s="40"/>
      <c r="E84" s="40"/>
      <c r="F84" s="40"/>
      <c r="G84" s="40"/>
      <c r="H84" s="40"/>
      <c r="I84" s="144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7" t="str">
        <f>E7</f>
        <v>Dům s pečovatelskou službou Mlýnská klimatizační jednotky v 5.NP</v>
      </c>
      <c r="F85" s="32"/>
      <c r="G85" s="32"/>
      <c r="H85" s="32"/>
      <c r="I85" s="144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100</v>
      </c>
      <c r="D86" s="40"/>
      <c r="E86" s="40"/>
      <c r="F86" s="40"/>
      <c r="G86" s="40"/>
      <c r="H86" s="40"/>
      <c r="I86" s="144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CHL - Chlazení</v>
      </c>
      <c r="F87" s="40"/>
      <c r="G87" s="40"/>
      <c r="H87" s="40"/>
      <c r="I87" s="144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144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21</v>
      </c>
      <c r="D89" s="40"/>
      <c r="E89" s="40"/>
      <c r="F89" s="27" t="str">
        <f>F12</f>
        <v>Brno</v>
      </c>
      <c r="G89" s="40"/>
      <c r="H89" s="40"/>
      <c r="I89" s="147" t="s">
        <v>23</v>
      </c>
      <c r="J89" s="79" t="str">
        <f>IF(J12="","",J12)</f>
        <v>27. 3. 2020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144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40.05" customHeight="1">
      <c r="A91" s="38"/>
      <c r="B91" s="39"/>
      <c r="C91" s="32" t="s">
        <v>25</v>
      </c>
      <c r="D91" s="40"/>
      <c r="E91" s="40"/>
      <c r="F91" s="27" t="str">
        <f>E15</f>
        <v>Statutární město Brno</v>
      </c>
      <c r="G91" s="40"/>
      <c r="H91" s="40"/>
      <c r="I91" s="147" t="s">
        <v>31</v>
      </c>
      <c r="J91" s="36" t="str">
        <f>E21</f>
        <v>Promed Brno, spol.s r.o., Žitná 19, 621 00 Brno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40.05" customHeight="1">
      <c r="A92" s="38"/>
      <c r="B92" s="39"/>
      <c r="C92" s="32" t="s">
        <v>29</v>
      </c>
      <c r="D92" s="40"/>
      <c r="E92" s="40"/>
      <c r="F92" s="27" t="str">
        <f>IF(E18="","",E18)</f>
        <v>Vyplň údaj</v>
      </c>
      <c r="G92" s="40"/>
      <c r="H92" s="40"/>
      <c r="I92" s="147" t="s">
        <v>34</v>
      </c>
      <c r="J92" s="36" t="str">
        <f>E24</f>
        <v>Promed Brno, spol.s r.o., Žitná 19, 621 00 Brno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144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88" t="s">
        <v>103</v>
      </c>
      <c r="D94" s="189"/>
      <c r="E94" s="189"/>
      <c r="F94" s="189"/>
      <c r="G94" s="189"/>
      <c r="H94" s="189"/>
      <c r="I94" s="190"/>
      <c r="J94" s="191" t="s">
        <v>104</v>
      </c>
      <c r="K94" s="189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144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92" t="s">
        <v>105</v>
      </c>
      <c r="D96" s="40"/>
      <c r="E96" s="40"/>
      <c r="F96" s="40"/>
      <c r="G96" s="40"/>
      <c r="H96" s="40"/>
      <c r="I96" s="144"/>
      <c r="J96" s="110">
        <f>J124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106</v>
      </c>
    </row>
    <row r="97" s="9" customFormat="1" ht="24.96" customHeight="1">
      <c r="A97" s="9"/>
      <c r="B97" s="193"/>
      <c r="C97" s="194"/>
      <c r="D97" s="195" t="s">
        <v>334</v>
      </c>
      <c r="E97" s="196"/>
      <c r="F97" s="196"/>
      <c r="G97" s="196"/>
      <c r="H97" s="196"/>
      <c r="I97" s="197"/>
      <c r="J97" s="198">
        <f>J125</f>
        <v>0</v>
      </c>
      <c r="K97" s="194"/>
      <c r="L97" s="19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9" customFormat="1" ht="24.96" customHeight="1">
      <c r="A98" s="9"/>
      <c r="B98" s="193"/>
      <c r="C98" s="194"/>
      <c r="D98" s="195" t="s">
        <v>335</v>
      </c>
      <c r="E98" s="196"/>
      <c r="F98" s="196"/>
      <c r="G98" s="196"/>
      <c r="H98" s="196"/>
      <c r="I98" s="197"/>
      <c r="J98" s="198">
        <f>J131</f>
        <v>0</v>
      </c>
      <c r="K98" s="194"/>
      <c r="L98" s="19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</row>
    <row r="99" s="9" customFormat="1" ht="24.96" customHeight="1">
      <c r="A99" s="9"/>
      <c r="B99" s="193"/>
      <c r="C99" s="194"/>
      <c r="D99" s="195" t="s">
        <v>336</v>
      </c>
      <c r="E99" s="196"/>
      <c r="F99" s="196"/>
      <c r="G99" s="196"/>
      <c r="H99" s="196"/>
      <c r="I99" s="197"/>
      <c r="J99" s="198">
        <f>J135</f>
        <v>0</v>
      </c>
      <c r="K99" s="194"/>
      <c r="L99" s="19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93"/>
      <c r="C100" s="194"/>
      <c r="D100" s="195" t="s">
        <v>337</v>
      </c>
      <c r="E100" s="196"/>
      <c r="F100" s="196"/>
      <c r="G100" s="196"/>
      <c r="H100" s="196"/>
      <c r="I100" s="197"/>
      <c r="J100" s="198">
        <f>J148</f>
        <v>0</v>
      </c>
      <c r="K100" s="194"/>
      <c r="L100" s="19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93"/>
      <c r="C101" s="194"/>
      <c r="D101" s="195" t="s">
        <v>338</v>
      </c>
      <c r="E101" s="196"/>
      <c r="F101" s="196"/>
      <c r="G101" s="196"/>
      <c r="H101" s="196"/>
      <c r="I101" s="197"/>
      <c r="J101" s="198">
        <f>J153</f>
        <v>0</v>
      </c>
      <c r="K101" s="194"/>
      <c r="L101" s="19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93"/>
      <c r="C102" s="194"/>
      <c r="D102" s="195" t="s">
        <v>339</v>
      </c>
      <c r="E102" s="196"/>
      <c r="F102" s="196"/>
      <c r="G102" s="196"/>
      <c r="H102" s="196"/>
      <c r="I102" s="197"/>
      <c r="J102" s="198">
        <f>J157</f>
        <v>0</v>
      </c>
      <c r="K102" s="194"/>
      <c r="L102" s="19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93"/>
      <c r="C103" s="194"/>
      <c r="D103" s="195" t="s">
        <v>340</v>
      </c>
      <c r="E103" s="196"/>
      <c r="F103" s="196"/>
      <c r="G103" s="196"/>
      <c r="H103" s="196"/>
      <c r="I103" s="197"/>
      <c r="J103" s="198">
        <f>J159</f>
        <v>0</v>
      </c>
      <c r="K103" s="194"/>
      <c r="L103" s="19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93"/>
      <c r="C104" s="194"/>
      <c r="D104" s="195" t="s">
        <v>341</v>
      </c>
      <c r="E104" s="196"/>
      <c r="F104" s="196"/>
      <c r="G104" s="196"/>
      <c r="H104" s="196"/>
      <c r="I104" s="197"/>
      <c r="J104" s="198">
        <f>J161</f>
        <v>0</v>
      </c>
      <c r="K104" s="194"/>
      <c r="L104" s="19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2" customFormat="1" ht="21.84" customHeight="1">
      <c r="A105" s="38"/>
      <c r="B105" s="39"/>
      <c r="C105" s="40"/>
      <c r="D105" s="40"/>
      <c r="E105" s="40"/>
      <c r="F105" s="40"/>
      <c r="G105" s="40"/>
      <c r="H105" s="40"/>
      <c r="I105" s="144"/>
      <c r="J105" s="40"/>
      <c r="K105" s="40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6"/>
      <c r="C106" s="67"/>
      <c r="D106" s="67"/>
      <c r="E106" s="67"/>
      <c r="F106" s="67"/>
      <c r="G106" s="67"/>
      <c r="H106" s="67"/>
      <c r="I106" s="183"/>
      <c r="J106" s="67"/>
      <c r="K106" s="67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8"/>
      <c r="C110" s="69"/>
      <c r="D110" s="69"/>
      <c r="E110" s="69"/>
      <c r="F110" s="69"/>
      <c r="G110" s="69"/>
      <c r="H110" s="69"/>
      <c r="I110" s="186"/>
      <c r="J110" s="69"/>
      <c r="K110" s="69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118</v>
      </c>
      <c r="D111" s="40"/>
      <c r="E111" s="40"/>
      <c r="F111" s="40"/>
      <c r="G111" s="40"/>
      <c r="H111" s="40"/>
      <c r="I111" s="144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40"/>
      <c r="D112" s="40"/>
      <c r="E112" s="40"/>
      <c r="F112" s="40"/>
      <c r="G112" s="40"/>
      <c r="H112" s="40"/>
      <c r="I112" s="144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17</v>
      </c>
      <c r="D113" s="40"/>
      <c r="E113" s="40"/>
      <c r="F113" s="40"/>
      <c r="G113" s="40"/>
      <c r="H113" s="40"/>
      <c r="I113" s="144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40"/>
      <c r="D114" s="40"/>
      <c r="E114" s="187" t="str">
        <f>E7</f>
        <v>Dům s pečovatelskou službou Mlýnská klimatizační jednotky v 5.NP</v>
      </c>
      <c r="F114" s="32"/>
      <c r="G114" s="32"/>
      <c r="H114" s="32"/>
      <c r="I114" s="144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100</v>
      </c>
      <c r="D115" s="40"/>
      <c r="E115" s="40"/>
      <c r="F115" s="40"/>
      <c r="G115" s="40"/>
      <c r="H115" s="40"/>
      <c r="I115" s="144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6.5" customHeight="1">
      <c r="A116" s="38"/>
      <c r="B116" s="39"/>
      <c r="C116" s="40"/>
      <c r="D116" s="40"/>
      <c r="E116" s="76" t="str">
        <f>E9</f>
        <v>CHL - Chlazení</v>
      </c>
      <c r="F116" s="40"/>
      <c r="G116" s="40"/>
      <c r="H116" s="40"/>
      <c r="I116" s="144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6.96" customHeight="1">
      <c r="A117" s="38"/>
      <c r="B117" s="39"/>
      <c r="C117" s="40"/>
      <c r="D117" s="40"/>
      <c r="E117" s="40"/>
      <c r="F117" s="40"/>
      <c r="G117" s="40"/>
      <c r="H117" s="40"/>
      <c r="I117" s="144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2" customHeight="1">
      <c r="A118" s="38"/>
      <c r="B118" s="39"/>
      <c r="C118" s="32" t="s">
        <v>21</v>
      </c>
      <c r="D118" s="40"/>
      <c r="E118" s="40"/>
      <c r="F118" s="27" t="str">
        <f>F12</f>
        <v>Brno</v>
      </c>
      <c r="G118" s="40"/>
      <c r="H118" s="40"/>
      <c r="I118" s="147" t="s">
        <v>23</v>
      </c>
      <c r="J118" s="79" t="str">
        <f>IF(J12="","",J12)</f>
        <v>27. 3. 2020</v>
      </c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40"/>
      <c r="D119" s="40"/>
      <c r="E119" s="40"/>
      <c r="F119" s="40"/>
      <c r="G119" s="40"/>
      <c r="H119" s="40"/>
      <c r="I119" s="144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40.05" customHeight="1">
      <c r="A120" s="38"/>
      <c r="B120" s="39"/>
      <c r="C120" s="32" t="s">
        <v>25</v>
      </c>
      <c r="D120" s="40"/>
      <c r="E120" s="40"/>
      <c r="F120" s="27" t="str">
        <f>E15</f>
        <v>Statutární město Brno</v>
      </c>
      <c r="G120" s="40"/>
      <c r="H120" s="40"/>
      <c r="I120" s="147" t="s">
        <v>31</v>
      </c>
      <c r="J120" s="36" t="str">
        <f>E21</f>
        <v>Promed Brno, spol.s r.o., Žitná 19, 621 00 Brno</v>
      </c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40.05" customHeight="1">
      <c r="A121" s="38"/>
      <c r="B121" s="39"/>
      <c r="C121" s="32" t="s">
        <v>29</v>
      </c>
      <c r="D121" s="40"/>
      <c r="E121" s="40"/>
      <c r="F121" s="27" t="str">
        <f>IF(E18="","",E18)</f>
        <v>Vyplň údaj</v>
      </c>
      <c r="G121" s="40"/>
      <c r="H121" s="40"/>
      <c r="I121" s="147" t="s">
        <v>34</v>
      </c>
      <c r="J121" s="36" t="str">
        <f>E24</f>
        <v>Promed Brno, spol.s r.o., Žitná 19, 621 00 Brno</v>
      </c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0.32" customHeight="1">
      <c r="A122" s="38"/>
      <c r="B122" s="39"/>
      <c r="C122" s="40"/>
      <c r="D122" s="40"/>
      <c r="E122" s="40"/>
      <c r="F122" s="40"/>
      <c r="G122" s="40"/>
      <c r="H122" s="40"/>
      <c r="I122" s="144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11" customFormat="1" ht="29.28" customHeight="1">
      <c r="A123" s="207"/>
      <c r="B123" s="208"/>
      <c r="C123" s="209" t="s">
        <v>119</v>
      </c>
      <c r="D123" s="210" t="s">
        <v>61</v>
      </c>
      <c r="E123" s="210" t="s">
        <v>57</v>
      </c>
      <c r="F123" s="210" t="s">
        <v>58</v>
      </c>
      <c r="G123" s="210" t="s">
        <v>120</v>
      </c>
      <c r="H123" s="210" t="s">
        <v>121</v>
      </c>
      <c r="I123" s="211" t="s">
        <v>122</v>
      </c>
      <c r="J123" s="210" t="s">
        <v>104</v>
      </c>
      <c r="K123" s="212" t="s">
        <v>123</v>
      </c>
      <c r="L123" s="213"/>
      <c r="M123" s="100" t="s">
        <v>1</v>
      </c>
      <c r="N123" s="101" t="s">
        <v>40</v>
      </c>
      <c r="O123" s="101" t="s">
        <v>124</v>
      </c>
      <c r="P123" s="101" t="s">
        <v>125</v>
      </c>
      <c r="Q123" s="101" t="s">
        <v>126</v>
      </c>
      <c r="R123" s="101" t="s">
        <v>127</v>
      </c>
      <c r="S123" s="101" t="s">
        <v>128</v>
      </c>
      <c r="T123" s="102" t="s">
        <v>129</v>
      </c>
      <c r="U123" s="207"/>
      <c r="V123" s="207"/>
      <c r="W123" s="207"/>
      <c r="X123" s="207"/>
      <c r="Y123" s="207"/>
      <c r="Z123" s="207"/>
      <c r="AA123" s="207"/>
      <c r="AB123" s="207"/>
      <c r="AC123" s="207"/>
      <c r="AD123" s="207"/>
      <c r="AE123" s="207"/>
    </row>
    <row r="124" s="2" customFormat="1" ht="22.8" customHeight="1">
      <c r="A124" s="38"/>
      <c r="B124" s="39"/>
      <c r="C124" s="107" t="s">
        <v>130</v>
      </c>
      <c r="D124" s="40"/>
      <c r="E124" s="40"/>
      <c r="F124" s="40"/>
      <c r="G124" s="40"/>
      <c r="H124" s="40"/>
      <c r="I124" s="144"/>
      <c r="J124" s="214">
        <f>BK124</f>
        <v>0</v>
      </c>
      <c r="K124" s="40"/>
      <c r="L124" s="44"/>
      <c r="M124" s="103"/>
      <c r="N124" s="215"/>
      <c r="O124" s="104"/>
      <c r="P124" s="216">
        <f>P125+P131+P135+P148+P153+P157+P159+P161</f>
        <v>0</v>
      </c>
      <c r="Q124" s="104"/>
      <c r="R124" s="216">
        <f>R125+R131+R135+R148+R153+R157+R159+R161</f>
        <v>0</v>
      </c>
      <c r="S124" s="104"/>
      <c r="T124" s="217">
        <f>T125+T131+T135+T148+T153+T157+T159+T161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75</v>
      </c>
      <c r="AU124" s="17" t="s">
        <v>106</v>
      </c>
      <c r="BK124" s="218">
        <f>BK125+BK131+BK135+BK148+BK153+BK157+BK159+BK161</f>
        <v>0</v>
      </c>
    </row>
    <row r="125" s="12" customFormat="1" ht="25.92" customHeight="1">
      <c r="A125" s="12"/>
      <c r="B125" s="219"/>
      <c r="C125" s="220"/>
      <c r="D125" s="221" t="s">
        <v>75</v>
      </c>
      <c r="E125" s="222" t="s">
        <v>342</v>
      </c>
      <c r="F125" s="222" t="s">
        <v>343</v>
      </c>
      <c r="G125" s="220"/>
      <c r="H125" s="220"/>
      <c r="I125" s="223"/>
      <c r="J125" s="224">
        <f>BK125</f>
        <v>0</v>
      </c>
      <c r="K125" s="220"/>
      <c r="L125" s="225"/>
      <c r="M125" s="226"/>
      <c r="N125" s="227"/>
      <c r="O125" s="227"/>
      <c r="P125" s="228">
        <f>SUM(P126:P130)</f>
        <v>0</v>
      </c>
      <c r="Q125" s="227"/>
      <c r="R125" s="228">
        <f>SUM(R126:R130)</f>
        <v>0</v>
      </c>
      <c r="S125" s="227"/>
      <c r="T125" s="229">
        <f>SUM(T126:T130)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30" t="s">
        <v>86</v>
      </c>
      <c r="AT125" s="231" t="s">
        <v>75</v>
      </c>
      <c r="AU125" s="231" t="s">
        <v>76</v>
      </c>
      <c r="AY125" s="230" t="s">
        <v>133</v>
      </c>
      <c r="BK125" s="232">
        <f>SUM(BK126:BK130)</f>
        <v>0</v>
      </c>
    </row>
    <row r="126" s="2" customFormat="1" ht="16.5" customHeight="1">
      <c r="A126" s="38"/>
      <c r="B126" s="39"/>
      <c r="C126" s="235" t="s">
        <v>84</v>
      </c>
      <c r="D126" s="235" t="s">
        <v>136</v>
      </c>
      <c r="E126" s="236" t="s">
        <v>344</v>
      </c>
      <c r="F126" s="237" t="s">
        <v>345</v>
      </c>
      <c r="G126" s="238" t="s">
        <v>139</v>
      </c>
      <c r="H126" s="239">
        <v>14</v>
      </c>
      <c r="I126" s="240"/>
      <c r="J126" s="241">
        <f>ROUND(I126*H126,2)</f>
        <v>0</v>
      </c>
      <c r="K126" s="237" t="s">
        <v>1</v>
      </c>
      <c r="L126" s="44"/>
      <c r="M126" s="242" t="s">
        <v>1</v>
      </c>
      <c r="N126" s="243" t="s">
        <v>41</v>
      </c>
      <c r="O126" s="91"/>
      <c r="P126" s="244">
        <f>O126*H126</f>
        <v>0</v>
      </c>
      <c r="Q126" s="244">
        <v>0</v>
      </c>
      <c r="R126" s="244">
        <f>Q126*H126</f>
        <v>0</v>
      </c>
      <c r="S126" s="244">
        <v>0</v>
      </c>
      <c r="T126" s="245">
        <f>S126*H126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46" t="s">
        <v>206</v>
      </c>
      <c r="AT126" s="246" t="s">
        <v>136</v>
      </c>
      <c r="AU126" s="246" t="s">
        <v>84</v>
      </c>
      <c r="AY126" s="17" t="s">
        <v>133</v>
      </c>
      <c r="BE126" s="247">
        <f>IF(N126="základní",J126,0)</f>
        <v>0</v>
      </c>
      <c r="BF126" s="247">
        <f>IF(N126="snížená",J126,0)</f>
        <v>0</v>
      </c>
      <c r="BG126" s="247">
        <f>IF(N126="zákl. přenesená",J126,0)</f>
        <v>0</v>
      </c>
      <c r="BH126" s="247">
        <f>IF(N126="sníž. přenesená",J126,0)</f>
        <v>0</v>
      </c>
      <c r="BI126" s="247">
        <f>IF(N126="nulová",J126,0)</f>
        <v>0</v>
      </c>
      <c r="BJ126" s="17" t="s">
        <v>84</v>
      </c>
      <c r="BK126" s="247">
        <f>ROUND(I126*H126,2)</f>
        <v>0</v>
      </c>
      <c r="BL126" s="17" t="s">
        <v>206</v>
      </c>
      <c r="BM126" s="246" t="s">
        <v>86</v>
      </c>
    </row>
    <row r="127" s="2" customFormat="1" ht="16.5" customHeight="1">
      <c r="A127" s="38"/>
      <c r="B127" s="39"/>
      <c r="C127" s="235" t="s">
        <v>86</v>
      </c>
      <c r="D127" s="235" t="s">
        <v>136</v>
      </c>
      <c r="E127" s="236" t="s">
        <v>346</v>
      </c>
      <c r="F127" s="237" t="s">
        <v>347</v>
      </c>
      <c r="G127" s="238" t="s">
        <v>249</v>
      </c>
      <c r="H127" s="239">
        <v>4</v>
      </c>
      <c r="I127" s="240"/>
      <c r="J127" s="241">
        <f>ROUND(I127*H127,2)</f>
        <v>0</v>
      </c>
      <c r="K127" s="237" t="s">
        <v>1</v>
      </c>
      <c r="L127" s="44"/>
      <c r="M127" s="242" t="s">
        <v>1</v>
      </c>
      <c r="N127" s="243" t="s">
        <v>41</v>
      </c>
      <c r="O127" s="91"/>
      <c r="P127" s="244">
        <f>O127*H127</f>
        <v>0</v>
      </c>
      <c r="Q127" s="244">
        <v>0</v>
      </c>
      <c r="R127" s="244">
        <f>Q127*H127</f>
        <v>0</v>
      </c>
      <c r="S127" s="244">
        <v>0</v>
      </c>
      <c r="T127" s="245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46" t="s">
        <v>206</v>
      </c>
      <c r="AT127" s="246" t="s">
        <v>136</v>
      </c>
      <c r="AU127" s="246" t="s">
        <v>84</v>
      </c>
      <c r="AY127" s="17" t="s">
        <v>133</v>
      </c>
      <c r="BE127" s="247">
        <f>IF(N127="základní",J127,0)</f>
        <v>0</v>
      </c>
      <c r="BF127" s="247">
        <f>IF(N127="snížená",J127,0)</f>
        <v>0</v>
      </c>
      <c r="BG127" s="247">
        <f>IF(N127="zákl. přenesená",J127,0)</f>
        <v>0</v>
      </c>
      <c r="BH127" s="247">
        <f>IF(N127="sníž. přenesená",J127,0)</f>
        <v>0</v>
      </c>
      <c r="BI127" s="247">
        <f>IF(N127="nulová",J127,0)</f>
        <v>0</v>
      </c>
      <c r="BJ127" s="17" t="s">
        <v>84</v>
      </c>
      <c r="BK127" s="247">
        <f>ROUND(I127*H127,2)</f>
        <v>0</v>
      </c>
      <c r="BL127" s="17" t="s">
        <v>206</v>
      </c>
      <c r="BM127" s="246" t="s">
        <v>141</v>
      </c>
    </row>
    <row r="128" s="2" customFormat="1" ht="16.5" customHeight="1">
      <c r="A128" s="38"/>
      <c r="B128" s="39"/>
      <c r="C128" s="235" t="s">
        <v>134</v>
      </c>
      <c r="D128" s="235" t="s">
        <v>136</v>
      </c>
      <c r="E128" s="236" t="s">
        <v>348</v>
      </c>
      <c r="F128" s="237" t="s">
        <v>349</v>
      </c>
      <c r="G128" s="238" t="s">
        <v>139</v>
      </c>
      <c r="H128" s="239">
        <v>1</v>
      </c>
      <c r="I128" s="240"/>
      <c r="J128" s="241">
        <f>ROUND(I128*H128,2)</f>
        <v>0</v>
      </c>
      <c r="K128" s="237" t="s">
        <v>1</v>
      </c>
      <c r="L128" s="44"/>
      <c r="M128" s="242" t="s">
        <v>1</v>
      </c>
      <c r="N128" s="243" t="s">
        <v>41</v>
      </c>
      <c r="O128" s="91"/>
      <c r="P128" s="244">
        <f>O128*H128</f>
        <v>0</v>
      </c>
      <c r="Q128" s="244">
        <v>0</v>
      </c>
      <c r="R128" s="244">
        <f>Q128*H128</f>
        <v>0</v>
      </c>
      <c r="S128" s="244">
        <v>0</v>
      </c>
      <c r="T128" s="245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46" t="s">
        <v>206</v>
      </c>
      <c r="AT128" s="246" t="s">
        <v>136</v>
      </c>
      <c r="AU128" s="246" t="s">
        <v>84</v>
      </c>
      <c r="AY128" s="17" t="s">
        <v>133</v>
      </c>
      <c r="BE128" s="247">
        <f>IF(N128="základní",J128,0)</f>
        <v>0</v>
      </c>
      <c r="BF128" s="247">
        <f>IF(N128="snížená",J128,0)</f>
        <v>0</v>
      </c>
      <c r="BG128" s="247">
        <f>IF(N128="zákl. přenesená",J128,0)</f>
        <v>0</v>
      </c>
      <c r="BH128" s="247">
        <f>IF(N128="sníž. přenesená",J128,0)</f>
        <v>0</v>
      </c>
      <c r="BI128" s="247">
        <f>IF(N128="nulová",J128,0)</f>
        <v>0</v>
      </c>
      <c r="BJ128" s="17" t="s">
        <v>84</v>
      </c>
      <c r="BK128" s="247">
        <f>ROUND(I128*H128,2)</f>
        <v>0</v>
      </c>
      <c r="BL128" s="17" t="s">
        <v>206</v>
      </c>
      <c r="BM128" s="246" t="s">
        <v>153</v>
      </c>
    </row>
    <row r="129" s="2" customFormat="1" ht="16.5" customHeight="1">
      <c r="A129" s="38"/>
      <c r="B129" s="39"/>
      <c r="C129" s="235" t="s">
        <v>141</v>
      </c>
      <c r="D129" s="235" t="s">
        <v>136</v>
      </c>
      <c r="E129" s="236" t="s">
        <v>350</v>
      </c>
      <c r="F129" s="237" t="s">
        <v>351</v>
      </c>
      <c r="G129" s="238" t="s">
        <v>352</v>
      </c>
      <c r="H129" s="239">
        <v>1</v>
      </c>
      <c r="I129" s="240"/>
      <c r="J129" s="241">
        <f>ROUND(I129*H129,2)</f>
        <v>0</v>
      </c>
      <c r="K129" s="237" t="s">
        <v>1</v>
      </c>
      <c r="L129" s="44"/>
      <c r="M129" s="242" t="s">
        <v>1</v>
      </c>
      <c r="N129" s="243" t="s">
        <v>41</v>
      </c>
      <c r="O129" s="91"/>
      <c r="P129" s="244">
        <f>O129*H129</f>
        <v>0</v>
      </c>
      <c r="Q129" s="244">
        <v>0</v>
      </c>
      <c r="R129" s="244">
        <f>Q129*H129</f>
        <v>0</v>
      </c>
      <c r="S129" s="244">
        <v>0</v>
      </c>
      <c r="T129" s="245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46" t="s">
        <v>206</v>
      </c>
      <c r="AT129" s="246" t="s">
        <v>136</v>
      </c>
      <c r="AU129" s="246" t="s">
        <v>84</v>
      </c>
      <c r="AY129" s="17" t="s">
        <v>133</v>
      </c>
      <c r="BE129" s="247">
        <f>IF(N129="základní",J129,0)</f>
        <v>0</v>
      </c>
      <c r="BF129" s="247">
        <f>IF(N129="snížená",J129,0)</f>
        <v>0</v>
      </c>
      <c r="BG129" s="247">
        <f>IF(N129="zákl. přenesená",J129,0)</f>
        <v>0</v>
      </c>
      <c r="BH129" s="247">
        <f>IF(N129="sníž. přenesená",J129,0)</f>
        <v>0</v>
      </c>
      <c r="BI129" s="247">
        <f>IF(N129="nulová",J129,0)</f>
        <v>0</v>
      </c>
      <c r="BJ129" s="17" t="s">
        <v>84</v>
      </c>
      <c r="BK129" s="247">
        <f>ROUND(I129*H129,2)</f>
        <v>0</v>
      </c>
      <c r="BL129" s="17" t="s">
        <v>206</v>
      </c>
      <c r="BM129" s="246" t="s">
        <v>168</v>
      </c>
    </row>
    <row r="130" s="2" customFormat="1" ht="21.75" customHeight="1">
      <c r="A130" s="38"/>
      <c r="B130" s="39"/>
      <c r="C130" s="235" t="s">
        <v>155</v>
      </c>
      <c r="D130" s="235" t="s">
        <v>136</v>
      </c>
      <c r="E130" s="236" t="s">
        <v>353</v>
      </c>
      <c r="F130" s="237" t="s">
        <v>354</v>
      </c>
      <c r="G130" s="238" t="s">
        <v>202</v>
      </c>
      <c r="H130" s="239">
        <v>0.01</v>
      </c>
      <c r="I130" s="240"/>
      <c r="J130" s="241">
        <f>ROUND(I130*H130,2)</f>
        <v>0</v>
      </c>
      <c r="K130" s="237" t="s">
        <v>1</v>
      </c>
      <c r="L130" s="44"/>
      <c r="M130" s="242" t="s">
        <v>1</v>
      </c>
      <c r="N130" s="243" t="s">
        <v>41</v>
      </c>
      <c r="O130" s="91"/>
      <c r="P130" s="244">
        <f>O130*H130</f>
        <v>0</v>
      </c>
      <c r="Q130" s="244">
        <v>0</v>
      </c>
      <c r="R130" s="244">
        <f>Q130*H130</f>
        <v>0</v>
      </c>
      <c r="S130" s="244">
        <v>0</v>
      </c>
      <c r="T130" s="245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46" t="s">
        <v>206</v>
      </c>
      <c r="AT130" s="246" t="s">
        <v>136</v>
      </c>
      <c r="AU130" s="246" t="s">
        <v>84</v>
      </c>
      <c r="AY130" s="17" t="s">
        <v>133</v>
      </c>
      <c r="BE130" s="247">
        <f>IF(N130="základní",J130,0)</f>
        <v>0</v>
      </c>
      <c r="BF130" s="247">
        <f>IF(N130="snížená",J130,0)</f>
        <v>0</v>
      </c>
      <c r="BG130" s="247">
        <f>IF(N130="zákl. přenesená",J130,0)</f>
        <v>0</v>
      </c>
      <c r="BH130" s="247">
        <f>IF(N130="sníž. přenesená",J130,0)</f>
        <v>0</v>
      </c>
      <c r="BI130" s="247">
        <f>IF(N130="nulová",J130,0)</f>
        <v>0</v>
      </c>
      <c r="BJ130" s="17" t="s">
        <v>84</v>
      </c>
      <c r="BK130" s="247">
        <f>ROUND(I130*H130,2)</f>
        <v>0</v>
      </c>
      <c r="BL130" s="17" t="s">
        <v>206</v>
      </c>
      <c r="BM130" s="246" t="s">
        <v>176</v>
      </c>
    </row>
    <row r="131" s="12" customFormat="1" ht="25.92" customHeight="1">
      <c r="A131" s="12"/>
      <c r="B131" s="219"/>
      <c r="C131" s="220"/>
      <c r="D131" s="221" t="s">
        <v>75</v>
      </c>
      <c r="E131" s="222" t="s">
        <v>355</v>
      </c>
      <c r="F131" s="222" t="s">
        <v>356</v>
      </c>
      <c r="G131" s="220"/>
      <c r="H131" s="220"/>
      <c r="I131" s="223"/>
      <c r="J131" s="224">
        <f>BK131</f>
        <v>0</v>
      </c>
      <c r="K131" s="220"/>
      <c r="L131" s="225"/>
      <c r="M131" s="226"/>
      <c r="N131" s="227"/>
      <c r="O131" s="227"/>
      <c r="P131" s="228">
        <f>SUM(P132:P134)</f>
        <v>0</v>
      </c>
      <c r="Q131" s="227"/>
      <c r="R131" s="228">
        <f>SUM(R132:R134)</f>
        <v>0</v>
      </c>
      <c r="S131" s="227"/>
      <c r="T131" s="229">
        <f>SUM(T132:T134)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230" t="s">
        <v>86</v>
      </c>
      <c r="AT131" s="231" t="s">
        <v>75</v>
      </c>
      <c r="AU131" s="231" t="s">
        <v>76</v>
      </c>
      <c r="AY131" s="230" t="s">
        <v>133</v>
      </c>
      <c r="BK131" s="232">
        <f>SUM(BK132:BK134)</f>
        <v>0</v>
      </c>
    </row>
    <row r="132" s="2" customFormat="1" ht="16.5" customHeight="1">
      <c r="A132" s="38"/>
      <c r="B132" s="39"/>
      <c r="C132" s="235" t="s">
        <v>153</v>
      </c>
      <c r="D132" s="235" t="s">
        <v>136</v>
      </c>
      <c r="E132" s="236" t="s">
        <v>357</v>
      </c>
      <c r="F132" s="237" t="s">
        <v>358</v>
      </c>
      <c r="G132" s="238" t="s">
        <v>139</v>
      </c>
      <c r="H132" s="239">
        <v>7</v>
      </c>
      <c r="I132" s="240"/>
      <c r="J132" s="241">
        <f>ROUND(I132*H132,2)</f>
        <v>0</v>
      </c>
      <c r="K132" s="237" t="s">
        <v>1</v>
      </c>
      <c r="L132" s="44"/>
      <c r="M132" s="242" t="s">
        <v>1</v>
      </c>
      <c r="N132" s="243" t="s">
        <v>41</v>
      </c>
      <c r="O132" s="91"/>
      <c r="P132" s="244">
        <f>O132*H132</f>
        <v>0</v>
      </c>
      <c r="Q132" s="244">
        <v>0</v>
      </c>
      <c r="R132" s="244">
        <f>Q132*H132</f>
        <v>0</v>
      </c>
      <c r="S132" s="244">
        <v>0</v>
      </c>
      <c r="T132" s="245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46" t="s">
        <v>206</v>
      </c>
      <c r="AT132" s="246" t="s">
        <v>136</v>
      </c>
      <c r="AU132" s="246" t="s">
        <v>84</v>
      </c>
      <c r="AY132" s="17" t="s">
        <v>133</v>
      </c>
      <c r="BE132" s="247">
        <f>IF(N132="základní",J132,0)</f>
        <v>0</v>
      </c>
      <c r="BF132" s="247">
        <f>IF(N132="snížená",J132,0)</f>
        <v>0</v>
      </c>
      <c r="BG132" s="247">
        <f>IF(N132="zákl. přenesená",J132,0)</f>
        <v>0</v>
      </c>
      <c r="BH132" s="247">
        <f>IF(N132="sníž. přenesená",J132,0)</f>
        <v>0</v>
      </c>
      <c r="BI132" s="247">
        <f>IF(N132="nulová",J132,0)</f>
        <v>0</v>
      </c>
      <c r="BJ132" s="17" t="s">
        <v>84</v>
      </c>
      <c r="BK132" s="247">
        <f>ROUND(I132*H132,2)</f>
        <v>0</v>
      </c>
      <c r="BL132" s="17" t="s">
        <v>206</v>
      </c>
      <c r="BM132" s="246" t="s">
        <v>184</v>
      </c>
    </row>
    <row r="133" s="2" customFormat="1" ht="16.5" customHeight="1">
      <c r="A133" s="38"/>
      <c r="B133" s="39"/>
      <c r="C133" s="235" t="s">
        <v>162</v>
      </c>
      <c r="D133" s="235" t="s">
        <v>136</v>
      </c>
      <c r="E133" s="236" t="s">
        <v>359</v>
      </c>
      <c r="F133" s="237" t="s">
        <v>360</v>
      </c>
      <c r="G133" s="238" t="s">
        <v>139</v>
      </c>
      <c r="H133" s="239">
        <v>7</v>
      </c>
      <c r="I133" s="240"/>
      <c r="J133" s="241">
        <f>ROUND(I133*H133,2)</f>
        <v>0</v>
      </c>
      <c r="K133" s="237" t="s">
        <v>1</v>
      </c>
      <c r="L133" s="44"/>
      <c r="M133" s="242" t="s">
        <v>1</v>
      </c>
      <c r="N133" s="243" t="s">
        <v>41</v>
      </c>
      <c r="O133" s="91"/>
      <c r="P133" s="244">
        <f>O133*H133</f>
        <v>0</v>
      </c>
      <c r="Q133" s="244">
        <v>0</v>
      </c>
      <c r="R133" s="244">
        <f>Q133*H133</f>
        <v>0</v>
      </c>
      <c r="S133" s="244">
        <v>0</v>
      </c>
      <c r="T133" s="245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46" t="s">
        <v>206</v>
      </c>
      <c r="AT133" s="246" t="s">
        <v>136</v>
      </c>
      <c r="AU133" s="246" t="s">
        <v>84</v>
      </c>
      <c r="AY133" s="17" t="s">
        <v>133</v>
      </c>
      <c r="BE133" s="247">
        <f>IF(N133="základní",J133,0)</f>
        <v>0</v>
      </c>
      <c r="BF133" s="247">
        <f>IF(N133="snížená",J133,0)</f>
        <v>0</v>
      </c>
      <c r="BG133" s="247">
        <f>IF(N133="zákl. přenesená",J133,0)</f>
        <v>0</v>
      </c>
      <c r="BH133" s="247">
        <f>IF(N133="sníž. přenesená",J133,0)</f>
        <v>0</v>
      </c>
      <c r="BI133" s="247">
        <f>IF(N133="nulová",J133,0)</f>
        <v>0</v>
      </c>
      <c r="BJ133" s="17" t="s">
        <v>84</v>
      </c>
      <c r="BK133" s="247">
        <f>ROUND(I133*H133,2)</f>
        <v>0</v>
      </c>
      <c r="BL133" s="17" t="s">
        <v>206</v>
      </c>
      <c r="BM133" s="246" t="s">
        <v>199</v>
      </c>
    </row>
    <row r="134" s="2" customFormat="1" ht="16.5" customHeight="1">
      <c r="A134" s="38"/>
      <c r="B134" s="39"/>
      <c r="C134" s="235" t="s">
        <v>168</v>
      </c>
      <c r="D134" s="235" t="s">
        <v>136</v>
      </c>
      <c r="E134" s="236" t="s">
        <v>361</v>
      </c>
      <c r="F134" s="237" t="s">
        <v>362</v>
      </c>
      <c r="G134" s="238" t="s">
        <v>202</v>
      </c>
      <c r="H134" s="239">
        <v>0.01</v>
      </c>
      <c r="I134" s="240"/>
      <c r="J134" s="241">
        <f>ROUND(I134*H134,2)</f>
        <v>0</v>
      </c>
      <c r="K134" s="237" t="s">
        <v>1</v>
      </c>
      <c r="L134" s="44"/>
      <c r="M134" s="242" t="s">
        <v>1</v>
      </c>
      <c r="N134" s="243" t="s">
        <v>41</v>
      </c>
      <c r="O134" s="91"/>
      <c r="P134" s="244">
        <f>O134*H134</f>
        <v>0</v>
      </c>
      <c r="Q134" s="244">
        <v>0</v>
      </c>
      <c r="R134" s="244">
        <f>Q134*H134</f>
        <v>0</v>
      </c>
      <c r="S134" s="244">
        <v>0</v>
      </c>
      <c r="T134" s="245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46" t="s">
        <v>206</v>
      </c>
      <c r="AT134" s="246" t="s">
        <v>136</v>
      </c>
      <c r="AU134" s="246" t="s">
        <v>84</v>
      </c>
      <c r="AY134" s="17" t="s">
        <v>133</v>
      </c>
      <c r="BE134" s="247">
        <f>IF(N134="základní",J134,0)</f>
        <v>0</v>
      </c>
      <c r="BF134" s="247">
        <f>IF(N134="snížená",J134,0)</f>
        <v>0</v>
      </c>
      <c r="BG134" s="247">
        <f>IF(N134="zákl. přenesená",J134,0)</f>
        <v>0</v>
      </c>
      <c r="BH134" s="247">
        <f>IF(N134="sníž. přenesená",J134,0)</f>
        <v>0</v>
      </c>
      <c r="BI134" s="247">
        <f>IF(N134="nulová",J134,0)</f>
        <v>0</v>
      </c>
      <c r="BJ134" s="17" t="s">
        <v>84</v>
      </c>
      <c r="BK134" s="247">
        <f>ROUND(I134*H134,2)</f>
        <v>0</v>
      </c>
      <c r="BL134" s="17" t="s">
        <v>206</v>
      </c>
      <c r="BM134" s="246" t="s">
        <v>206</v>
      </c>
    </row>
    <row r="135" s="12" customFormat="1" ht="25.92" customHeight="1">
      <c r="A135" s="12"/>
      <c r="B135" s="219"/>
      <c r="C135" s="220"/>
      <c r="D135" s="221" t="s">
        <v>75</v>
      </c>
      <c r="E135" s="222" t="s">
        <v>363</v>
      </c>
      <c r="F135" s="222" t="s">
        <v>364</v>
      </c>
      <c r="G135" s="220"/>
      <c r="H135" s="220"/>
      <c r="I135" s="223"/>
      <c r="J135" s="224">
        <f>BK135</f>
        <v>0</v>
      </c>
      <c r="K135" s="220"/>
      <c r="L135" s="225"/>
      <c r="M135" s="226"/>
      <c r="N135" s="227"/>
      <c r="O135" s="227"/>
      <c r="P135" s="228">
        <f>SUM(P136:P147)</f>
        <v>0</v>
      </c>
      <c r="Q135" s="227"/>
      <c r="R135" s="228">
        <f>SUM(R136:R147)</f>
        <v>0</v>
      </c>
      <c r="S135" s="227"/>
      <c r="T135" s="229">
        <f>SUM(T136:T147)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30" t="s">
        <v>86</v>
      </c>
      <c r="AT135" s="231" t="s">
        <v>75</v>
      </c>
      <c r="AU135" s="231" t="s">
        <v>76</v>
      </c>
      <c r="AY135" s="230" t="s">
        <v>133</v>
      </c>
      <c r="BK135" s="232">
        <f>SUM(BK136:BK147)</f>
        <v>0</v>
      </c>
    </row>
    <row r="136" s="2" customFormat="1" ht="21.75" customHeight="1">
      <c r="A136" s="38"/>
      <c r="B136" s="39"/>
      <c r="C136" s="235" t="s">
        <v>166</v>
      </c>
      <c r="D136" s="235" t="s">
        <v>136</v>
      </c>
      <c r="E136" s="236" t="s">
        <v>365</v>
      </c>
      <c r="F136" s="237" t="s">
        <v>366</v>
      </c>
      <c r="G136" s="238" t="s">
        <v>367</v>
      </c>
      <c r="H136" s="239">
        <v>1</v>
      </c>
      <c r="I136" s="240"/>
      <c r="J136" s="241">
        <f>ROUND(I136*H136,2)</f>
        <v>0</v>
      </c>
      <c r="K136" s="237" t="s">
        <v>1</v>
      </c>
      <c r="L136" s="44"/>
      <c r="M136" s="242" t="s">
        <v>1</v>
      </c>
      <c r="N136" s="243" t="s">
        <v>41</v>
      </c>
      <c r="O136" s="91"/>
      <c r="P136" s="244">
        <f>O136*H136</f>
        <v>0</v>
      </c>
      <c r="Q136" s="244">
        <v>0</v>
      </c>
      <c r="R136" s="244">
        <f>Q136*H136</f>
        <v>0</v>
      </c>
      <c r="S136" s="244">
        <v>0</v>
      </c>
      <c r="T136" s="245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46" t="s">
        <v>206</v>
      </c>
      <c r="AT136" s="246" t="s">
        <v>136</v>
      </c>
      <c r="AU136" s="246" t="s">
        <v>84</v>
      </c>
      <c r="AY136" s="17" t="s">
        <v>133</v>
      </c>
      <c r="BE136" s="247">
        <f>IF(N136="základní",J136,0)</f>
        <v>0</v>
      </c>
      <c r="BF136" s="247">
        <f>IF(N136="snížená",J136,0)</f>
        <v>0</v>
      </c>
      <c r="BG136" s="247">
        <f>IF(N136="zákl. přenesená",J136,0)</f>
        <v>0</v>
      </c>
      <c r="BH136" s="247">
        <f>IF(N136="sníž. přenesená",J136,0)</f>
        <v>0</v>
      </c>
      <c r="BI136" s="247">
        <f>IF(N136="nulová",J136,0)</f>
        <v>0</v>
      </c>
      <c r="BJ136" s="17" t="s">
        <v>84</v>
      </c>
      <c r="BK136" s="247">
        <f>ROUND(I136*H136,2)</f>
        <v>0</v>
      </c>
      <c r="BL136" s="17" t="s">
        <v>206</v>
      </c>
      <c r="BM136" s="246" t="s">
        <v>216</v>
      </c>
    </row>
    <row r="137" s="2" customFormat="1" ht="21.75" customHeight="1">
      <c r="A137" s="38"/>
      <c r="B137" s="39"/>
      <c r="C137" s="235" t="s">
        <v>176</v>
      </c>
      <c r="D137" s="235" t="s">
        <v>136</v>
      </c>
      <c r="E137" s="236" t="s">
        <v>368</v>
      </c>
      <c r="F137" s="237" t="s">
        <v>369</v>
      </c>
      <c r="G137" s="238" t="s">
        <v>367</v>
      </c>
      <c r="H137" s="239">
        <v>1</v>
      </c>
      <c r="I137" s="240"/>
      <c r="J137" s="241">
        <f>ROUND(I137*H137,2)</f>
        <v>0</v>
      </c>
      <c r="K137" s="237" t="s">
        <v>1</v>
      </c>
      <c r="L137" s="44"/>
      <c r="M137" s="242" t="s">
        <v>1</v>
      </c>
      <c r="N137" s="243" t="s">
        <v>41</v>
      </c>
      <c r="O137" s="91"/>
      <c r="P137" s="244">
        <f>O137*H137</f>
        <v>0</v>
      </c>
      <c r="Q137" s="244">
        <v>0</v>
      </c>
      <c r="R137" s="244">
        <f>Q137*H137</f>
        <v>0</v>
      </c>
      <c r="S137" s="244">
        <v>0</v>
      </c>
      <c r="T137" s="245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46" t="s">
        <v>206</v>
      </c>
      <c r="AT137" s="246" t="s">
        <v>136</v>
      </c>
      <c r="AU137" s="246" t="s">
        <v>84</v>
      </c>
      <c r="AY137" s="17" t="s">
        <v>133</v>
      </c>
      <c r="BE137" s="247">
        <f>IF(N137="základní",J137,0)</f>
        <v>0</v>
      </c>
      <c r="BF137" s="247">
        <f>IF(N137="snížená",J137,0)</f>
        <v>0</v>
      </c>
      <c r="BG137" s="247">
        <f>IF(N137="zákl. přenesená",J137,0)</f>
        <v>0</v>
      </c>
      <c r="BH137" s="247">
        <f>IF(N137="sníž. přenesená",J137,0)</f>
        <v>0</v>
      </c>
      <c r="BI137" s="247">
        <f>IF(N137="nulová",J137,0)</f>
        <v>0</v>
      </c>
      <c r="BJ137" s="17" t="s">
        <v>84</v>
      </c>
      <c r="BK137" s="247">
        <f>ROUND(I137*H137,2)</f>
        <v>0</v>
      </c>
      <c r="BL137" s="17" t="s">
        <v>206</v>
      </c>
      <c r="BM137" s="246" t="s">
        <v>230</v>
      </c>
    </row>
    <row r="138" s="2" customFormat="1" ht="21.75" customHeight="1">
      <c r="A138" s="38"/>
      <c r="B138" s="39"/>
      <c r="C138" s="235" t="s">
        <v>180</v>
      </c>
      <c r="D138" s="235" t="s">
        <v>136</v>
      </c>
      <c r="E138" s="236" t="s">
        <v>370</v>
      </c>
      <c r="F138" s="237" t="s">
        <v>371</v>
      </c>
      <c r="G138" s="238" t="s">
        <v>367</v>
      </c>
      <c r="H138" s="239">
        <v>1</v>
      </c>
      <c r="I138" s="240"/>
      <c r="J138" s="241">
        <f>ROUND(I138*H138,2)</f>
        <v>0</v>
      </c>
      <c r="K138" s="237" t="s">
        <v>1</v>
      </c>
      <c r="L138" s="44"/>
      <c r="M138" s="242" t="s">
        <v>1</v>
      </c>
      <c r="N138" s="243" t="s">
        <v>41</v>
      </c>
      <c r="O138" s="91"/>
      <c r="P138" s="244">
        <f>O138*H138</f>
        <v>0</v>
      </c>
      <c r="Q138" s="244">
        <v>0</v>
      </c>
      <c r="R138" s="244">
        <f>Q138*H138</f>
        <v>0</v>
      </c>
      <c r="S138" s="244">
        <v>0</v>
      </c>
      <c r="T138" s="245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46" t="s">
        <v>206</v>
      </c>
      <c r="AT138" s="246" t="s">
        <v>136</v>
      </c>
      <c r="AU138" s="246" t="s">
        <v>84</v>
      </c>
      <c r="AY138" s="17" t="s">
        <v>133</v>
      </c>
      <c r="BE138" s="247">
        <f>IF(N138="základní",J138,0)</f>
        <v>0</v>
      </c>
      <c r="BF138" s="247">
        <f>IF(N138="snížená",J138,0)</f>
        <v>0</v>
      </c>
      <c r="BG138" s="247">
        <f>IF(N138="zákl. přenesená",J138,0)</f>
        <v>0</v>
      </c>
      <c r="BH138" s="247">
        <f>IF(N138="sníž. přenesená",J138,0)</f>
        <v>0</v>
      </c>
      <c r="BI138" s="247">
        <f>IF(N138="nulová",J138,0)</f>
        <v>0</v>
      </c>
      <c r="BJ138" s="17" t="s">
        <v>84</v>
      </c>
      <c r="BK138" s="247">
        <f>ROUND(I138*H138,2)</f>
        <v>0</v>
      </c>
      <c r="BL138" s="17" t="s">
        <v>206</v>
      </c>
      <c r="BM138" s="246" t="s">
        <v>253</v>
      </c>
    </row>
    <row r="139" s="2" customFormat="1" ht="21.75" customHeight="1">
      <c r="A139" s="38"/>
      <c r="B139" s="39"/>
      <c r="C139" s="235" t="s">
        <v>184</v>
      </c>
      <c r="D139" s="235" t="s">
        <v>136</v>
      </c>
      <c r="E139" s="236" t="s">
        <v>372</v>
      </c>
      <c r="F139" s="237" t="s">
        <v>373</v>
      </c>
      <c r="G139" s="238" t="s">
        <v>367</v>
      </c>
      <c r="H139" s="239">
        <v>1</v>
      </c>
      <c r="I139" s="240"/>
      <c r="J139" s="241">
        <f>ROUND(I139*H139,2)</f>
        <v>0</v>
      </c>
      <c r="K139" s="237" t="s">
        <v>1</v>
      </c>
      <c r="L139" s="44"/>
      <c r="M139" s="242" t="s">
        <v>1</v>
      </c>
      <c r="N139" s="243" t="s">
        <v>41</v>
      </c>
      <c r="O139" s="91"/>
      <c r="P139" s="244">
        <f>O139*H139</f>
        <v>0</v>
      </c>
      <c r="Q139" s="244">
        <v>0</v>
      </c>
      <c r="R139" s="244">
        <f>Q139*H139</f>
        <v>0</v>
      </c>
      <c r="S139" s="244">
        <v>0</v>
      </c>
      <c r="T139" s="245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46" t="s">
        <v>206</v>
      </c>
      <c r="AT139" s="246" t="s">
        <v>136</v>
      </c>
      <c r="AU139" s="246" t="s">
        <v>84</v>
      </c>
      <c r="AY139" s="17" t="s">
        <v>133</v>
      </c>
      <c r="BE139" s="247">
        <f>IF(N139="základní",J139,0)</f>
        <v>0</v>
      </c>
      <c r="BF139" s="247">
        <f>IF(N139="snížená",J139,0)</f>
        <v>0</v>
      </c>
      <c r="BG139" s="247">
        <f>IF(N139="zákl. přenesená",J139,0)</f>
        <v>0</v>
      </c>
      <c r="BH139" s="247">
        <f>IF(N139="sníž. přenesená",J139,0)</f>
        <v>0</v>
      </c>
      <c r="BI139" s="247">
        <f>IF(N139="nulová",J139,0)</f>
        <v>0</v>
      </c>
      <c r="BJ139" s="17" t="s">
        <v>84</v>
      </c>
      <c r="BK139" s="247">
        <f>ROUND(I139*H139,2)</f>
        <v>0</v>
      </c>
      <c r="BL139" s="17" t="s">
        <v>206</v>
      </c>
      <c r="BM139" s="246" t="s">
        <v>261</v>
      </c>
    </row>
    <row r="140" s="2" customFormat="1" ht="21.75" customHeight="1">
      <c r="A140" s="38"/>
      <c r="B140" s="39"/>
      <c r="C140" s="235" t="s">
        <v>192</v>
      </c>
      <c r="D140" s="235" t="s">
        <v>136</v>
      </c>
      <c r="E140" s="236" t="s">
        <v>374</v>
      </c>
      <c r="F140" s="237" t="s">
        <v>375</v>
      </c>
      <c r="G140" s="238" t="s">
        <v>367</v>
      </c>
      <c r="H140" s="239">
        <v>1</v>
      </c>
      <c r="I140" s="240"/>
      <c r="J140" s="241">
        <f>ROUND(I140*H140,2)</f>
        <v>0</v>
      </c>
      <c r="K140" s="237" t="s">
        <v>1</v>
      </c>
      <c r="L140" s="44"/>
      <c r="M140" s="242" t="s">
        <v>1</v>
      </c>
      <c r="N140" s="243" t="s">
        <v>41</v>
      </c>
      <c r="O140" s="91"/>
      <c r="P140" s="244">
        <f>O140*H140</f>
        <v>0</v>
      </c>
      <c r="Q140" s="244">
        <v>0</v>
      </c>
      <c r="R140" s="244">
        <f>Q140*H140</f>
        <v>0</v>
      </c>
      <c r="S140" s="244">
        <v>0</v>
      </c>
      <c r="T140" s="245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46" t="s">
        <v>206</v>
      </c>
      <c r="AT140" s="246" t="s">
        <v>136</v>
      </c>
      <c r="AU140" s="246" t="s">
        <v>84</v>
      </c>
      <c r="AY140" s="17" t="s">
        <v>133</v>
      </c>
      <c r="BE140" s="247">
        <f>IF(N140="základní",J140,0)</f>
        <v>0</v>
      </c>
      <c r="BF140" s="247">
        <f>IF(N140="snížená",J140,0)</f>
        <v>0</v>
      </c>
      <c r="BG140" s="247">
        <f>IF(N140="zákl. přenesená",J140,0)</f>
        <v>0</v>
      </c>
      <c r="BH140" s="247">
        <f>IF(N140="sníž. přenesená",J140,0)</f>
        <v>0</v>
      </c>
      <c r="BI140" s="247">
        <f>IF(N140="nulová",J140,0)</f>
        <v>0</v>
      </c>
      <c r="BJ140" s="17" t="s">
        <v>84</v>
      </c>
      <c r="BK140" s="247">
        <f>ROUND(I140*H140,2)</f>
        <v>0</v>
      </c>
      <c r="BL140" s="17" t="s">
        <v>206</v>
      </c>
      <c r="BM140" s="246" t="s">
        <v>271</v>
      </c>
    </row>
    <row r="141" s="2" customFormat="1" ht="21.75" customHeight="1">
      <c r="A141" s="38"/>
      <c r="B141" s="39"/>
      <c r="C141" s="235" t="s">
        <v>199</v>
      </c>
      <c r="D141" s="235" t="s">
        <v>136</v>
      </c>
      <c r="E141" s="236" t="s">
        <v>376</v>
      </c>
      <c r="F141" s="237" t="s">
        <v>377</v>
      </c>
      <c r="G141" s="238" t="s">
        <v>367</v>
      </c>
      <c r="H141" s="239">
        <v>1</v>
      </c>
      <c r="I141" s="240"/>
      <c r="J141" s="241">
        <f>ROUND(I141*H141,2)</f>
        <v>0</v>
      </c>
      <c r="K141" s="237" t="s">
        <v>1</v>
      </c>
      <c r="L141" s="44"/>
      <c r="M141" s="242" t="s">
        <v>1</v>
      </c>
      <c r="N141" s="243" t="s">
        <v>41</v>
      </c>
      <c r="O141" s="91"/>
      <c r="P141" s="244">
        <f>O141*H141</f>
        <v>0</v>
      </c>
      <c r="Q141" s="244">
        <v>0</v>
      </c>
      <c r="R141" s="244">
        <f>Q141*H141</f>
        <v>0</v>
      </c>
      <c r="S141" s="244">
        <v>0</v>
      </c>
      <c r="T141" s="245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46" t="s">
        <v>206</v>
      </c>
      <c r="AT141" s="246" t="s">
        <v>136</v>
      </c>
      <c r="AU141" s="246" t="s">
        <v>84</v>
      </c>
      <c r="AY141" s="17" t="s">
        <v>133</v>
      </c>
      <c r="BE141" s="247">
        <f>IF(N141="základní",J141,0)</f>
        <v>0</v>
      </c>
      <c r="BF141" s="247">
        <f>IF(N141="snížená",J141,0)</f>
        <v>0</v>
      </c>
      <c r="BG141" s="247">
        <f>IF(N141="zákl. přenesená",J141,0)</f>
        <v>0</v>
      </c>
      <c r="BH141" s="247">
        <f>IF(N141="sníž. přenesená",J141,0)</f>
        <v>0</v>
      </c>
      <c r="BI141" s="247">
        <f>IF(N141="nulová",J141,0)</f>
        <v>0</v>
      </c>
      <c r="BJ141" s="17" t="s">
        <v>84</v>
      </c>
      <c r="BK141" s="247">
        <f>ROUND(I141*H141,2)</f>
        <v>0</v>
      </c>
      <c r="BL141" s="17" t="s">
        <v>206</v>
      </c>
      <c r="BM141" s="246" t="s">
        <v>282</v>
      </c>
    </row>
    <row r="142" s="2" customFormat="1" ht="21.75" customHeight="1">
      <c r="A142" s="38"/>
      <c r="B142" s="39"/>
      <c r="C142" s="235" t="s">
        <v>9</v>
      </c>
      <c r="D142" s="235" t="s">
        <v>136</v>
      </c>
      <c r="E142" s="236" t="s">
        <v>378</v>
      </c>
      <c r="F142" s="237" t="s">
        <v>379</v>
      </c>
      <c r="G142" s="238" t="s">
        <v>367</v>
      </c>
      <c r="H142" s="239">
        <v>1</v>
      </c>
      <c r="I142" s="240"/>
      <c r="J142" s="241">
        <f>ROUND(I142*H142,2)</f>
        <v>0</v>
      </c>
      <c r="K142" s="237" t="s">
        <v>1</v>
      </c>
      <c r="L142" s="44"/>
      <c r="M142" s="242" t="s">
        <v>1</v>
      </c>
      <c r="N142" s="243" t="s">
        <v>41</v>
      </c>
      <c r="O142" s="91"/>
      <c r="P142" s="244">
        <f>O142*H142</f>
        <v>0</v>
      </c>
      <c r="Q142" s="244">
        <v>0</v>
      </c>
      <c r="R142" s="244">
        <f>Q142*H142</f>
        <v>0</v>
      </c>
      <c r="S142" s="244">
        <v>0</v>
      </c>
      <c r="T142" s="245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46" t="s">
        <v>206</v>
      </c>
      <c r="AT142" s="246" t="s">
        <v>136</v>
      </c>
      <c r="AU142" s="246" t="s">
        <v>84</v>
      </c>
      <c r="AY142" s="17" t="s">
        <v>133</v>
      </c>
      <c r="BE142" s="247">
        <f>IF(N142="základní",J142,0)</f>
        <v>0</v>
      </c>
      <c r="BF142" s="247">
        <f>IF(N142="snížená",J142,0)</f>
        <v>0</v>
      </c>
      <c r="BG142" s="247">
        <f>IF(N142="zákl. přenesená",J142,0)</f>
        <v>0</v>
      </c>
      <c r="BH142" s="247">
        <f>IF(N142="sníž. přenesená",J142,0)</f>
        <v>0</v>
      </c>
      <c r="BI142" s="247">
        <f>IF(N142="nulová",J142,0)</f>
        <v>0</v>
      </c>
      <c r="BJ142" s="17" t="s">
        <v>84</v>
      </c>
      <c r="BK142" s="247">
        <f>ROUND(I142*H142,2)</f>
        <v>0</v>
      </c>
      <c r="BL142" s="17" t="s">
        <v>206</v>
      </c>
      <c r="BM142" s="246" t="s">
        <v>295</v>
      </c>
    </row>
    <row r="143" s="2" customFormat="1" ht="21.75" customHeight="1">
      <c r="A143" s="38"/>
      <c r="B143" s="39"/>
      <c r="C143" s="235" t="s">
        <v>9</v>
      </c>
      <c r="D143" s="235" t="s">
        <v>136</v>
      </c>
      <c r="E143" s="236" t="s">
        <v>380</v>
      </c>
      <c r="F143" s="237" t="s">
        <v>381</v>
      </c>
      <c r="G143" s="238" t="s">
        <v>187</v>
      </c>
      <c r="H143" s="239">
        <v>91</v>
      </c>
      <c r="I143" s="240"/>
      <c r="J143" s="241">
        <f>ROUND(I143*H143,2)</f>
        <v>0</v>
      </c>
      <c r="K143" s="237" t="s">
        <v>1</v>
      </c>
      <c r="L143" s="44"/>
      <c r="M143" s="242" t="s">
        <v>1</v>
      </c>
      <c r="N143" s="243" t="s">
        <v>41</v>
      </c>
      <c r="O143" s="91"/>
      <c r="P143" s="244">
        <f>O143*H143</f>
        <v>0</v>
      </c>
      <c r="Q143" s="244">
        <v>0</v>
      </c>
      <c r="R143" s="244">
        <f>Q143*H143</f>
        <v>0</v>
      </c>
      <c r="S143" s="244">
        <v>0</v>
      </c>
      <c r="T143" s="245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46" t="s">
        <v>206</v>
      </c>
      <c r="AT143" s="246" t="s">
        <v>136</v>
      </c>
      <c r="AU143" s="246" t="s">
        <v>84</v>
      </c>
      <c r="AY143" s="17" t="s">
        <v>133</v>
      </c>
      <c r="BE143" s="247">
        <f>IF(N143="základní",J143,0)</f>
        <v>0</v>
      </c>
      <c r="BF143" s="247">
        <f>IF(N143="snížená",J143,0)</f>
        <v>0</v>
      </c>
      <c r="BG143" s="247">
        <f>IF(N143="zákl. přenesená",J143,0)</f>
        <v>0</v>
      </c>
      <c r="BH143" s="247">
        <f>IF(N143="sníž. přenesená",J143,0)</f>
        <v>0</v>
      </c>
      <c r="BI143" s="247">
        <f>IF(N143="nulová",J143,0)</f>
        <v>0</v>
      </c>
      <c r="BJ143" s="17" t="s">
        <v>84</v>
      </c>
      <c r="BK143" s="247">
        <f>ROUND(I143*H143,2)</f>
        <v>0</v>
      </c>
      <c r="BL143" s="17" t="s">
        <v>206</v>
      </c>
      <c r="BM143" s="246" t="s">
        <v>286</v>
      </c>
    </row>
    <row r="144" s="2" customFormat="1" ht="16.5" customHeight="1">
      <c r="A144" s="38"/>
      <c r="B144" s="39"/>
      <c r="C144" s="235" t="s">
        <v>206</v>
      </c>
      <c r="D144" s="235" t="s">
        <v>136</v>
      </c>
      <c r="E144" s="236" t="s">
        <v>382</v>
      </c>
      <c r="F144" s="237" t="s">
        <v>383</v>
      </c>
      <c r="G144" s="238" t="s">
        <v>187</v>
      </c>
      <c r="H144" s="239">
        <v>182</v>
      </c>
      <c r="I144" s="240"/>
      <c r="J144" s="241">
        <f>ROUND(I144*H144,2)</f>
        <v>0</v>
      </c>
      <c r="K144" s="237" t="s">
        <v>1</v>
      </c>
      <c r="L144" s="44"/>
      <c r="M144" s="242" t="s">
        <v>1</v>
      </c>
      <c r="N144" s="243" t="s">
        <v>41</v>
      </c>
      <c r="O144" s="91"/>
      <c r="P144" s="244">
        <f>O144*H144</f>
        <v>0</v>
      </c>
      <c r="Q144" s="244">
        <v>0</v>
      </c>
      <c r="R144" s="244">
        <f>Q144*H144</f>
        <v>0</v>
      </c>
      <c r="S144" s="244">
        <v>0</v>
      </c>
      <c r="T144" s="245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46" t="s">
        <v>206</v>
      </c>
      <c r="AT144" s="246" t="s">
        <v>136</v>
      </c>
      <c r="AU144" s="246" t="s">
        <v>84</v>
      </c>
      <c r="AY144" s="17" t="s">
        <v>133</v>
      </c>
      <c r="BE144" s="247">
        <f>IF(N144="základní",J144,0)</f>
        <v>0</v>
      </c>
      <c r="BF144" s="247">
        <f>IF(N144="snížená",J144,0)</f>
        <v>0</v>
      </c>
      <c r="BG144" s="247">
        <f>IF(N144="zákl. přenesená",J144,0)</f>
        <v>0</v>
      </c>
      <c r="BH144" s="247">
        <f>IF(N144="sníž. přenesená",J144,0)</f>
        <v>0</v>
      </c>
      <c r="BI144" s="247">
        <f>IF(N144="nulová",J144,0)</f>
        <v>0</v>
      </c>
      <c r="BJ144" s="17" t="s">
        <v>84</v>
      </c>
      <c r="BK144" s="247">
        <f>ROUND(I144*H144,2)</f>
        <v>0</v>
      </c>
      <c r="BL144" s="17" t="s">
        <v>206</v>
      </c>
      <c r="BM144" s="246" t="s">
        <v>384</v>
      </c>
    </row>
    <row r="145" s="2" customFormat="1" ht="16.5" customHeight="1">
      <c r="A145" s="38"/>
      <c r="B145" s="39"/>
      <c r="C145" s="235" t="s">
        <v>211</v>
      </c>
      <c r="D145" s="235" t="s">
        <v>136</v>
      </c>
      <c r="E145" s="236" t="s">
        <v>385</v>
      </c>
      <c r="F145" s="237" t="s">
        <v>386</v>
      </c>
      <c r="G145" s="238" t="s">
        <v>187</v>
      </c>
      <c r="H145" s="239">
        <v>182</v>
      </c>
      <c r="I145" s="240"/>
      <c r="J145" s="241">
        <f>ROUND(I145*H145,2)</f>
        <v>0</v>
      </c>
      <c r="K145" s="237" t="s">
        <v>1</v>
      </c>
      <c r="L145" s="44"/>
      <c r="M145" s="242" t="s">
        <v>1</v>
      </c>
      <c r="N145" s="243" t="s">
        <v>41</v>
      </c>
      <c r="O145" s="91"/>
      <c r="P145" s="244">
        <f>O145*H145</f>
        <v>0</v>
      </c>
      <c r="Q145" s="244">
        <v>0</v>
      </c>
      <c r="R145" s="244">
        <f>Q145*H145</f>
        <v>0</v>
      </c>
      <c r="S145" s="244">
        <v>0</v>
      </c>
      <c r="T145" s="245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46" t="s">
        <v>206</v>
      </c>
      <c r="AT145" s="246" t="s">
        <v>136</v>
      </c>
      <c r="AU145" s="246" t="s">
        <v>84</v>
      </c>
      <c r="AY145" s="17" t="s">
        <v>133</v>
      </c>
      <c r="BE145" s="247">
        <f>IF(N145="základní",J145,0)</f>
        <v>0</v>
      </c>
      <c r="BF145" s="247">
        <f>IF(N145="snížená",J145,0)</f>
        <v>0</v>
      </c>
      <c r="BG145" s="247">
        <f>IF(N145="zákl. přenesená",J145,0)</f>
        <v>0</v>
      </c>
      <c r="BH145" s="247">
        <f>IF(N145="sníž. přenesená",J145,0)</f>
        <v>0</v>
      </c>
      <c r="BI145" s="247">
        <f>IF(N145="nulová",J145,0)</f>
        <v>0</v>
      </c>
      <c r="BJ145" s="17" t="s">
        <v>84</v>
      </c>
      <c r="BK145" s="247">
        <f>ROUND(I145*H145,2)</f>
        <v>0</v>
      </c>
      <c r="BL145" s="17" t="s">
        <v>206</v>
      </c>
      <c r="BM145" s="246" t="s">
        <v>387</v>
      </c>
    </row>
    <row r="146" s="2" customFormat="1" ht="16.5" customHeight="1">
      <c r="A146" s="38"/>
      <c r="B146" s="39"/>
      <c r="C146" s="235" t="s">
        <v>216</v>
      </c>
      <c r="D146" s="235" t="s">
        <v>136</v>
      </c>
      <c r="E146" s="236" t="s">
        <v>388</v>
      </c>
      <c r="F146" s="237" t="s">
        <v>389</v>
      </c>
      <c r="G146" s="238" t="s">
        <v>390</v>
      </c>
      <c r="H146" s="239">
        <v>1</v>
      </c>
      <c r="I146" s="240"/>
      <c r="J146" s="241">
        <f>ROUND(I146*H146,2)</f>
        <v>0</v>
      </c>
      <c r="K146" s="237" t="s">
        <v>1</v>
      </c>
      <c r="L146" s="44"/>
      <c r="M146" s="242" t="s">
        <v>1</v>
      </c>
      <c r="N146" s="243" t="s">
        <v>41</v>
      </c>
      <c r="O146" s="91"/>
      <c r="P146" s="244">
        <f>O146*H146</f>
        <v>0</v>
      </c>
      <c r="Q146" s="244">
        <v>0</v>
      </c>
      <c r="R146" s="244">
        <f>Q146*H146</f>
        <v>0</v>
      </c>
      <c r="S146" s="244">
        <v>0</v>
      </c>
      <c r="T146" s="245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46" t="s">
        <v>206</v>
      </c>
      <c r="AT146" s="246" t="s">
        <v>136</v>
      </c>
      <c r="AU146" s="246" t="s">
        <v>84</v>
      </c>
      <c r="AY146" s="17" t="s">
        <v>133</v>
      </c>
      <c r="BE146" s="247">
        <f>IF(N146="základní",J146,0)</f>
        <v>0</v>
      </c>
      <c r="BF146" s="247">
        <f>IF(N146="snížená",J146,0)</f>
        <v>0</v>
      </c>
      <c r="BG146" s="247">
        <f>IF(N146="zákl. přenesená",J146,0)</f>
        <v>0</v>
      </c>
      <c r="BH146" s="247">
        <f>IF(N146="sníž. přenesená",J146,0)</f>
        <v>0</v>
      </c>
      <c r="BI146" s="247">
        <f>IF(N146="nulová",J146,0)</f>
        <v>0</v>
      </c>
      <c r="BJ146" s="17" t="s">
        <v>84</v>
      </c>
      <c r="BK146" s="247">
        <f>ROUND(I146*H146,2)</f>
        <v>0</v>
      </c>
      <c r="BL146" s="17" t="s">
        <v>206</v>
      </c>
      <c r="BM146" s="246" t="s">
        <v>391</v>
      </c>
    </row>
    <row r="147" s="2" customFormat="1" ht="21.75" customHeight="1">
      <c r="A147" s="38"/>
      <c r="B147" s="39"/>
      <c r="C147" s="235" t="s">
        <v>222</v>
      </c>
      <c r="D147" s="235" t="s">
        <v>136</v>
      </c>
      <c r="E147" s="236" t="s">
        <v>392</v>
      </c>
      <c r="F147" s="237" t="s">
        <v>393</v>
      </c>
      <c r="G147" s="238" t="s">
        <v>202</v>
      </c>
      <c r="H147" s="239">
        <v>0.80000000000000004</v>
      </c>
      <c r="I147" s="240"/>
      <c r="J147" s="241">
        <f>ROUND(I147*H147,2)</f>
        <v>0</v>
      </c>
      <c r="K147" s="237" t="s">
        <v>1</v>
      </c>
      <c r="L147" s="44"/>
      <c r="M147" s="242" t="s">
        <v>1</v>
      </c>
      <c r="N147" s="243" t="s">
        <v>41</v>
      </c>
      <c r="O147" s="91"/>
      <c r="P147" s="244">
        <f>O147*H147</f>
        <v>0</v>
      </c>
      <c r="Q147" s="244">
        <v>0</v>
      </c>
      <c r="R147" s="244">
        <f>Q147*H147</f>
        <v>0</v>
      </c>
      <c r="S147" s="244">
        <v>0</v>
      </c>
      <c r="T147" s="245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46" t="s">
        <v>206</v>
      </c>
      <c r="AT147" s="246" t="s">
        <v>136</v>
      </c>
      <c r="AU147" s="246" t="s">
        <v>84</v>
      </c>
      <c r="AY147" s="17" t="s">
        <v>133</v>
      </c>
      <c r="BE147" s="247">
        <f>IF(N147="základní",J147,0)</f>
        <v>0</v>
      </c>
      <c r="BF147" s="247">
        <f>IF(N147="snížená",J147,0)</f>
        <v>0</v>
      </c>
      <c r="BG147" s="247">
        <f>IF(N147="zákl. přenesená",J147,0)</f>
        <v>0</v>
      </c>
      <c r="BH147" s="247">
        <f>IF(N147="sníž. přenesená",J147,0)</f>
        <v>0</v>
      </c>
      <c r="BI147" s="247">
        <f>IF(N147="nulová",J147,0)</f>
        <v>0</v>
      </c>
      <c r="BJ147" s="17" t="s">
        <v>84</v>
      </c>
      <c r="BK147" s="247">
        <f>ROUND(I147*H147,2)</f>
        <v>0</v>
      </c>
      <c r="BL147" s="17" t="s">
        <v>206</v>
      </c>
      <c r="BM147" s="246" t="s">
        <v>394</v>
      </c>
    </row>
    <row r="148" s="12" customFormat="1" ht="25.92" customHeight="1">
      <c r="A148" s="12"/>
      <c r="B148" s="219"/>
      <c r="C148" s="220"/>
      <c r="D148" s="221" t="s">
        <v>75</v>
      </c>
      <c r="E148" s="222" t="s">
        <v>395</v>
      </c>
      <c r="F148" s="222" t="s">
        <v>396</v>
      </c>
      <c r="G148" s="220"/>
      <c r="H148" s="220"/>
      <c r="I148" s="223"/>
      <c r="J148" s="224">
        <f>BK148</f>
        <v>0</v>
      </c>
      <c r="K148" s="220"/>
      <c r="L148" s="225"/>
      <c r="M148" s="226"/>
      <c r="N148" s="227"/>
      <c r="O148" s="227"/>
      <c r="P148" s="228">
        <f>SUM(P149:P152)</f>
        <v>0</v>
      </c>
      <c r="Q148" s="227"/>
      <c r="R148" s="228">
        <f>SUM(R149:R152)</f>
        <v>0</v>
      </c>
      <c r="S148" s="227"/>
      <c r="T148" s="229">
        <f>SUM(T149:T152)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230" t="s">
        <v>86</v>
      </c>
      <c r="AT148" s="231" t="s">
        <v>75</v>
      </c>
      <c r="AU148" s="231" t="s">
        <v>76</v>
      </c>
      <c r="AY148" s="230" t="s">
        <v>133</v>
      </c>
      <c r="BK148" s="232">
        <f>SUM(BK149:BK152)</f>
        <v>0</v>
      </c>
    </row>
    <row r="149" s="2" customFormat="1" ht="33" customHeight="1">
      <c r="A149" s="38"/>
      <c r="B149" s="39"/>
      <c r="C149" s="235" t="s">
        <v>230</v>
      </c>
      <c r="D149" s="235" t="s">
        <v>136</v>
      </c>
      <c r="E149" s="236" t="s">
        <v>397</v>
      </c>
      <c r="F149" s="237" t="s">
        <v>398</v>
      </c>
      <c r="G149" s="238" t="s">
        <v>390</v>
      </c>
      <c r="H149" s="239">
        <v>6</v>
      </c>
      <c r="I149" s="240"/>
      <c r="J149" s="241">
        <f>ROUND(I149*H149,2)</f>
        <v>0</v>
      </c>
      <c r="K149" s="237" t="s">
        <v>1</v>
      </c>
      <c r="L149" s="44"/>
      <c r="M149" s="242" t="s">
        <v>1</v>
      </c>
      <c r="N149" s="243" t="s">
        <v>41</v>
      </c>
      <c r="O149" s="91"/>
      <c r="P149" s="244">
        <f>O149*H149</f>
        <v>0</v>
      </c>
      <c r="Q149" s="244">
        <v>0</v>
      </c>
      <c r="R149" s="244">
        <f>Q149*H149</f>
        <v>0</v>
      </c>
      <c r="S149" s="244">
        <v>0</v>
      </c>
      <c r="T149" s="245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46" t="s">
        <v>206</v>
      </c>
      <c r="AT149" s="246" t="s">
        <v>136</v>
      </c>
      <c r="AU149" s="246" t="s">
        <v>84</v>
      </c>
      <c r="AY149" s="17" t="s">
        <v>133</v>
      </c>
      <c r="BE149" s="247">
        <f>IF(N149="základní",J149,0)</f>
        <v>0</v>
      </c>
      <c r="BF149" s="247">
        <f>IF(N149="snížená",J149,0)</f>
        <v>0</v>
      </c>
      <c r="BG149" s="247">
        <f>IF(N149="zákl. přenesená",J149,0)</f>
        <v>0</v>
      </c>
      <c r="BH149" s="247">
        <f>IF(N149="sníž. přenesená",J149,0)</f>
        <v>0</v>
      </c>
      <c r="BI149" s="247">
        <f>IF(N149="nulová",J149,0)</f>
        <v>0</v>
      </c>
      <c r="BJ149" s="17" t="s">
        <v>84</v>
      </c>
      <c r="BK149" s="247">
        <f>ROUND(I149*H149,2)</f>
        <v>0</v>
      </c>
      <c r="BL149" s="17" t="s">
        <v>206</v>
      </c>
      <c r="BM149" s="246" t="s">
        <v>399</v>
      </c>
    </row>
    <row r="150" s="2" customFormat="1" ht="33" customHeight="1">
      <c r="A150" s="38"/>
      <c r="B150" s="39"/>
      <c r="C150" s="235" t="s">
        <v>7</v>
      </c>
      <c r="D150" s="235" t="s">
        <v>136</v>
      </c>
      <c r="E150" s="236" t="s">
        <v>400</v>
      </c>
      <c r="F150" s="237" t="s">
        <v>401</v>
      </c>
      <c r="G150" s="238" t="s">
        <v>390</v>
      </c>
      <c r="H150" s="239">
        <v>1</v>
      </c>
      <c r="I150" s="240"/>
      <c r="J150" s="241">
        <f>ROUND(I150*H150,2)</f>
        <v>0</v>
      </c>
      <c r="K150" s="237" t="s">
        <v>1</v>
      </c>
      <c r="L150" s="44"/>
      <c r="M150" s="242" t="s">
        <v>1</v>
      </c>
      <c r="N150" s="243" t="s">
        <v>41</v>
      </c>
      <c r="O150" s="91"/>
      <c r="P150" s="244">
        <f>O150*H150</f>
        <v>0</v>
      </c>
      <c r="Q150" s="244">
        <v>0</v>
      </c>
      <c r="R150" s="244">
        <f>Q150*H150</f>
        <v>0</v>
      </c>
      <c r="S150" s="244">
        <v>0</v>
      </c>
      <c r="T150" s="245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46" t="s">
        <v>206</v>
      </c>
      <c r="AT150" s="246" t="s">
        <v>136</v>
      </c>
      <c r="AU150" s="246" t="s">
        <v>84</v>
      </c>
      <c r="AY150" s="17" t="s">
        <v>133</v>
      </c>
      <c r="BE150" s="247">
        <f>IF(N150="základní",J150,0)</f>
        <v>0</v>
      </c>
      <c r="BF150" s="247">
        <f>IF(N150="snížená",J150,0)</f>
        <v>0</v>
      </c>
      <c r="BG150" s="247">
        <f>IF(N150="zákl. přenesená",J150,0)</f>
        <v>0</v>
      </c>
      <c r="BH150" s="247">
        <f>IF(N150="sníž. přenesená",J150,0)</f>
        <v>0</v>
      </c>
      <c r="BI150" s="247">
        <f>IF(N150="nulová",J150,0)</f>
        <v>0</v>
      </c>
      <c r="BJ150" s="17" t="s">
        <v>84</v>
      </c>
      <c r="BK150" s="247">
        <f>ROUND(I150*H150,2)</f>
        <v>0</v>
      </c>
      <c r="BL150" s="17" t="s">
        <v>206</v>
      </c>
      <c r="BM150" s="246" t="s">
        <v>402</v>
      </c>
    </row>
    <row r="151" s="2" customFormat="1" ht="16.5" customHeight="1">
      <c r="A151" s="38"/>
      <c r="B151" s="39"/>
      <c r="C151" s="235" t="s">
        <v>253</v>
      </c>
      <c r="D151" s="235" t="s">
        <v>136</v>
      </c>
      <c r="E151" s="236" t="s">
        <v>403</v>
      </c>
      <c r="F151" s="237" t="s">
        <v>404</v>
      </c>
      <c r="G151" s="238" t="s">
        <v>139</v>
      </c>
      <c r="H151" s="239">
        <v>6</v>
      </c>
      <c r="I151" s="240"/>
      <c r="J151" s="241">
        <f>ROUND(I151*H151,2)</f>
        <v>0</v>
      </c>
      <c r="K151" s="237" t="s">
        <v>1</v>
      </c>
      <c r="L151" s="44"/>
      <c r="M151" s="242" t="s">
        <v>1</v>
      </c>
      <c r="N151" s="243" t="s">
        <v>41</v>
      </c>
      <c r="O151" s="91"/>
      <c r="P151" s="244">
        <f>O151*H151</f>
        <v>0</v>
      </c>
      <c r="Q151" s="244">
        <v>0</v>
      </c>
      <c r="R151" s="244">
        <f>Q151*H151</f>
        <v>0</v>
      </c>
      <c r="S151" s="244">
        <v>0</v>
      </c>
      <c r="T151" s="245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46" t="s">
        <v>206</v>
      </c>
      <c r="AT151" s="246" t="s">
        <v>136</v>
      </c>
      <c r="AU151" s="246" t="s">
        <v>84</v>
      </c>
      <c r="AY151" s="17" t="s">
        <v>133</v>
      </c>
      <c r="BE151" s="247">
        <f>IF(N151="základní",J151,0)</f>
        <v>0</v>
      </c>
      <c r="BF151" s="247">
        <f>IF(N151="snížená",J151,0)</f>
        <v>0</v>
      </c>
      <c r="BG151" s="247">
        <f>IF(N151="zákl. přenesená",J151,0)</f>
        <v>0</v>
      </c>
      <c r="BH151" s="247">
        <f>IF(N151="sníž. přenesená",J151,0)</f>
        <v>0</v>
      </c>
      <c r="BI151" s="247">
        <f>IF(N151="nulová",J151,0)</f>
        <v>0</v>
      </c>
      <c r="BJ151" s="17" t="s">
        <v>84</v>
      </c>
      <c r="BK151" s="247">
        <f>ROUND(I151*H151,2)</f>
        <v>0</v>
      </c>
      <c r="BL151" s="17" t="s">
        <v>206</v>
      </c>
      <c r="BM151" s="246" t="s">
        <v>405</v>
      </c>
    </row>
    <row r="152" s="2" customFormat="1" ht="16.5" customHeight="1">
      <c r="A152" s="38"/>
      <c r="B152" s="39"/>
      <c r="C152" s="235" t="s">
        <v>257</v>
      </c>
      <c r="D152" s="235" t="s">
        <v>136</v>
      </c>
      <c r="E152" s="236" t="s">
        <v>406</v>
      </c>
      <c r="F152" s="237" t="s">
        <v>407</v>
      </c>
      <c r="G152" s="238" t="s">
        <v>139</v>
      </c>
      <c r="H152" s="239">
        <v>6</v>
      </c>
      <c r="I152" s="240"/>
      <c r="J152" s="241">
        <f>ROUND(I152*H152,2)</f>
        <v>0</v>
      </c>
      <c r="K152" s="237" t="s">
        <v>1</v>
      </c>
      <c r="L152" s="44"/>
      <c r="M152" s="242" t="s">
        <v>1</v>
      </c>
      <c r="N152" s="243" t="s">
        <v>41</v>
      </c>
      <c r="O152" s="91"/>
      <c r="P152" s="244">
        <f>O152*H152</f>
        <v>0</v>
      </c>
      <c r="Q152" s="244">
        <v>0</v>
      </c>
      <c r="R152" s="244">
        <f>Q152*H152</f>
        <v>0</v>
      </c>
      <c r="S152" s="244">
        <v>0</v>
      </c>
      <c r="T152" s="245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46" t="s">
        <v>206</v>
      </c>
      <c r="AT152" s="246" t="s">
        <v>136</v>
      </c>
      <c r="AU152" s="246" t="s">
        <v>84</v>
      </c>
      <c r="AY152" s="17" t="s">
        <v>133</v>
      </c>
      <c r="BE152" s="247">
        <f>IF(N152="základní",J152,0)</f>
        <v>0</v>
      </c>
      <c r="BF152" s="247">
        <f>IF(N152="snížená",J152,0)</f>
        <v>0</v>
      </c>
      <c r="BG152" s="247">
        <f>IF(N152="zákl. přenesená",J152,0)</f>
        <v>0</v>
      </c>
      <c r="BH152" s="247">
        <f>IF(N152="sníž. přenesená",J152,0)</f>
        <v>0</v>
      </c>
      <c r="BI152" s="247">
        <f>IF(N152="nulová",J152,0)</f>
        <v>0</v>
      </c>
      <c r="BJ152" s="17" t="s">
        <v>84</v>
      </c>
      <c r="BK152" s="247">
        <f>ROUND(I152*H152,2)</f>
        <v>0</v>
      </c>
      <c r="BL152" s="17" t="s">
        <v>206</v>
      </c>
      <c r="BM152" s="246" t="s">
        <v>408</v>
      </c>
    </row>
    <row r="153" s="12" customFormat="1" ht="25.92" customHeight="1">
      <c r="A153" s="12"/>
      <c r="B153" s="219"/>
      <c r="C153" s="220"/>
      <c r="D153" s="221" t="s">
        <v>75</v>
      </c>
      <c r="E153" s="222" t="s">
        <v>409</v>
      </c>
      <c r="F153" s="222" t="s">
        <v>410</v>
      </c>
      <c r="G153" s="220"/>
      <c r="H153" s="220"/>
      <c r="I153" s="223"/>
      <c r="J153" s="224">
        <f>BK153</f>
        <v>0</v>
      </c>
      <c r="K153" s="220"/>
      <c r="L153" s="225"/>
      <c r="M153" s="226"/>
      <c r="N153" s="227"/>
      <c r="O153" s="227"/>
      <c r="P153" s="228">
        <f>SUM(P154:P156)</f>
        <v>0</v>
      </c>
      <c r="Q153" s="227"/>
      <c r="R153" s="228">
        <f>SUM(R154:R156)</f>
        <v>0</v>
      </c>
      <c r="S153" s="227"/>
      <c r="T153" s="229">
        <f>SUM(T154:T156)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230" t="s">
        <v>86</v>
      </c>
      <c r="AT153" s="231" t="s">
        <v>75</v>
      </c>
      <c r="AU153" s="231" t="s">
        <v>76</v>
      </c>
      <c r="AY153" s="230" t="s">
        <v>133</v>
      </c>
      <c r="BK153" s="232">
        <f>SUM(BK154:BK156)</f>
        <v>0</v>
      </c>
    </row>
    <row r="154" s="2" customFormat="1" ht="21.75" customHeight="1">
      <c r="A154" s="38"/>
      <c r="B154" s="39"/>
      <c r="C154" s="235" t="s">
        <v>261</v>
      </c>
      <c r="D154" s="235" t="s">
        <v>136</v>
      </c>
      <c r="E154" s="236" t="s">
        <v>411</v>
      </c>
      <c r="F154" s="237" t="s">
        <v>412</v>
      </c>
      <c r="G154" s="238" t="s">
        <v>413</v>
      </c>
      <c r="H154" s="239">
        <v>70</v>
      </c>
      <c r="I154" s="240"/>
      <c r="J154" s="241">
        <f>ROUND(I154*H154,2)</f>
        <v>0</v>
      </c>
      <c r="K154" s="237" t="s">
        <v>1</v>
      </c>
      <c r="L154" s="44"/>
      <c r="M154" s="242" t="s">
        <v>1</v>
      </c>
      <c r="N154" s="243" t="s">
        <v>41</v>
      </c>
      <c r="O154" s="91"/>
      <c r="P154" s="244">
        <f>O154*H154</f>
        <v>0</v>
      </c>
      <c r="Q154" s="244">
        <v>0</v>
      </c>
      <c r="R154" s="244">
        <f>Q154*H154</f>
        <v>0</v>
      </c>
      <c r="S154" s="244">
        <v>0</v>
      </c>
      <c r="T154" s="245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46" t="s">
        <v>206</v>
      </c>
      <c r="AT154" s="246" t="s">
        <v>136</v>
      </c>
      <c r="AU154" s="246" t="s">
        <v>84</v>
      </c>
      <c r="AY154" s="17" t="s">
        <v>133</v>
      </c>
      <c r="BE154" s="247">
        <f>IF(N154="základní",J154,0)</f>
        <v>0</v>
      </c>
      <c r="BF154" s="247">
        <f>IF(N154="snížená",J154,0)</f>
        <v>0</v>
      </c>
      <c r="BG154" s="247">
        <f>IF(N154="zákl. přenesená",J154,0)</f>
        <v>0</v>
      </c>
      <c r="BH154" s="247">
        <f>IF(N154="sníž. přenesená",J154,0)</f>
        <v>0</v>
      </c>
      <c r="BI154" s="247">
        <f>IF(N154="nulová",J154,0)</f>
        <v>0</v>
      </c>
      <c r="BJ154" s="17" t="s">
        <v>84</v>
      </c>
      <c r="BK154" s="247">
        <f>ROUND(I154*H154,2)</f>
        <v>0</v>
      </c>
      <c r="BL154" s="17" t="s">
        <v>206</v>
      </c>
      <c r="BM154" s="246" t="s">
        <v>414</v>
      </c>
    </row>
    <row r="155" s="2" customFormat="1" ht="16.5" customHeight="1">
      <c r="A155" s="38"/>
      <c r="B155" s="39"/>
      <c r="C155" s="235" t="s">
        <v>265</v>
      </c>
      <c r="D155" s="235" t="s">
        <v>136</v>
      </c>
      <c r="E155" s="236" t="s">
        <v>415</v>
      </c>
      <c r="F155" s="237" t="s">
        <v>416</v>
      </c>
      <c r="G155" s="238" t="s">
        <v>413</v>
      </c>
      <c r="H155" s="239">
        <v>70</v>
      </c>
      <c r="I155" s="240"/>
      <c r="J155" s="241">
        <f>ROUND(I155*H155,2)</f>
        <v>0</v>
      </c>
      <c r="K155" s="237" t="s">
        <v>1</v>
      </c>
      <c r="L155" s="44"/>
      <c r="M155" s="242" t="s">
        <v>1</v>
      </c>
      <c r="N155" s="243" t="s">
        <v>41</v>
      </c>
      <c r="O155" s="91"/>
      <c r="P155" s="244">
        <f>O155*H155</f>
        <v>0</v>
      </c>
      <c r="Q155" s="244">
        <v>0</v>
      </c>
      <c r="R155" s="244">
        <f>Q155*H155</f>
        <v>0</v>
      </c>
      <c r="S155" s="244">
        <v>0</v>
      </c>
      <c r="T155" s="245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46" t="s">
        <v>206</v>
      </c>
      <c r="AT155" s="246" t="s">
        <v>136</v>
      </c>
      <c r="AU155" s="246" t="s">
        <v>84</v>
      </c>
      <c r="AY155" s="17" t="s">
        <v>133</v>
      </c>
      <c r="BE155" s="247">
        <f>IF(N155="základní",J155,0)</f>
        <v>0</v>
      </c>
      <c r="BF155" s="247">
        <f>IF(N155="snížená",J155,0)</f>
        <v>0</v>
      </c>
      <c r="BG155" s="247">
        <f>IF(N155="zákl. přenesená",J155,0)</f>
        <v>0</v>
      </c>
      <c r="BH155" s="247">
        <f>IF(N155="sníž. přenesená",J155,0)</f>
        <v>0</v>
      </c>
      <c r="BI155" s="247">
        <f>IF(N155="nulová",J155,0)</f>
        <v>0</v>
      </c>
      <c r="BJ155" s="17" t="s">
        <v>84</v>
      </c>
      <c r="BK155" s="247">
        <f>ROUND(I155*H155,2)</f>
        <v>0</v>
      </c>
      <c r="BL155" s="17" t="s">
        <v>206</v>
      </c>
      <c r="BM155" s="246" t="s">
        <v>417</v>
      </c>
    </row>
    <row r="156" s="2" customFormat="1" ht="21.75" customHeight="1">
      <c r="A156" s="38"/>
      <c r="B156" s="39"/>
      <c r="C156" s="235" t="s">
        <v>271</v>
      </c>
      <c r="D156" s="235" t="s">
        <v>136</v>
      </c>
      <c r="E156" s="236" t="s">
        <v>418</v>
      </c>
      <c r="F156" s="237" t="s">
        <v>419</v>
      </c>
      <c r="G156" s="238" t="s">
        <v>202</v>
      </c>
      <c r="H156" s="239">
        <v>0.070000000000000007</v>
      </c>
      <c r="I156" s="240"/>
      <c r="J156" s="241">
        <f>ROUND(I156*H156,2)</f>
        <v>0</v>
      </c>
      <c r="K156" s="237" t="s">
        <v>1</v>
      </c>
      <c r="L156" s="44"/>
      <c r="M156" s="242" t="s">
        <v>1</v>
      </c>
      <c r="N156" s="243" t="s">
        <v>41</v>
      </c>
      <c r="O156" s="91"/>
      <c r="P156" s="244">
        <f>O156*H156</f>
        <v>0</v>
      </c>
      <c r="Q156" s="244">
        <v>0</v>
      </c>
      <c r="R156" s="244">
        <f>Q156*H156</f>
        <v>0</v>
      </c>
      <c r="S156" s="244">
        <v>0</v>
      </c>
      <c r="T156" s="245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46" t="s">
        <v>206</v>
      </c>
      <c r="AT156" s="246" t="s">
        <v>136</v>
      </c>
      <c r="AU156" s="246" t="s">
        <v>84</v>
      </c>
      <c r="AY156" s="17" t="s">
        <v>133</v>
      </c>
      <c r="BE156" s="247">
        <f>IF(N156="základní",J156,0)</f>
        <v>0</v>
      </c>
      <c r="BF156" s="247">
        <f>IF(N156="snížená",J156,0)</f>
        <v>0</v>
      </c>
      <c r="BG156" s="247">
        <f>IF(N156="zákl. přenesená",J156,0)</f>
        <v>0</v>
      </c>
      <c r="BH156" s="247">
        <f>IF(N156="sníž. přenesená",J156,0)</f>
        <v>0</v>
      </c>
      <c r="BI156" s="247">
        <f>IF(N156="nulová",J156,0)</f>
        <v>0</v>
      </c>
      <c r="BJ156" s="17" t="s">
        <v>84</v>
      </c>
      <c r="BK156" s="247">
        <f>ROUND(I156*H156,2)</f>
        <v>0</v>
      </c>
      <c r="BL156" s="17" t="s">
        <v>206</v>
      </c>
      <c r="BM156" s="246" t="s">
        <v>420</v>
      </c>
    </row>
    <row r="157" s="12" customFormat="1" ht="25.92" customHeight="1">
      <c r="A157" s="12"/>
      <c r="B157" s="219"/>
      <c r="C157" s="220"/>
      <c r="D157" s="221" t="s">
        <v>75</v>
      </c>
      <c r="E157" s="222" t="s">
        <v>421</v>
      </c>
      <c r="F157" s="222" t="s">
        <v>422</v>
      </c>
      <c r="G157" s="220"/>
      <c r="H157" s="220"/>
      <c r="I157" s="223"/>
      <c r="J157" s="224">
        <f>BK157</f>
        <v>0</v>
      </c>
      <c r="K157" s="220"/>
      <c r="L157" s="225"/>
      <c r="M157" s="226"/>
      <c r="N157" s="227"/>
      <c r="O157" s="227"/>
      <c r="P157" s="228">
        <f>P158</f>
        <v>0</v>
      </c>
      <c r="Q157" s="227"/>
      <c r="R157" s="228">
        <f>R158</f>
        <v>0</v>
      </c>
      <c r="S157" s="227"/>
      <c r="T157" s="229">
        <f>T158</f>
        <v>0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230" t="s">
        <v>86</v>
      </c>
      <c r="AT157" s="231" t="s">
        <v>75</v>
      </c>
      <c r="AU157" s="231" t="s">
        <v>76</v>
      </c>
      <c r="AY157" s="230" t="s">
        <v>133</v>
      </c>
      <c r="BK157" s="232">
        <f>BK158</f>
        <v>0</v>
      </c>
    </row>
    <row r="158" s="2" customFormat="1" ht="21.75" customHeight="1">
      <c r="A158" s="38"/>
      <c r="B158" s="39"/>
      <c r="C158" s="235" t="s">
        <v>277</v>
      </c>
      <c r="D158" s="235" t="s">
        <v>136</v>
      </c>
      <c r="E158" s="236" t="s">
        <v>423</v>
      </c>
      <c r="F158" s="237" t="s">
        <v>424</v>
      </c>
      <c r="G158" s="238" t="s">
        <v>249</v>
      </c>
      <c r="H158" s="239">
        <v>1</v>
      </c>
      <c r="I158" s="240"/>
      <c r="J158" s="241">
        <f>ROUND(I158*H158,2)</f>
        <v>0</v>
      </c>
      <c r="K158" s="237" t="s">
        <v>1</v>
      </c>
      <c r="L158" s="44"/>
      <c r="M158" s="242" t="s">
        <v>1</v>
      </c>
      <c r="N158" s="243" t="s">
        <v>41</v>
      </c>
      <c r="O158" s="91"/>
      <c r="P158" s="244">
        <f>O158*H158</f>
        <v>0</v>
      </c>
      <c r="Q158" s="244">
        <v>0</v>
      </c>
      <c r="R158" s="244">
        <f>Q158*H158</f>
        <v>0</v>
      </c>
      <c r="S158" s="244">
        <v>0</v>
      </c>
      <c r="T158" s="245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46" t="s">
        <v>206</v>
      </c>
      <c r="AT158" s="246" t="s">
        <v>136</v>
      </c>
      <c r="AU158" s="246" t="s">
        <v>84</v>
      </c>
      <c r="AY158" s="17" t="s">
        <v>133</v>
      </c>
      <c r="BE158" s="247">
        <f>IF(N158="základní",J158,0)</f>
        <v>0</v>
      </c>
      <c r="BF158" s="247">
        <f>IF(N158="snížená",J158,0)</f>
        <v>0</v>
      </c>
      <c r="BG158" s="247">
        <f>IF(N158="zákl. přenesená",J158,0)</f>
        <v>0</v>
      </c>
      <c r="BH158" s="247">
        <f>IF(N158="sníž. přenesená",J158,0)</f>
        <v>0</v>
      </c>
      <c r="BI158" s="247">
        <f>IF(N158="nulová",J158,0)</f>
        <v>0</v>
      </c>
      <c r="BJ158" s="17" t="s">
        <v>84</v>
      </c>
      <c r="BK158" s="247">
        <f>ROUND(I158*H158,2)</f>
        <v>0</v>
      </c>
      <c r="BL158" s="17" t="s">
        <v>206</v>
      </c>
      <c r="BM158" s="246" t="s">
        <v>425</v>
      </c>
    </row>
    <row r="159" s="12" customFormat="1" ht="25.92" customHeight="1">
      <c r="A159" s="12"/>
      <c r="B159" s="219"/>
      <c r="C159" s="220"/>
      <c r="D159" s="221" t="s">
        <v>75</v>
      </c>
      <c r="E159" s="222" t="s">
        <v>426</v>
      </c>
      <c r="F159" s="222" t="s">
        <v>427</v>
      </c>
      <c r="G159" s="220"/>
      <c r="H159" s="220"/>
      <c r="I159" s="223"/>
      <c r="J159" s="224">
        <f>BK159</f>
        <v>0</v>
      </c>
      <c r="K159" s="220"/>
      <c r="L159" s="225"/>
      <c r="M159" s="226"/>
      <c r="N159" s="227"/>
      <c r="O159" s="227"/>
      <c r="P159" s="228">
        <f>P160</f>
        <v>0</v>
      </c>
      <c r="Q159" s="227"/>
      <c r="R159" s="228">
        <f>R160</f>
        <v>0</v>
      </c>
      <c r="S159" s="227"/>
      <c r="T159" s="229">
        <f>T160</f>
        <v>0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230" t="s">
        <v>155</v>
      </c>
      <c r="AT159" s="231" t="s">
        <v>75</v>
      </c>
      <c r="AU159" s="231" t="s">
        <v>76</v>
      </c>
      <c r="AY159" s="230" t="s">
        <v>133</v>
      </c>
      <c r="BK159" s="232">
        <f>BK160</f>
        <v>0</v>
      </c>
    </row>
    <row r="160" s="2" customFormat="1" ht="16.5" customHeight="1">
      <c r="A160" s="38"/>
      <c r="B160" s="39"/>
      <c r="C160" s="235" t="s">
        <v>282</v>
      </c>
      <c r="D160" s="235" t="s">
        <v>136</v>
      </c>
      <c r="E160" s="236" t="s">
        <v>428</v>
      </c>
      <c r="F160" s="237" t="s">
        <v>429</v>
      </c>
      <c r="G160" s="238" t="s">
        <v>139</v>
      </c>
      <c r="H160" s="239">
        <v>1</v>
      </c>
      <c r="I160" s="240"/>
      <c r="J160" s="241">
        <f>ROUND(I160*H160,2)</f>
        <v>0</v>
      </c>
      <c r="K160" s="237" t="s">
        <v>1</v>
      </c>
      <c r="L160" s="44"/>
      <c r="M160" s="242" t="s">
        <v>1</v>
      </c>
      <c r="N160" s="243" t="s">
        <v>41</v>
      </c>
      <c r="O160" s="91"/>
      <c r="P160" s="244">
        <f>O160*H160</f>
        <v>0</v>
      </c>
      <c r="Q160" s="244">
        <v>0</v>
      </c>
      <c r="R160" s="244">
        <f>Q160*H160</f>
        <v>0</v>
      </c>
      <c r="S160" s="244">
        <v>0</v>
      </c>
      <c r="T160" s="245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46" t="s">
        <v>141</v>
      </c>
      <c r="AT160" s="246" t="s">
        <v>136</v>
      </c>
      <c r="AU160" s="246" t="s">
        <v>84</v>
      </c>
      <c r="AY160" s="17" t="s">
        <v>133</v>
      </c>
      <c r="BE160" s="247">
        <f>IF(N160="základní",J160,0)</f>
        <v>0</v>
      </c>
      <c r="BF160" s="247">
        <f>IF(N160="snížená",J160,0)</f>
        <v>0</v>
      </c>
      <c r="BG160" s="247">
        <f>IF(N160="zákl. přenesená",J160,0)</f>
        <v>0</v>
      </c>
      <c r="BH160" s="247">
        <f>IF(N160="sníž. přenesená",J160,0)</f>
        <v>0</v>
      </c>
      <c r="BI160" s="247">
        <f>IF(N160="nulová",J160,0)</f>
        <v>0</v>
      </c>
      <c r="BJ160" s="17" t="s">
        <v>84</v>
      </c>
      <c r="BK160" s="247">
        <f>ROUND(I160*H160,2)</f>
        <v>0</v>
      </c>
      <c r="BL160" s="17" t="s">
        <v>141</v>
      </c>
      <c r="BM160" s="246" t="s">
        <v>430</v>
      </c>
    </row>
    <row r="161" s="12" customFormat="1" ht="25.92" customHeight="1">
      <c r="A161" s="12"/>
      <c r="B161" s="219"/>
      <c r="C161" s="220"/>
      <c r="D161" s="221" t="s">
        <v>75</v>
      </c>
      <c r="E161" s="222" t="s">
        <v>96</v>
      </c>
      <c r="F161" s="222" t="s">
        <v>431</v>
      </c>
      <c r="G161" s="220"/>
      <c r="H161" s="220"/>
      <c r="I161" s="223"/>
      <c r="J161" s="224">
        <f>BK161</f>
        <v>0</v>
      </c>
      <c r="K161" s="220"/>
      <c r="L161" s="225"/>
      <c r="M161" s="226"/>
      <c r="N161" s="227"/>
      <c r="O161" s="227"/>
      <c r="P161" s="228">
        <f>SUM(P162:P166)</f>
        <v>0</v>
      </c>
      <c r="Q161" s="227"/>
      <c r="R161" s="228">
        <f>SUM(R162:R166)</f>
        <v>0</v>
      </c>
      <c r="S161" s="227"/>
      <c r="T161" s="229">
        <f>SUM(T162:T166)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230" t="s">
        <v>141</v>
      </c>
      <c r="AT161" s="231" t="s">
        <v>75</v>
      </c>
      <c r="AU161" s="231" t="s">
        <v>76</v>
      </c>
      <c r="AY161" s="230" t="s">
        <v>133</v>
      </c>
      <c r="BK161" s="232">
        <f>SUM(BK162:BK166)</f>
        <v>0</v>
      </c>
    </row>
    <row r="162" s="2" customFormat="1" ht="21.75" customHeight="1">
      <c r="A162" s="38"/>
      <c r="B162" s="39"/>
      <c r="C162" s="235" t="s">
        <v>289</v>
      </c>
      <c r="D162" s="235" t="s">
        <v>136</v>
      </c>
      <c r="E162" s="236" t="s">
        <v>432</v>
      </c>
      <c r="F162" s="237" t="s">
        <v>433</v>
      </c>
      <c r="G162" s="238" t="s">
        <v>367</v>
      </c>
      <c r="H162" s="239">
        <v>1</v>
      </c>
      <c r="I162" s="240"/>
      <c r="J162" s="241">
        <f>ROUND(I162*H162,2)</f>
        <v>0</v>
      </c>
      <c r="K162" s="237" t="s">
        <v>1</v>
      </c>
      <c r="L162" s="44"/>
      <c r="M162" s="242" t="s">
        <v>1</v>
      </c>
      <c r="N162" s="243" t="s">
        <v>41</v>
      </c>
      <c r="O162" s="91"/>
      <c r="P162" s="244">
        <f>O162*H162</f>
        <v>0</v>
      </c>
      <c r="Q162" s="244">
        <v>0</v>
      </c>
      <c r="R162" s="244">
        <f>Q162*H162</f>
        <v>0</v>
      </c>
      <c r="S162" s="244">
        <v>0</v>
      </c>
      <c r="T162" s="245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46" t="s">
        <v>434</v>
      </c>
      <c r="AT162" s="246" t="s">
        <v>136</v>
      </c>
      <c r="AU162" s="246" t="s">
        <v>84</v>
      </c>
      <c r="AY162" s="17" t="s">
        <v>133</v>
      </c>
      <c r="BE162" s="247">
        <f>IF(N162="základní",J162,0)</f>
        <v>0</v>
      </c>
      <c r="BF162" s="247">
        <f>IF(N162="snížená",J162,0)</f>
        <v>0</v>
      </c>
      <c r="BG162" s="247">
        <f>IF(N162="zákl. přenesená",J162,0)</f>
        <v>0</v>
      </c>
      <c r="BH162" s="247">
        <f>IF(N162="sníž. přenesená",J162,0)</f>
        <v>0</v>
      </c>
      <c r="BI162" s="247">
        <f>IF(N162="nulová",J162,0)</f>
        <v>0</v>
      </c>
      <c r="BJ162" s="17" t="s">
        <v>84</v>
      </c>
      <c r="BK162" s="247">
        <f>ROUND(I162*H162,2)</f>
        <v>0</v>
      </c>
      <c r="BL162" s="17" t="s">
        <v>434</v>
      </c>
      <c r="BM162" s="246" t="s">
        <v>435</v>
      </c>
    </row>
    <row r="163" s="2" customFormat="1" ht="21.75" customHeight="1">
      <c r="A163" s="38"/>
      <c r="B163" s="39"/>
      <c r="C163" s="235" t="s">
        <v>295</v>
      </c>
      <c r="D163" s="235" t="s">
        <v>136</v>
      </c>
      <c r="E163" s="236" t="s">
        <v>436</v>
      </c>
      <c r="F163" s="237" t="s">
        <v>437</v>
      </c>
      <c r="G163" s="238" t="s">
        <v>438</v>
      </c>
      <c r="H163" s="239">
        <v>70</v>
      </c>
      <c r="I163" s="240"/>
      <c r="J163" s="241">
        <f>ROUND(I163*H163,2)</f>
        <v>0</v>
      </c>
      <c r="K163" s="237" t="s">
        <v>1</v>
      </c>
      <c r="L163" s="44"/>
      <c r="M163" s="242" t="s">
        <v>1</v>
      </c>
      <c r="N163" s="243" t="s">
        <v>41</v>
      </c>
      <c r="O163" s="91"/>
      <c r="P163" s="244">
        <f>O163*H163</f>
        <v>0</v>
      </c>
      <c r="Q163" s="244">
        <v>0</v>
      </c>
      <c r="R163" s="244">
        <f>Q163*H163</f>
        <v>0</v>
      </c>
      <c r="S163" s="244">
        <v>0</v>
      </c>
      <c r="T163" s="245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46" t="s">
        <v>434</v>
      </c>
      <c r="AT163" s="246" t="s">
        <v>136</v>
      </c>
      <c r="AU163" s="246" t="s">
        <v>84</v>
      </c>
      <c r="AY163" s="17" t="s">
        <v>133</v>
      </c>
      <c r="BE163" s="247">
        <f>IF(N163="základní",J163,0)</f>
        <v>0</v>
      </c>
      <c r="BF163" s="247">
        <f>IF(N163="snížená",J163,0)</f>
        <v>0</v>
      </c>
      <c r="BG163" s="247">
        <f>IF(N163="zákl. přenesená",J163,0)</f>
        <v>0</v>
      </c>
      <c r="BH163" s="247">
        <f>IF(N163="sníž. přenesená",J163,0)</f>
        <v>0</v>
      </c>
      <c r="BI163" s="247">
        <f>IF(N163="nulová",J163,0)</f>
        <v>0</v>
      </c>
      <c r="BJ163" s="17" t="s">
        <v>84</v>
      </c>
      <c r="BK163" s="247">
        <f>ROUND(I163*H163,2)</f>
        <v>0</v>
      </c>
      <c r="BL163" s="17" t="s">
        <v>434</v>
      </c>
      <c r="BM163" s="246" t="s">
        <v>439</v>
      </c>
    </row>
    <row r="164" s="2" customFormat="1" ht="16.5" customHeight="1">
      <c r="A164" s="38"/>
      <c r="B164" s="39"/>
      <c r="C164" s="235" t="s">
        <v>440</v>
      </c>
      <c r="D164" s="235" t="s">
        <v>136</v>
      </c>
      <c r="E164" s="236" t="s">
        <v>441</v>
      </c>
      <c r="F164" s="237" t="s">
        <v>442</v>
      </c>
      <c r="G164" s="238" t="s">
        <v>413</v>
      </c>
      <c r="H164" s="239">
        <v>10</v>
      </c>
      <c r="I164" s="240"/>
      <c r="J164" s="241">
        <f>ROUND(I164*H164,2)</f>
        <v>0</v>
      </c>
      <c r="K164" s="237" t="s">
        <v>1</v>
      </c>
      <c r="L164" s="44"/>
      <c r="M164" s="242" t="s">
        <v>1</v>
      </c>
      <c r="N164" s="243" t="s">
        <v>41</v>
      </c>
      <c r="O164" s="91"/>
      <c r="P164" s="244">
        <f>O164*H164</f>
        <v>0</v>
      </c>
      <c r="Q164" s="244">
        <v>0</v>
      </c>
      <c r="R164" s="244">
        <f>Q164*H164</f>
        <v>0</v>
      </c>
      <c r="S164" s="244">
        <v>0</v>
      </c>
      <c r="T164" s="245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46" t="s">
        <v>434</v>
      </c>
      <c r="AT164" s="246" t="s">
        <v>136</v>
      </c>
      <c r="AU164" s="246" t="s">
        <v>84</v>
      </c>
      <c r="AY164" s="17" t="s">
        <v>133</v>
      </c>
      <c r="BE164" s="247">
        <f>IF(N164="základní",J164,0)</f>
        <v>0</v>
      </c>
      <c r="BF164" s="247">
        <f>IF(N164="snížená",J164,0)</f>
        <v>0</v>
      </c>
      <c r="BG164" s="247">
        <f>IF(N164="zákl. přenesená",J164,0)</f>
        <v>0</v>
      </c>
      <c r="BH164" s="247">
        <f>IF(N164="sníž. přenesená",J164,0)</f>
        <v>0</v>
      </c>
      <c r="BI164" s="247">
        <f>IF(N164="nulová",J164,0)</f>
        <v>0</v>
      </c>
      <c r="BJ164" s="17" t="s">
        <v>84</v>
      </c>
      <c r="BK164" s="247">
        <f>ROUND(I164*H164,2)</f>
        <v>0</v>
      </c>
      <c r="BL164" s="17" t="s">
        <v>434</v>
      </c>
      <c r="BM164" s="246" t="s">
        <v>443</v>
      </c>
    </row>
    <row r="165" s="2" customFormat="1" ht="33" customHeight="1">
      <c r="A165" s="38"/>
      <c r="B165" s="39"/>
      <c r="C165" s="235" t="s">
        <v>286</v>
      </c>
      <c r="D165" s="235" t="s">
        <v>136</v>
      </c>
      <c r="E165" s="236" t="s">
        <v>444</v>
      </c>
      <c r="F165" s="237" t="s">
        <v>445</v>
      </c>
      <c r="G165" s="238" t="s">
        <v>438</v>
      </c>
      <c r="H165" s="239">
        <v>42</v>
      </c>
      <c r="I165" s="240"/>
      <c r="J165" s="241">
        <f>ROUND(I165*H165,2)</f>
        <v>0</v>
      </c>
      <c r="K165" s="237" t="s">
        <v>1</v>
      </c>
      <c r="L165" s="44"/>
      <c r="M165" s="242" t="s">
        <v>1</v>
      </c>
      <c r="N165" s="243" t="s">
        <v>41</v>
      </c>
      <c r="O165" s="91"/>
      <c r="P165" s="244">
        <f>O165*H165</f>
        <v>0</v>
      </c>
      <c r="Q165" s="244">
        <v>0</v>
      </c>
      <c r="R165" s="244">
        <f>Q165*H165</f>
        <v>0</v>
      </c>
      <c r="S165" s="244">
        <v>0</v>
      </c>
      <c r="T165" s="245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46" t="s">
        <v>434</v>
      </c>
      <c r="AT165" s="246" t="s">
        <v>136</v>
      </c>
      <c r="AU165" s="246" t="s">
        <v>84</v>
      </c>
      <c r="AY165" s="17" t="s">
        <v>133</v>
      </c>
      <c r="BE165" s="247">
        <f>IF(N165="základní",J165,0)</f>
        <v>0</v>
      </c>
      <c r="BF165" s="247">
        <f>IF(N165="snížená",J165,0)</f>
        <v>0</v>
      </c>
      <c r="BG165" s="247">
        <f>IF(N165="zákl. přenesená",J165,0)</f>
        <v>0</v>
      </c>
      <c r="BH165" s="247">
        <f>IF(N165="sníž. přenesená",J165,0)</f>
        <v>0</v>
      </c>
      <c r="BI165" s="247">
        <f>IF(N165="nulová",J165,0)</f>
        <v>0</v>
      </c>
      <c r="BJ165" s="17" t="s">
        <v>84</v>
      </c>
      <c r="BK165" s="247">
        <f>ROUND(I165*H165,2)</f>
        <v>0</v>
      </c>
      <c r="BL165" s="17" t="s">
        <v>434</v>
      </c>
      <c r="BM165" s="246" t="s">
        <v>446</v>
      </c>
    </row>
    <row r="166" s="2" customFormat="1" ht="33" customHeight="1">
      <c r="A166" s="38"/>
      <c r="B166" s="39"/>
      <c r="C166" s="235" t="s">
        <v>447</v>
      </c>
      <c r="D166" s="235" t="s">
        <v>136</v>
      </c>
      <c r="E166" s="236" t="s">
        <v>448</v>
      </c>
      <c r="F166" s="237" t="s">
        <v>449</v>
      </c>
      <c r="G166" s="238" t="s">
        <v>450</v>
      </c>
      <c r="H166" s="239">
        <v>28</v>
      </c>
      <c r="I166" s="240"/>
      <c r="J166" s="241">
        <f>ROUND(I166*H166,2)</f>
        <v>0</v>
      </c>
      <c r="K166" s="237" t="s">
        <v>1</v>
      </c>
      <c r="L166" s="44"/>
      <c r="M166" s="294" t="s">
        <v>1</v>
      </c>
      <c r="N166" s="295" t="s">
        <v>41</v>
      </c>
      <c r="O166" s="296"/>
      <c r="P166" s="297">
        <f>O166*H166</f>
        <v>0</v>
      </c>
      <c r="Q166" s="297">
        <v>0</v>
      </c>
      <c r="R166" s="297">
        <f>Q166*H166</f>
        <v>0</v>
      </c>
      <c r="S166" s="297">
        <v>0</v>
      </c>
      <c r="T166" s="298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46" t="s">
        <v>434</v>
      </c>
      <c r="AT166" s="246" t="s">
        <v>136</v>
      </c>
      <c r="AU166" s="246" t="s">
        <v>84</v>
      </c>
      <c r="AY166" s="17" t="s">
        <v>133</v>
      </c>
      <c r="BE166" s="247">
        <f>IF(N166="základní",J166,0)</f>
        <v>0</v>
      </c>
      <c r="BF166" s="247">
        <f>IF(N166="snížená",J166,0)</f>
        <v>0</v>
      </c>
      <c r="BG166" s="247">
        <f>IF(N166="zákl. přenesená",J166,0)</f>
        <v>0</v>
      </c>
      <c r="BH166" s="247">
        <f>IF(N166="sníž. přenesená",J166,0)</f>
        <v>0</v>
      </c>
      <c r="BI166" s="247">
        <f>IF(N166="nulová",J166,0)</f>
        <v>0</v>
      </c>
      <c r="BJ166" s="17" t="s">
        <v>84</v>
      </c>
      <c r="BK166" s="247">
        <f>ROUND(I166*H166,2)</f>
        <v>0</v>
      </c>
      <c r="BL166" s="17" t="s">
        <v>434</v>
      </c>
      <c r="BM166" s="246" t="s">
        <v>451</v>
      </c>
    </row>
    <row r="167" s="2" customFormat="1" ht="6.96" customHeight="1">
      <c r="A167" s="38"/>
      <c r="B167" s="66"/>
      <c r="C167" s="67"/>
      <c r="D167" s="67"/>
      <c r="E167" s="67"/>
      <c r="F167" s="67"/>
      <c r="G167" s="67"/>
      <c r="H167" s="67"/>
      <c r="I167" s="183"/>
      <c r="J167" s="67"/>
      <c r="K167" s="67"/>
      <c r="L167" s="44"/>
      <c r="M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</row>
  </sheetData>
  <sheetProtection sheet="1" autoFilter="0" formatColumns="0" formatRows="0" objects="1" scenarios="1" spinCount="100000" saltValue="jDKy1An/Ynu3x5XL+sLiFcTw7gxmgrgUKMaaxOPxBifBiPaW1aBQ3NP83dFFQBc2SiIHC52RlqnewF7m5BTGoA==" hashValue="RfFE2w8ufbQLcuFng2Q5oQ3qkoxFzzbtx3USl1iIpJdRekbB/vyteaJcx2ZMjhlaDMk8ulPeVM5CS8GXr7pz5w==" algorithmName="SHA-512" password="CC35"/>
  <autoFilter ref="C123:K166"/>
  <mergeCells count="9">
    <mergeCell ref="E7:H7"/>
    <mergeCell ref="E9:H9"/>
    <mergeCell ref="E18:H18"/>
    <mergeCell ref="E27:H27"/>
    <mergeCell ref="E85:H85"/>
    <mergeCell ref="E87:H87"/>
    <mergeCell ref="E114:H114"/>
    <mergeCell ref="E116:H11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6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6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95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9"/>
      <c r="J3" s="138"/>
      <c r="K3" s="138"/>
      <c r="L3" s="20"/>
      <c r="AT3" s="17" t="s">
        <v>86</v>
      </c>
    </row>
    <row r="4" s="1" customFormat="1" ht="24.96" customHeight="1">
      <c r="B4" s="20"/>
      <c r="D4" s="140" t="s">
        <v>99</v>
      </c>
      <c r="I4" s="136"/>
      <c r="L4" s="20"/>
      <c r="M4" s="141" t="s">
        <v>11</v>
      </c>
      <c r="AT4" s="17" t="s">
        <v>4</v>
      </c>
    </row>
    <row r="5" s="1" customFormat="1" ht="6.96" customHeight="1">
      <c r="B5" s="20"/>
      <c r="I5" s="136"/>
      <c r="L5" s="20"/>
    </row>
    <row r="6" s="1" customFormat="1" ht="12" customHeight="1">
      <c r="B6" s="20"/>
      <c r="D6" s="142" t="s">
        <v>17</v>
      </c>
      <c r="I6" s="136"/>
      <c r="L6" s="20"/>
    </row>
    <row r="7" s="1" customFormat="1" ht="16.5" customHeight="1">
      <c r="B7" s="20"/>
      <c r="E7" s="143" t="str">
        <f>'Rekapitulace stavby'!K6</f>
        <v>Dům s pečovatelskou službou Mlýnská klimatizační jednotky v 5.NP</v>
      </c>
      <c r="F7" s="142"/>
      <c r="G7" s="142"/>
      <c r="H7" s="142"/>
      <c r="I7" s="136"/>
      <c r="L7" s="20"/>
    </row>
    <row r="8" s="2" customFormat="1" ht="12" customHeight="1">
      <c r="A8" s="38"/>
      <c r="B8" s="44"/>
      <c r="C8" s="38"/>
      <c r="D8" s="142" t="s">
        <v>100</v>
      </c>
      <c r="E8" s="38"/>
      <c r="F8" s="38"/>
      <c r="G8" s="38"/>
      <c r="H8" s="38"/>
      <c r="I8" s="144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45" t="s">
        <v>452</v>
      </c>
      <c r="F9" s="38"/>
      <c r="G9" s="38"/>
      <c r="H9" s="38"/>
      <c r="I9" s="144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144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42" t="s">
        <v>19</v>
      </c>
      <c r="E11" s="38"/>
      <c r="F11" s="146" t="s">
        <v>1</v>
      </c>
      <c r="G11" s="38"/>
      <c r="H11" s="38"/>
      <c r="I11" s="147" t="s">
        <v>20</v>
      </c>
      <c r="J11" s="146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42" t="s">
        <v>21</v>
      </c>
      <c r="E12" s="38"/>
      <c r="F12" s="146" t="s">
        <v>22</v>
      </c>
      <c r="G12" s="38"/>
      <c r="H12" s="38"/>
      <c r="I12" s="147" t="s">
        <v>23</v>
      </c>
      <c r="J12" s="148" t="str">
        <f>'Rekapitulace stavby'!AN8</f>
        <v>27. 3. 2020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144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2" t="s">
        <v>25</v>
      </c>
      <c r="E14" s="38"/>
      <c r="F14" s="38"/>
      <c r="G14" s="38"/>
      <c r="H14" s="38"/>
      <c r="I14" s="147" t="s">
        <v>26</v>
      </c>
      <c r="J14" s="146" t="s">
        <v>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6" t="s">
        <v>27</v>
      </c>
      <c r="F15" s="38"/>
      <c r="G15" s="38"/>
      <c r="H15" s="38"/>
      <c r="I15" s="147" t="s">
        <v>28</v>
      </c>
      <c r="J15" s="146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144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42" t="s">
        <v>29</v>
      </c>
      <c r="E17" s="38"/>
      <c r="F17" s="38"/>
      <c r="G17" s="38"/>
      <c r="H17" s="38"/>
      <c r="I17" s="147" t="s">
        <v>26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6"/>
      <c r="G18" s="146"/>
      <c r="H18" s="146"/>
      <c r="I18" s="147" t="s">
        <v>28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144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42" t="s">
        <v>31</v>
      </c>
      <c r="E20" s="38"/>
      <c r="F20" s="38"/>
      <c r="G20" s="38"/>
      <c r="H20" s="38"/>
      <c r="I20" s="147" t="s">
        <v>26</v>
      </c>
      <c r="J20" s="146" t="s">
        <v>1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6" t="s">
        <v>32</v>
      </c>
      <c r="F21" s="38"/>
      <c r="G21" s="38"/>
      <c r="H21" s="38"/>
      <c r="I21" s="147" t="s">
        <v>28</v>
      </c>
      <c r="J21" s="146" t="s">
        <v>1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144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42" t="s">
        <v>34</v>
      </c>
      <c r="E23" s="38"/>
      <c r="F23" s="38"/>
      <c r="G23" s="38"/>
      <c r="H23" s="38"/>
      <c r="I23" s="147" t="s">
        <v>26</v>
      </c>
      <c r="J23" s="146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6" t="s">
        <v>32</v>
      </c>
      <c r="F24" s="38"/>
      <c r="G24" s="38"/>
      <c r="H24" s="38"/>
      <c r="I24" s="147" t="s">
        <v>28</v>
      </c>
      <c r="J24" s="146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144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42" t="s">
        <v>35</v>
      </c>
      <c r="E26" s="38"/>
      <c r="F26" s="38"/>
      <c r="G26" s="38"/>
      <c r="H26" s="38"/>
      <c r="I26" s="144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49"/>
      <c r="B27" s="150"/>
      <c r="C27" s="149"/>
      <c r="D27" s="149"/>
      <c r="E27" s="151" t="s">
        <v>1</v>
      </c>
      <c r="F27" s="151"/>
      <c r="G27" s="151"/>
      <c r="H27" s="151"/>
      <c r="I27" s="152"/>
      <c r="J27" s="149"/>
      <c r="K27" s="149"/>
      <c r="L27" s="153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144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54"/>
      <c r="E29" s="154"/>
      <c r="F29" s="154"/>
      <c r="G29" s="154"/>
      <c r="H29" s="154"/>
      <c r="I29" s="155"/>
      <c r="J29" s="154"/>
      <c r="K29" s="154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6" t="s">
        <v>36</v>
      </c>
      <c r="E30" s="38"/>
      <c r="F30" s="38"/>
      <c r="G30" s="38"/>
      <c r="H30" s="38"/>
      <c r="I30" s="144"/>
      <c r="J30" s="157">
        <f>ROUND(J118,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4"/>
      <c r="E31" s="154"/>
      <c r="F31" s="154"/>
      <c r="G31" s="154"/>
      <c r="H31" s="154"/>
      <c r="I31" s="155"/>
      <c r="J31" s="154"/>
      <c r="K31" s="154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58" t="s">
        <v>38</v>
      </c>
      <c r="G32" s="38"/>
      <c r="H32" s="38"/>
      <c r="I32" s="159" t="s">
        <v>37</v>
      </c>
      <c r="J32" s="158" t="s">
        <v>39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60" t="s">
        <v>40</v>
      </c>
      <c r="E33" s="142" t="s">
        <v>41</v>
      </c>
      <c r="F33" s="161">
        <f>ROUND((SUM(BE118:BE133)),  2)</f>
        <v>0</v>
      </c>
      <c r="G33" s="38"/>
      <c r="H33" s="38"/>
      <c r="I33" s="162">
        <v>0.20999999999999999</v>
      </c>
      <c r="J33" s="161">
        <f>ROUND(((SUM(BE118:BE133))*I33),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42" t="s">
        <v>42</v>
      </c>
      <c r="F34" s="161">
        <f>ROUND((SUM(BF118:BF133)),  2)</f>
        <v>0</v>
      </c>
      <c r="G34" s="38"/>
      <c r="H34" s="38"/>
      <c r="I34" s="162">
        <v>0.14999999999999999</v>
      </c>
      <c r="J34" s="161">
        <f>ROUND(((SUM(BF118:BF133))*I34),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42" t="s">
        <v>43</v>
      </c>
      <c r="F35" s="161">
        <f>ROUND((SUM(BG118:BG133)),  2)</f>
        <v>0</v>
      </c>
      <c r="G35" s="38"/>
      <c r="H35" s="38"/>
      <c r="I35" s="162">
        <v>0.20999999999999999</v>
      </c>
      <c r="J35" s="161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2" t="s">
        <v>44</v>
      </c>
      <c r="F36" s="161">
        <f>ROUND((SUM(BH118:BH133)),  2)</f>
        <v>0</v>
      </c>
      <c r="G36" s="38"/>
      <c r="H36" s="38"/>
      <c r="I36" s="162">
        <v>0.14999999999999999</v>
      </c>
      <c r="J36" s="161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2" t="s">
        <v>45</v>
      </c>
      <c r="F37" s="161">
        <f>ROUND((SUM(BI118:BI133)),  2)</f>
        <v>0</v>
      </c>
      <c r="G37" s="38"/>
      <c r="H37" s="38"/>
      <c r="I37" s="162">
        <v>0</v>
      </c>
      <c r="J37" s="161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144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63"/>
      <c r="D39" s="164" t="s">
        <v>46</v>
      </c>
      <c r="E39" s="165"/>
      <c r="F39" s="165"/>
      <c r="G39" s="166" t="s">
        <v>47</v>
      </c>
      <c r="H39" s="167" t="s">
        <v>48</v>
      </c>
      <c r="I39" s="168"/>
      <c r="J39" s="169">
        <f>SUM(J30:J37)</f>
        <v>0</v>
      </c>
      <c r="K39" s="170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144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I41" s="136"/>
      <c r="L41" s="20"/>
    </row>
    <row r="42" s="1" customFormat="1" ht="14.4" customHeight="1">
      <c r="B42" s="20"/>
      <c r="I42" s="136"/>
      <c r="L42" s="20"/>
    </row>
    <row r="43" s="1" customFormat="1" ht="14.4" customHeight="1">
      <c r="B43" s="20"/>
      <c r="I43" s="136"/>
      <c r="L43" s="20"/>
    </row>
    <row r="44" s="1" customFormat="1" ht="14.4" customHeight="1">
      <c r="B44" s="20"/>
      <c r="I44" s="136"/>
      <c r="L44" s="20"/>
    </row>
    <row r="45" s="1" customFormat="1" ht="14.4" customHeight="1">
      <c r="B45" s="20"/>
      <c r="I45" s="136"/>
      <c r="L45" s="20"/>
    </row>
    <row r="46" s="1" customFormat="1" ht="14.4" customHeight="1">
      <c r="B46" s="20"/>
      <c r="I46" s="136"/>
      <c r="L46" s="20"/>
    </row>
    <row r="47" s="1" customFormat="1" ht="14.4" customHeight="1">
      <c r="B47" s="20"/>
      <c r="I47" s="136"/>
      <c r="L47" s="20"/>
    </row>
    <row r="48" s="1" customFormat="1" ht="14.4" customHeight="1">
      <c r="B48" s="20"/>
      <c r="I48" s="136"/>
      <c r="L48" s="20"/>
    </row>
    <row r="49" s="1" customFormat="1" ht="14.4" customHeight="1">
      <c r="B49" s="20"/>
      <c r="I49" s="136"/>
      <c r="L49" s="20"/>
    </row>
    <row r="50" s="2" customFormat="1" ht="14.4" customHeight="1">
      <c r="B50" s="63"/>
      <c r="D50" s="171" t="s">
        <v>49</v>
      </c>
      <c r="E50" s="172"/>
      <c r="F50" s="172"/>
      <c r="G50" s="171" t="s">
        <v>50</v>
      </c>
      <c r="H50" s="172"/>
      <c r="I50" s="173"/>
      <c r="J50" s="172"/>
      <c r="K50" s="17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4" t="s">
        <v>51</v>
      </c>
      <c r="E61" s="175"/>
      <c r="F61" s="176" t="s">
        <v>52</v>
      </c>
      <c r="G61" s="174" t="s">
        <v>51</v>
      </c>
      <c r="H61" s="175"/>
      <c r="I61" s="177"/>
      <c r="J61" s="178" t="s">
        <v>52</v>
      </c>
      <c r="K61" s="17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1" t="s">
        <v>53</v>
      </c>
      <c r="E65" s="179"/>
      <c r="F65" s="179"/>
      <c r="G65" s="171" t="s">
        <v>54</v>
      </c>
      <c r="H65" s="179"/>
      <c r="I65" s="180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4" t="s">
        <v>51</v>
      </c>
      <c r="E76" s="175"/>
      <c r="F76" s="176" t="s">
        <v>52</v>
      </c>
      <c r="G76" s="174" t="s">
        <v>51</v>
      </c>
      <c r="H76" s="175"/>
      <c r="I76" s="177"/>
      <c r="J76" s="178" t="s">
        <v>52</v>
      </c>
      <c r="K76" s="17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1"/>
      <c r="C77" s="182"/>
      <c r="D77" s="182"/>
      <c r="E77" s="182"/>
      <c r="F77" s="182"/>
      <c r="G77" s="182"/>
      <c r="H77" s="182"/>
      <c r="I77" s="183"/>
      <c r="J77" s="182"/>
      <c r="K77" s="18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4"/>
      <c r="C81" s="185"/>
      <c r="D81" s="185"/>
      <c r="E81" s="185"/>
      <c r="F81" s="185"/>
      <c r="G81" s="185"/>
      <c r="H81" s="185"/>
      <c r="I81" s="186"/>
      <c r="J81" s="185"/>
      <c r="K81" s="18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102</v>
      </c>
      <c r="D82" s="40"/>
      <c r="E82" s="40"/>
      <c r="F82" s="40"/>
      <c r="G82" s="40"/>
      <c r="H82" s="40"/>
      <c r="I82" s="144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4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17</v>
      </c>
      <c r="D84" s="40"/>
      <c r="E84" s="40"/>
      <c r="F84" s="40"/>
      <c r="G84" s="40"/>
      <c r="H84" s="40"/>
      <c r="I84" s="144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7" t="str">
        <f>E7</f>
        <v>Dům s pečovatelskou službou Mlýnská klimatizační jednotky v 5.NP</v>
      </c>
      <c r="F85" s="32"/>
      <c r="G85" s="32"/>
      <c r="H85" s="32"/>
      <c r="I85" s="144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100</v>
      </c>
      <c r="D86" s="40"/>
      <c r="E86" s="40"/>
      <c r="F86" s="40"/>
      <c r="G86" s="40"/>
      <c r="H86" s="40"/>
      <c r="I86" s="144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EL - Elektroinstalace</v>
      </c>
      <c r="F87" s="40"/>
      <c r="G87" s="40"/>
      <c r="H87" s="40"/>
      <c r="I87" s="144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144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21</v>
      </c>
      <c r="D89" s="40"/>
      <c r="E89" s="40"/>
      <c r="F89" s="27" t="str">
        <f>F12</f>
        <v>Brno</v>
      </c>
      <c r="G89" s="40"/>
      <c r="H89" s="40"/>
      <c r="I89" s="147" t="s">
        <v>23</v>
      </c>
      <c r="J89" s="79" t="str">
        <f>IF(J12="","",J12)</f>
        <v>27. 3. 2020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144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40.05" customHeight="1">
      <c r="A91" s="38"/>
      <c r="B91" s="39"/>
      <c r="C91" s="32" t="s">
        <v>25</v>
      </c>
      <c r="D91" s="40"/>
      <c r="E91" s="40"/>
      <c r="F91" s="27" t="str">
        <f>E15</f>
        <v>Statutární město Brno</v>
      </c>
      <c r="G91" s="40"/>
      <c r="H91" s="40"/>
      <c r="I91" s="147" t="s">
        <v>31</v>
      </c>
      <c r="J91" s="36" t="str">
        <f>E21</f>
        <v>Promed Brno, spol.s r.o., Žitná 19, 621 00 Brno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40.05" customHeight="1">
      <c r="A92" s="38"/>
      <c r="B92" s="39"/>
      <c r="C92" s="32" t="s">
        <v>29</v>
      </c>
      <c r="D92" s="40"/>
      <c r="E92" s="40"/>
      <c r="F92" s="27" t="str">
        <f>IF(E18="","",E18)</f>
        <v>Vyplň údaj</v>
      </c>
      <c r="G92" s="40"/>
      <c r="H92" s="40"/>
      <c r="I92" s="147" t="s">
        <v>34</v>
      </c>
      <c r="J92" s="36" t="str">
        <f>E24</f>
        <v>Promed Brno, spol.s r.o., Žitná 19, 621 00 Brno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144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88" t="s">
        <v>103</v>
      </c>
      <c r="D94" s="189"/>
      <c r="E94" s="189"/>
      <c r="F94" s="189"/>
      <c r="G94" s="189"/>
      <c r="H94" s="189"/>
      <c r="I94" s="190"/>
      <c r="J94" s="191" t="s">
        <v>104</v>
      </c>
      <c r="K94" s="189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144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92" t="s">
        <v>105</v>
      </c>
      <c r="D96" s="40"/>
      <c r="E96" s="40"/>
      <c r="F96" s="40"/>
      <c r="G96" s="40"/>
      <c r="H96" s="40"/>
      <c r="I96" s="144"/>
      <c r="J96" s="110">
        <f>J118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106</v>
      </c>
    </row>
    <row r="97" s="9" customFormat="1" ht="24.96" customHeight="1">
      <c r="A97" s="9"/>
      <c r="B97" s="193"/>
      <c r="C97" s="194"/>
      <c r="D97" s="195" t="s">
        <v>453</v>
      </c>
      <c r="E97" s="196"/>
      <c r="F97" s="196"/>
      <c r="G97" s="196"/>
      <c r="H97" s="196"/>
      <c r="I97" s="197"/>
      <c r="J97" s="198">
        <f>J119</f>
        <v>0</v>
      </c>
      <c r="K97" s="194"/>
      <c r="L97" s="19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200"/>
      <c r="C98" s="201"/>
      <c r="D98" s="202" t="s">
        <v>454</v>
      </c>
      <c r="E98" s="203"/>
      <c r="F98" s="203"/>
      <c r="G98" s="203"/>
      <c r="H98" s="203"/>
      <c r="I98" s="204"/>
      <c r="J98" s="205">
        <f>J120</f>
        <v>0</v>
      </c>
      <c r="K98" s="201"/>
      <c r="L98" s="206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2" customFormat="1" ht="21.84" customHeight="1">
      <c r="A99" s="38"/>
      <c r="B99" s="39"/>
      <c r="C99" s="40"/>
      <c r="D99" s="40"/>
      <c r="E99" s="40"/>
      <c r="F99" s="40"/>
      <c r="G99" s="40"/>
      <c r="H99" s="40"/>
      <c r="I99" s="144"/>
      <c r="J99" s="40"/>
      <c r="K99" s="40"/>
      <c r="L99" s="63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6.96" customHeight="1">
      <c r="A100" s="38"/>
      <c r="B100" s="66"/>
      <c r="C100" s="67"/>
      <c r="D100" s="67"/>
      <c r="E100" s="67"/>
      <c r="F100" s="67"/>
      <c r="G100" s="67"/>
      <c r="H100" s="67"/>
      <c r="I100" s="183"/>
      <c r="J100" s="67"/>
      <c r="K100" s="67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</row>
    <row r="104" s="2" customFormat="1" ht="6.96" customHeight="1">
      <c r="A104" s="38"/>
      <c r="B104" s="68"/>
      <c r="C104" s="69"/>
      <c r="D104" s="69"/>
      <c r="E104" s="69"/>
      <c r="F104" s="69"/>
      <c r="G104" s="69"/>
      <c r="H104" s="69"/>
      <c r="I104" s="186"/>
      <c r="J104" s="69"/>
      <c r="K104" s="69"/>
      <c r="L104" s="63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5" s="2" customFormat="1" ht="24.96" customHeight="1">
      <c r="A105" s="38"/>
      <c r="B105" s="39"/>
      <c r="C105" s="23" t="s">
        <v>118</v>
      </c>
      <c r="D105" s="40"/>
      <c r="E105" s="40"/>
      <c r="F105" s="40"/>
      <c r="G105" s="40"/>
      <c r="H105" s="40"/>
      <c r="I105" s="144"/>
      <c r="J105" s="40"/>
      <c r="K105" s="40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39"/>
      <c r="C106" s="40"/>
      <c r="D106" s="40"/>
      <c r="E106" s="40"/>
      <c r="F106" s="40"/>
      <c r="G106" s="40"/>
      <c r="H106" s="40"/>
      <c r="I106" s="144"/>
      <c r="J106" s="40"/>
      <c r="K106" s="40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12" customHeight="1">
      <c r="A107" s="38"/>
      <c r="B107" s="39"/>
      <c r="C107" s="32" t="s">
        <v>17</v>
      </c>
      <c r="D107" s="40"/>
      <c r="E107" s="40"/>
      <c r="F107" s="40"/>
      <c r="G107" s="40"/>
      <c r="H107" s="40"/>
      <c r="I107" s="144"/>
      <c r="J107" s="40"/>
      <c r="K107" s="40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16.5" customHeight="1">
      <c r="A108" s="38"/>
      <c r="B108" s="39"/>
      <c r="C108" s="40"/>
      <c r="D108" s="40"/>
      <c r="E108" s="187" t="str">
        <f>E7</f>
        <v>Dům s pečovatelskou službou Mlýnská klimatizační jednotky v 5.NP</v>
      </c>
      <c r="F108" s="32"/>
      <c r="G108" s="32"/>
      <c r="H108" s="32"/>
      <c r="I108" s="144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2" customHeight="1">
      <c r="A109" s="38"/>
      <c r="B109" s="39"/>
      <c r="C109" s="32" t="s">
        <v>100</v>
      </c>
      <c r="D109" s="40"/>
      <c r="E109" s="40"/>
      <c r="F109" s="40"/>
      <c r="G109" s="40"/>
      <c r="H109" s="40"/>
      <c r="I109" s="144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6.5" customHeight="1">
      <c r="A110" s="38"/>
      <c r="B110" s="39"/>
      <c r="C110" s="40"/>
      <c r="D110" s="40"/>
      <c r="E110" s="76" t="str">
        <f>E9</f>
        <v>EL - Elektroinstalace</v>
      </c>
      <c r="F110" s="40"/>
      <c r="G110" s="40"/>
      <c r="H110" s="40"/>
      <c r="I110" s="144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6.96" customHeight="1">
      <c r="A111" s="38"/>
      <c r="B111" s="39"/>
      <c r="C111" s="40"/>
      <c r="D111" s="40"/>
      <c r="E111" s="40"/>
      <c r="F111" s="40"/>
      <c r="G111" s="40"/>
      <c r="H111" s="40"/>
      <c r="I111" s="144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21</v>
      </c>
      <c r="D112" s="40"/>
      <c r="E112" s="40"/>
      <c r="F112" s="27" t="str">
        <f>F12</f>
        <v>Brno</v>
      </c>
      <c r="G112" s="40"/>
      <c r="H112" s="40"/>
      <c r="I112" s="147" t="s">
        <v>23</v>
      </c>
      <c r="J112" s="79" t="str">
        <f>IF(J12="","",J12)</f>
        <v>27. 3. 2020</v>
      </c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6.96" customHeight="1">
      <c r="A113" s="38"/>
      <c r="B113" s="39"/>
      <c r="C113" s="40"/>
      <c r="D113" s="40"/>
      <c r="E113" s="40"/>
      <c r="F113" s="40"/>
      <c r="G113" s="40"/>
      <c r="H113" s="40"/>
      <c r="I113" s="144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40.05" customHeight="1">
      <c r="A114" s="38"/>
      <c r="B114" s="39"/>
      <c r="C114" s="32" t="s">
        <v>25</v>
      </c>
      <c r="D114" s="40"/>
      <c r="E114" s="40"/>
      <c r="F114" s="27" t="str">
        <f>E15</f>
        <v>Statutární město Brno</v>
      </c>
      <c r="G114" s="40"/>
      <c r="H114" s="40"/>
      <c r="I114" s="147" t="s">
        <v>31</v>
      </c>
      <c r="J114" s="36" t="str">
        <f>E21</f>
        <v>Promed Brno, spol.s r.o., Žitná 19, 621 00 Brno</v>
      </c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40.05" customHeight="1">
      <c r="A115" s="38"/>
      <c r="B115" s="39"/>
      <c r="C115" s="32" t="s">
        <v>29</v>
      </c>
      <c r="D115" s="40"/>
      <c r="E115" s="40"/>
      <c r="F115" s="27" t="str">
        <f>IF(E18="","",E18)</f>
        <v>Vyplň údaj</v>
      </c>
      <c r="G115" s="40"/>
      <c r="H115" s="40"/>
      <c r="I115" s="147" t="s">
        <v>34</v>
      </c>
      <c r="J115" s="36" t="str">
        <f>E24</f>
        <v>Promed Brno, spol.s r.o., Žitná 19, 621 00 Brno</v>
      </c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0.32" customHeight="1">
      <c r="A116" s="38"/>
      <c r="B116" s="39"/>
      <c r="C116" s="40"/>
      <c r="D116" s="40"/>
      <c r="E116" s="40"/>
      <c r="F116" s="40"/>
      <c r="G116" s="40"/>
      <c r="H116" s="40"/>
      <c r="I116" s="144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11" customFormat="1" ht="29.28" customHeight="1">
      <c r="A117" s="207"/>
      <c r="B117" s="208"/>
      <c r="C117" s="209" t="s">
        <v>119</v>
      </c>
      <c r="D117" s="210" t="s">
        <v>61</v>
      </c>
      <c r="E117" s="210" t="s">
        <v>57</v>
      </c>
      <c r="F117" s="210" t="s">
        <v>58</v>
      </c>
      <c r="G117" s="210" t="s">
        <v>120</v>
      </c>
      <c r="H117" s="210" t="s">
        <v>121</v>
      </c>
      <c r="I117" s="211" t="s">
        <v>122</v>
      </c>
      <c r="J117" s="210" t="s">
        <v>104</v>
      </c>
      <c r="K117" s="212" t="s">
        <v>123</v>
      </c>
      <c r="L117" s="213"/>
      <c r="M117" s="100" t="s">
        <v>1</v>
      </c>
      <c r="N117" s="101" t="s">
        <v>40</v>
      </c>
      <c r="O117" s="101" t="s">
        <v>124</v>
      </c>
      <c r="P117" s="101" t="s">
        <v>125</v>
      </c>
      <c r="Q117" s="101" t="s">
        <v>126</v>
      </c>
      <c r="R117" s="101" t="s">
        <v>127</v>
      </c>
      <c r="S117" s="101" t="s">
        <v>128</v>
      </c>
      <c r="T117" s="102" t="s">
        <v>129</v>
      </c>
      <c r="U117" s="207"/>
      <c r="V117" s="207"/>
      <c r="W117" s="207"/>
      <c r="X117" s="207"/>
      <c r="Y117" s="207"/>
      <c r="Z117" s="207"/>
      <c r="AA117" s="207"/>
      <c r="AB117" s="207"/>
      <c r="AC117" s="207"/>
      <c r="AD117" s="207"/>
      <c r="AE117" s="207"/>
    </row>
    <row r="118" s="2" customFormat="1" ht="22.8" customHeight="1">
      <c r="A118" s="38"/>
      <c r="B118" s="39"/>
      <c r="C118" s="107" t="s">
        <v>130</v>
      </c>
      <c r="D118" s="40"/>
      <c r="E118" s="40"/>
      <c r="F118" s="40"/>
      <c r="G118" s="40"/>
      <c r="H118" s="40"/>
      <c r="I118" s="144"/>
      <c r="J118" s="214">
        <f>BK118</f>
        <v>0</v>
      </c>
      <c r="K118" s="40"/>
      <c r="L118" s="44"/>
      <c r="M118" s="103"/>
      <c r="N118" s="215"/>
      <c r="O118" s="104"/>
      <c r="P118" s="216">
        <f>P119</f>
        <v>0</v>
      </c>
      <c r="Q118" s="104"/>
      <c r="R118" s="216">
        <f>R119</f>
        <v>0</v>
      </c>
      <c r="S118" s="104"/>
      <c r="T118" s="217">
        <f>T119</f>
        <v>0</v>
      </c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T118" s="17" t="s">
        <v>75</v>
      </c>
      <c r="AU118" s="17" t="s">
        <v>106</v>
      </c>
      <c r="BK118" s="218">
        <f>BK119</f>
        <v>0</v>
      </c>
    </row>
    <row r="119" s="12" customFormat="1" ht="25.92" customHeight="1">
      <c r="A119" s="12"/>
      <c r="B119" s="219"/>
      <c r="C119" s="220"/>
      <c r="D119" s="221" t="s">
        <v>75</v>
      </c>
      <c r="E119" s="222" t="s">
        <v>283</v>
      </c>
      <c r="F119" s="222" t="s">
        <v>455</v>
      </c>
      <c r="G119" s="220"/>
      <c r="H119" s="220"/>
      <c r="I119" s="223"/>
      <c r="J119" s="224">
        <f>BK119</f>
        <v>0</v>
      </c>
      <c r="K119" s="220"/>
      <c r="L119" s="225"/>
      <c r="M119" s="226"/>
      <c r="N119" s="227"/>
      <c r="O119" s="227"/>
      <c r="P119" s="228">
        <f>P120</f>
        <v>0</v>
      </c>
      <c r="Q119" s="227"/>
      <c r="R119" s="228">
        <f>R120</f>
        <v>0</v>
      </c>
      <c r="S119" s="227"/>
      <c r="T119" s="229">
        <f>T120</f>
        <v>0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230" t="s">
        <v>134</v>
      </c>
      <c r="AT119" s="231" t="s">
        <v>75</v>
      </c>
      <c r="AU119" s="231" t="s">
        <v>76</v>
      </c>
      <c r="AY119" s="230" t="s">
        <v>133</v>
      </c>
      <c r="BK119" s="232">
        <f>BK120</f>
        <v>0</v>
      </c>
    </row>
    <row r="120" s="12" customFormat="1" ht="22.8" customHeight="1">
      <c r="A120" s="12"/>
      <c r="B120" s="219"/>
      <c r="C120" s="220"/>
      <c r="D120" s="221" t="s">
        <v>75</v>
      </c>
      <c r="E120" s="233" t="s">
        <v>456</v>
      </c>
      <c r="F120" s="233" t="s">
        <v>457</v>
      </c>
      <c r="G120" s="220"/>
      <c r="H120" s="220"/>
      <c r="I120" s="223"/>
      <c r="J120" s="234">
        <f>BK120</f>
        <v>0</v>
      </c>
      <c r="K120" s="220"/>
      <c r="L120" s="225"/>
      <c r="M120" s="226"/>
      <c r="N120" s="227"/>
      <c r="O120" s="227"/>
      <c r="P120" s="228">
        <f>SUM(P121:P133)</f>
        <v>0</v>
      </c>
      <c r="Q120" s="227"/>
      <c r="R120" s="228">
        <f>SUM(R121:R133)</f>
        <v>0</v>
      </c>
      <c r="S120" s="227"/>
      <c r="T120" s="229">
        <f>SUM(T121:T133)</f>
        <v>0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230" t="s">
        <v>134</v>
      </c>
      <c r="AT120" s="231" t="s">
        <v>75</v>
      </c>
      <c r="AU120" s="231" t="s">
        <v>84</v>
      </c>
      <c r="AY120" s="230" t="s">
        <v>133</v>
      </c>
      <c r="BK120" s="232">
        <f>SUM(BK121:BK133)</f>
        <v>0</v>
      </c>
    </row>
    <row r="121" s="2" customFormat="1" ht="16.5" customHeight="1">
      <c r="A121" s="38"/>
      <c r="B121" s="39"/>
      <c r="C121" s="235" t="s">
        <v>84</v>
      </c>
      <c r="D121" s="235" t="s">
        <v>136</v>
      </c>
      <c r="E121" s="236" t="s">
        <v>458</v>
      </c>
      <c r="F121" s="237" t="s">
        <v>459</v>
      </c>
      <c r="G121" s="238" t="s">
        <v>139</v>
      </c>
      <c r="H121" s="239">
        <v>1</v>
      </c>
      <c r="I121" s="240"/>
      <c r="J121" s="241">
        <f>ROUND(I121*H121,2)</f>
        <v>0</v>
      </c>
      <c r="K121" s="237" t="s">
        <v>1</v>
      </c>
      <c r="L121" s="44"/>
      <c r="M121" s="242" t="s">
        <v>1</v>
      </c>
      <c r="N121" s="243" t="s">
        <v>41</v>
      </c>
      <c r="O121" s="91"/>
      <c r="P121" s="244">
        <f>O121*H121</f>
        <v>0</v>
      </c>
      <c r="Q121" s="244">
        <v>0</v>
      </c>
      <c r="R121" s="244">
        <f>Q121*H121</f>
        <v>0</v>
      </c>
      <c r="S121" s="244">
        <v>0</v>
      </c>
      <c r="T121" s="245">
        <f>S121*H121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R121" s="246" t="s">
        <v>443</v>
      </c>
      <c r="AT121" s="246" t="s">
        <v>136</v>
      </c>
      <c r="AU121" s="246" t="s">
        <v>86</v>
      </c>
      <c r="AY121" s="17" t="s">
        <v>133</v>
      </c>
      <c r="BE121" s="247">
        <f>IF(N121="základní",J121,0)</f>
        <v>0</v>
      </c>
      <c r="BF121" s="247">
        <f>IF(N121="snížená",J121,0)</f>
        <v>0</v>
      </c>
      <c r="BG121" s="247">
        <f>IF(N121="zákl. přenesená",J121,0)</f>
        <v>0</v>
      </c>
      <c r="BH121" s="247">
        <f>IF(N121="sníž. přenesená",J121,0)</f>
        <v>0</v>
      </c>
      <c r="BI121" s="247">
        <f>IF(N121="nulová",J121,0)</f>
        <v>0</v>
      </c>
      <c r="BJ121" s="17" t="s">
        <v>84</v>
      </c>
      <c r="BK121" s="247">
        <f>ROUND(I121*H121,2)</f>
        <v>0</v>
      </c>
      <c r="BL121" s="17" t="s">
        <v>443</v>
      </c>
      <c r="BM121" s="246" t="s">
        <v>460</v>
      </c>
    </row>
    <row r="122" s="2" customFormat="1" ht="16.5" customHeight="1">
      <c r="A122" s="38"/>
      <c r="B122" s="39"/>
      <c r="C122" s="235" t="s">
        <v>86</v>
      </c>
      <c r="D122" s="235" t="s">
        <v>136</v>
      </c>
      <c r="E122" s="236" t="s">
        <v>461</v>
      </c>
      <c r="F122" s="237" t="s">
        <v>462</v>
      </c>
      <c r="G122" s="238" t="s">
        <v>139</v>
      </c>
      <c r="H122" s="239">
        <v>6</v>
      </c>
      <c r="I122" s="240"/>
      <c r="J122" s="241">
        <f>ROUND(I122*H122,2)</f>
        <v>0</v>
      </c>
      <c r="K122" s="237" t="s">
        <v>1</v>
      </c>
      <c r="L122" s="44"/>
      <c r="M122" s="242" t="s">
        <v>1</v>
      </c>
      <c r="N122" s="243" t="s">
        <v>41</v>
      </c>
      <c r="O122" s="91"/>
      <c r="P122" s="244">
        <f>O122*H122</f>
        <v>0</v>
      </c>
      <c r="Q122" s="244">
        <v>0</v>
      </c>
      <c r="R122" s="244">
        <f>Q122*H122</f>
        <v>0</v>
      </c>
      <c r="S122" s="244">
        <v>0</v>
      </c>
      <c r="T122" s="245">
        <f>S122*H122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R122" s="246" t="s">
        <v>443</v>
      </c>
      <c r="AT122" s="246" t="s">
        <v>136</v>
      </c>
      <c r="AU122" s="246" t="s">
        <v>86</v>
      </c>
      <c r="AY122" s="17" t="s">
        <v>133</v>
      </c>
      <c r="BE122" s="247">
        <f>IF(N122="základní",J122,0)</f>
        <v>0</v>
      </c>
      <c r="BF122" s="247">
        <f>IF(N122="snížená",J122,0)</f>
        <v>0</v>
      </c>
      <c r="BG122" s="247">
        <f>IF(N122="zákl. přenesená",J122,0)</f>
        <v>0</v>
      </c>
      <c r="BH122" s="247">
        <f>IF(N122="sníž. přenesená",J122,0)</f>
        <v>0</v>
      </c>
      <c r="BI122" s="247">
        <f>IF(N122="nulová",J122,0)</f>
        <v>0</v>
      </c>
      <c r="BJ122" s="17" t="s">
        <v>84</v>
      </c>
      <c r="BK122" s="247">
        <f>ROUND(I122*H122,2)</f>
        <v>0</v>
      </c>
      <c r="BL122" s="17" t="s">
        <v>443</v>
      </c>
      <c r="BM122" s="246" t="s">
        <v>463</v>
      </c>
    </row>
    <row r="123" s="2" customFormat="1" ht="16.5" customHeight="1">
      <c r="A123" s="38"/>
      <c r="B123" s="39"/>
      <c r="C123" s="235" t="s">
        <v>134</v>
      </c>
      <c r="D123" s="235" t="s">
        <v>136</v>
      </c>
      <c r="E123" s="236" t="s">
        <v>464</v>
      </c>
      <c r="F123" s="237" t="s">
        <v>465</v>
      </c>
      <c r="G123" s="238" t="s">
        <v>187</v>
      </c>
      <c r="H123" s="239">
        <v>28</v>
      </c>
      <c r="I123" s="240"/>
      <c r="J123" s="241">
        <f>ROUND(I123*H123,2)</f>
        <v>0</v>
      </c>
      <c r="K123" s="237" t="s">
        <v>1</v>
      </c>
      <c r="L123" s="44"/>
      <c r="M123" s="242" t="s">
        <v>1</v>
      </c>
      <c r="N123" s="243" t="s">
        <v>41</v>
      </c>
      <c r="O123" s="91"/>
      <c r="P123" s="244">
        <f>O123*H123</f>
        <v>0</v>
      </c>
      <c r="Q123" s="244">
        <v>0</v>
      </c>
      <c r="R123" s="244">
        <f>Q123*H123</f>
        <v>0</v>
      </c>
      <c r="S123" s="244">
        <v>0</v>
      </c>
      <c r="T123" s="245">
        <f>S123*H123</f>
        <v>0</v>
      </c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R123" s="246" t="s">
        <v>443</v>
      </c>
      <c r="AT123" s="246" t="s">
        <v>136</v>
      </c>
      <c r="AU123" s="246" t="s">
        <v>86</v>
      </c>
      <c r="AY123" s="17" t="s">
        <v>133</v>
      </c>
      <c r="BE123" s="247">
        <f>IF(N123="základní",J123,0)</f>
        <v>0</v>
      </c>
      <c r="BF123" s="247">
        <f>IF(N123="snížená",J123,0)</f>
        <v>0</v>
      </c>
      <c r="BG123" s="247">
        <f>IF(N123="zákl. přenesená",J123,0)</f>
        <v>0</v>
      </c>
      <c r="BH123" s="247">
        <f>IF(N123="sníž. přenesená",J123,0)</f>
        <v>0</v>
      </c>
      <c r="BI123" s="247">
        <f>IF(N123="nulová",J123,0)</f>
        <v>0</v>
      </c>
      <c r="BJ123" s="17" t="s">
        <v>84</v>
      </c>
      <c r="BK123" s="247">
        <f>ROUND(I123*H123,2)</f>
        <v>0</v>
      </c>
      <c r="BL123" s="17" t="s">
        <v>443</v>
      </c>
      <c r="BM123" s="246" t="s">
        <v>466</v>
      </c>
    </row>
    <row r="124" s="2" customFormat="1" ht="16.5" customHeight="1">
      <c r="A124" s="38"/>
      <c r="B124" s="39"/>
      <c r="C124" s="235" t="s">
        <v>141</v>
      </c>
      <c r="D124" s="235" t="s">
        <v>136</v>
      </c>
      <c r="E124" s="236" t="s">
        <v>467</v>
      </c>
      <c r="F124" s="237" t="s">
        <v>468</v>
      </c>
      <c r="G124" s="238" t="s">
        <v>187</v>
      </c>
      <c r="H124" s="239">
        <v>110</v>
      </c>
      <c r="I124" s="240"/>
      <c r="J124" s="241">
        <f>ROUND(I124*H124,2)</f>
        <v>0</v>
      </c>
      <c r="K124" s="237" t="s">
        <v>1</v>
      </c>
      <c r="L124" s="44"/>
      <c r="M124" s="242" t="s">
        <v>1</v>
      </c>
      <c r="N124" s="243" t="s">
        <v>41</v>
      </c>
      <c r="O124" s="91"/>
      <c r="P124" s="244">
        <f>O124*H124</f>
        <v>0</v>
      </c>
      <c r="Q124" s="244">
        <v>0</v>
      </c>
      <c r="R124" s="244">
        <f>Q124*H124</f>
        <v>0</v>
      </c>
      <c r="S124" s="244">
        <v>0</v>
      </c>
      <c r="T124" s="245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46" t="s">
        <v>443</v>
      </c>
      <c r="AT124" s="246" t="s">
        <v>136</v>
      </c>
      <c r="AU124" s="246" t="s">
        <v>86</v>
      </c>
      <c r="AY124" s="17" t="s">
        <v>133</v>
      </c>
      <c r="BE124" s="247">
        <f>IF(N124="základní",J124,0)</f>
        <v>0</v>
      </c>
      <c r="BF124" s="247">
        <f>IF(N124="snížená",J124,0)</f>
        <v>0</v>
      </c>
      <c r="BG124" s="247">
        <f>IF(N124="zákl. přenesená",J124,0)</f>
        <v>0</v>
      </c>
      <c r="BH124" s="247">
        <f>IF(N124="sníž. přenesená",J124,0)</f>
        <v>0</v>
      </c>
      <c r="BI124" s="247">
        <f>IF(N124="nulová",J124,0)</f>
        <v>0</v>
      </c>
      <c r="BJ124" s="17" t="s">
        <v>84</v>
      </c>
      <c r="BK124" s="247">
        <f>ROUND(I124*H124,2)</f>
        <v>0</v>
      </c>
      <c r="BL124" s="17" t="s">
        <v>443</v>
      </c>
      <c r="BM124" s="246" t="s">
        <v>469</v>
      </c>
    </row>
    <row r="125" s="2" customFormat="1" ht="16.5" customHeight="1">
      <c r="A125" s="38"/>
      <c r="B125" s="39"/>
      <c r="C125" s="235" t="s">
        <v>155</v>
      </c>
      <c r="D125" s="235" t="s">
        <v>136</v>
      </c>
      <c r="E125" s="236" t="s">
        <v>470</v>
      </c>
      <c r="F125" s="237" t="s">
        <v>471</v>
      </c>
      <c r="G125" s="238" t="s">
        <v>187</v>
      </c>
      <c r="H125" s="239">
        <v>100</v>
      </c>
      <c r="I125" s="240"/>
      <c r="J125" s="241">
        <f>ROUND(I125*H125,2)</f>
        <v>0</v>
      </c>
      <c r="K125" s="237" t="s">
        <v>1</v>
      </c>
      <c r="L125" s="44"/>
      <c r="M125" s="242" t="s">
        <v>1</v>
      </c>
      <c r="N125" s="243" t="s">
        <v>41</v>
      </c>
      <c r="O125" s="91"/>
      <c r="P125" s="244">
        <f>O125*H125</f>
        <v>0</v>
      </c>
      <c r="Q125" s="244">
        <v>0</v>
      </c>
      <c r="R125" s="244">
        <f>Q125*H125</f>
        <v>0</v>
      </c>
      <c r="S125" s="244">
        <v>0</v>
      </c>
      <c r="T125" s="245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46" t="s">
        <v>443</v>
      </c>
      <c r="AT125" s="246" t="s">
        <v>136</v>
      </c>
      <c r="AU125" s="246" t="s">
        <v>86</v>
      </c>
      <c r="AY125" s="17" t="s">
        <v>133</v>
      </c>
      <c r="BE125" s="247">
        <f>IF(N125="základní",J125,0)</f>
        <v>0</v>
      </c>
      <c r="BF125" s="247">
        <f>IF(N125="snížená",J125,0)</f>
        <v>0</v>
      </c>
      <c r="BG125" s="247">
        <f>IF(N125="zákl. přenesená",J125,0)</f>
        <v>0</v>
      </c>
      <c r="BH125" s="247">
        <f>IF(N125="sníž. přenesená",J125,0)</f>
        <v>0</v>
      </c>
      <c r="BI125" s="247">
        <f>IF(N125="nulová",J125,0)</f>
        <v>0</v>
      </c>
      <c r="BJ125" s="17" t="s">
        <v>84</v>
      </c>
      <c r="BK125" s="247">
        <f>ROUND(I125*H125,2)</f>
        <v>0</v>
      </c>
      <c r="BL125" s="17" t="s">
        <v>443</v>
      </c>
      <c r="BM125" s="246" t="s">
        <v>472</v>
      </c>
    </row>
    <row r="126" s="2" customFormat="1" ht="16.5" customHeight="1">
      <c r="A126" s="38"/>
      <c r="B126" s="39"/>
      <c r="C126" s="235" t="s">
        <v>153</v>
      </c>
      <c r="D126" s="235" t="s">
        <v>136</v>
      </c>
      <c r="E126" s="236" t="s">
        <v>473</v>
      </c>
      <c r="F126" s="237" t="s">
        <v>474</v>
      </c>
      <c r="G126" s="238" t="s">
        <v>187</v>
      </c>
      <c r="H126" s="239">
        <v>130</v>
      </c>
      <c r="I126" s="240"/>
      <c r="J126" s="241">
        <f>ROUND(I126*H126,2)</f>
        <v>0</v>
      </c>
      <c r="K126" s="237" t="s">
        <v>1</v>
      </c>
      <c r="L126" s="44"/>
      <c r="M126" s="242" t="s">
        <v>1</v>
      </c>
      <c r="N126" s="243" t="s">
        <v>41</v>
      </c>
      <c r="O126" s="91"/>
      <c r="P126" s="244">
        <f>O126*H126</f>
        <v>0</v>
      </c>
      <c r="Q126" s="244">
        <v>0</v>
      </c>
      <c r="R126" s="244">
        <f>Q126*H126</f>
        <v>0</v>
      </c>
      <c r="S126" s="244">
        <v>0</v>
      </c>
      <c r="T126" s="245">
        <f>S126*H126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46" t="s">
        <v>443</v>
      </c>
      <c r="AT126" s="246" t="s">
        <v>136</v>
      </c>
      <c r="AU126" s="246" t="s">
        <v>86</v>
      </c>
      <c r="AY126" s="17" t="s">
        <v>133</v>
      </c>
      <c r="BE126" s="247">
        <f>IF(N126="základní",J126,0)</f>
        <v>0</v>
      </c>
      <c r="BF126" s="247">
        <f>IF(N126="snížená",J126,0)</f>
        <v>0</v>
      </c>
      <c r="BG126" s="247">
        <f>IF(N126="zákl. přenesená",J126,0)</f>
        <v>0</v>
      </c>
      <c r="BH126" s="247">
        <f>IF(N126="sníž. přenesená",J126,0)</f>
        <v>0</v>
      </c>
      <c r="BI126" s="247">
        <f>IF(N126="nulová",J126,0)</f>
        <v>0</v>
      </c>
      <c r="BJ126" s="17" t="s">
        <v>84</v>
      </c>
      <c r="BK126" s="247">
        <f>ROUND(I126*H126,2)</f>
        <v>0</v>
      </c>
      <c r="BL126" s="17" t="s">
        <v>443</v>
      </c>
      <c r="BM126" s="246" t="s">
        <v>475</v>
      </c>
    </row>
    <row r="127" s="2" customFormat="1" ht="16.5" customHeight="1">
      <c r="A127" s="38"/>
      <c r="B127" s="39"/>
      <c r="C127" s="235" t="s">
        <v>162</v>
      </c>
      <c r="D127" s="235" t="s">
        <v>136</v>
      </c>
      <c r="E127" s="236" t="s">
        <v>476</v>
      </c>
      <c r="F127" s="237" t="s">
        <v>477</v>
      </c>
      <c r="G127" s="238" t="s">
        <v>139</v>
      </c>
      <c r="H127" s="239">
        <v>50</v>
      </c>
      <c r="I127" s="240"/>
      <c r="J127" s="241">
        <f>ROUND(I127*H127,2)</f>
        <v>0</v>
      </c>
      <c r="K127" s="237" t="s">
        <v>1</v>
      </c>
      <c r="L127" s="44"/>
      <c r="M127" s="242" t="s">
        <v>1</v>
      </c>
      <c r="N127" s="243" t="s">
        <v>41</v>
      </c>
      <c r="O127" s="91"/>
      <c r="P127" s="244">
        <f>O127*H127</f>
        <v>0</v>
      </c>
      <c r="Q127" s="244">
        <v>0</v>
      </c>
      <c r="R127" s="244">
        <f>Q127*H127</f>
        <v>0</v>
      </c>
      <c r="S127" s="244">
        <v>0</v>
      </c>
      <c r="T127" s="245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46" t="s">
        <v>443</v>
      </c>
      <c r="AT127" s="246" t="s">
        <v>136</v>
      </c>
      <c r="AU127" s="246" t="s">
        <v>86</v>
      </c>
      <c r="AY127" s="17" t="s">
        <v>133</v>
      </c>
      <c r="BE127" s="247">
        <f>IF(N127="základní",J127,0)</f>
        <v>0</v>
      </c>
      <c r="BF127" s="247">
        <f>IF(N127="snížená",J127,0)</f>
        <v>0</v>
      </c>
      <c r="BG127" s="247">
        <f>IF(N127="zákl. přenesená",J127,0)</f>
        <v>0</v>
      </c>
      <c r="BH127" s="247">
        <f>IF(N127="sníž. přenesená",J127,0)</f>
        <v>0</v>
      </c>
      <c r="BI127" s="247">
        <f>IF(N127="nulová",J127,0)</f>
        <v>0</v>
      </c>
      <c r="BJ127" s="17" t="s">
        <v>84</v>
      </c>
      <c r="BK127" s="247">
        <f>ROUND(I127*H127,2)</f>
        <v>0</v>
      </c>
      <c r="BL127" s="17" t="s">
        <v>443</v>
      </c>
      <c r="BM127" s="246" t="s">
        <v>478</v>
      </c>
    </row>
    <row r="128" s="2" customFormat="1" ht="16.5" customHeight="1">
      <c r="A128" s="38"/>
      <c r="B128" s="39"/>
      <c r="C128" s="235" t="s">
        <v>168</v>
      </c>
      <c r="D128" s="235" t="s">
        <v>136</v>
      </c>
      <c r="E128" s="236" t="s">
        <v>479</v>
      </c>
      <c r="F128" s="237" t="s">
        <v>480</v>
      </c>
      <c r="G128" s="238" t="s">
        <v>187</v>
      </c>
      <c r="H128" s="239">
        <v>10</v>
      </c>
      <c r="I128" s="240"/>
      <c r="J128" s="241">
        <f>ROUND(I128*H128,2)</f>
        <v>0</v>
      </c>
      <c r="K128" s="237" t="s">
        <v>1</v>
      </c>
      <c r="L128" s="44"/>
      <c r="M128" s="242" t="s">
        <v>1</v>
      </c>
      <c r="N128" s="243" t="s">
        <v>41</v>
      </c>
      <c r="O128" s="91"/>
      <c r="P128" s="244">
        <f>O128*H128</f>
        <v>0</v>
      </c>
      <c r="Q128" s="244">
        <v>0</v>
      </c>
      <c r="R128" s="244">
        <f>Q128*H128</f>
        <v>0</v>
      </c>
      <c r="S128" s="244">
        <v>0</v>
      </c>
      <c r="T128" s="245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46" t="s">
        <v>443</v>
      </c>
      <c r="AT128" s="246" t="s">
        <v>136</v>
      </c>
      <c r="AU128" s="246" t="s">
        <v>86</v>
      </c>
      <c r="AY128" s="17" t="s">
        <v>133</v>
      </c>
      <c r="BE128" s="247">
        <f>IF(N128="základní",J128,0)</f>
        <v>0</v>
      </c>
      <c r="BF128" s="247">
        <f>IF(N128="snížená",J128,0)</f>
        <v>0</v>
      </c>
      <c r="BG128" s="247">
        <f>IF(N128="zákl. přenesená",J128,0)</f>
        <v>0</v>
      </c>
      <c r="BH128" s="247">
        <f>IF(N128="sníž. přenesená",J128,0)</f>
        <v>0</v>
      </c>
      <c r="BI128" s="247">
        <f>IF(N128="nulová",J128,0)</f>
        <v>0</v>
      </c>
      <c r="BJ128" s="17" t="s">
        <v>84</v>
      </c>
      <c r="BK128" s="247">
        <f>ROUND(I128*H128,2)</f>
        <v>0</v>
      </c>
      <c r="BL128" s="17" t="s">
        <v>443</v>
      </c>
      <c r="BM128" s="246" t="s">
        <v>481</v>
      </c>
    </row>
    <row r="129" s="2" customFormat="1" ht="16.5" customHeight="1">
      <c r="A129" s="38"/>
      <c r="B129" s="39"/>
      <c r="C129" s="235" t="s">
        <v>166</v>
      </c>
      <c r="D129" s="235" t="s">
        <v>136</v>
      </c>
      <c r="E129" s="236" t="s">
        <v>482</v>
      </c>
      <c r="F129" s="237" t="s">
        <v>483</v>
      </c>
      <c r="G129" s="238" t="s">
        <v>139</v>
      </c>
      <c r="H129" s="239">
        <v>20</v>
      </c>
      <c r="I129" s="240"/>
      <c r="J129" s="241">
        <f>ROUND(I129*H129,2)</f>
        <v>0</v>
      </c>
      <c r="K129" s="237" t="s">
        <v>1</v>
      </c>
      <c r="L129" s="44"/>
      <c r="M129" s="242" t="s">
        <v>1</v>
      </c>
      <c r="N129" s="243" t="s">
        <v>41</v>
      </c>
      <c r="O129" s="91"/>
      <c r="P129" s="244">
        <f>O129*H129</f>
        <v>0</v>
      </c>
      <c r="Q129" s="244">
        <v>0</v>
      </c>
      <c r="R129" s="244">
        <f>Q129*H129</f>
        <v>0</v>
      </c>
      <c r="S129" s="244">
        <v>0</v>
      </c>
      <c r="T129" s="245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46" t="s">
        <v>443</v>
      </c>
      <c r="AT129" s="246" t="s">
        <v>136</v>
      </c>
      <c r="AU129" s="246" t="s">
        <v>86</v>
      </c>
      <c r="AY129" s="17" t="s">
        <v>133</v>
      </c>
      <c r="BE129" s="247">
        <f>IF(N129="základní",J129,0)</f>
        <v>0</v>
      </c>
      <c r="BF129" s="247">
        <f>IF(N129="snížená",J129,0)</f>
        <v>0</v>
      </c>
      <c r="BG129" s="247">
        <f>IF(N129="zákl. přenesená",J129,0)</f>
        <v>0</v>
      </c>
      <c r="BH129" s="247">
        <f>IF(N129="sníž. přenesená",J129,0)</f>
        <v>0</v>
      </c>
      <c r="BI129" s="247">
        <f>IF(N129="nulová",J129,0)</f>
        <v>0</v>
      </c>
      <c r="BJ129" s="17" t="s">
        <v>84</v>
      </c>
      <c r="BK129" s="247">
        <f>ROUND(I129*H129,2)</f>
        <v>0</v>
      </c>
      <c r="BL129" s="17" t="s">
        <v>443</v>
      </c>
      <c r="BM129" s="246" t="s">
        <v>484</v>
      </c>
    </row>
    <row r="130" s="2" customFormat="1" ht="16.5" customHeight="1">
      <c r="A130" s="38"/>
      <c r="B130" s="39"/>
      <c r="C130" s="235" t="s">
        <v>176</v>
      </c>
      <c r="D130" s="235" t="s">
        <v>136</v>
      </c>
      <c r="E130" s="236" t="s">
        <v>485</v>
      </c>
      <c r="F130" s="237" t="s">
        <v>486</v>
      </c>
      <c r="G130" s="238" t="s">
        <v>139</v>
      </c>
      <c r="H130" s="239">
        <v>2</v>
      </c>
      <c r="I130" s="240"/>
      <c r="J130" s="241">
        <f>ROUND(I130*H130,2)</f>
        <v>0</v>
      </c>
      <c r="K130" s="237" t="s">
        <v>1</v>
      </c>
      <c r="L130" s="44"/>
      <c r="M130" s="242" t="s">
        <v>1</v>
      </c>
      <c r="N130" s="243" t="s">
        <v>41</v>
      </c>
      <c r="O130" s="91"/>
      <c r="P130" s="244">
        <f>O130*H130</f>
        <v>0</v>
      </c>
      <c r="Q130" s="244">
        <v>0</v>
      </c>
      <c r="R130" s="244">
        <f>Q130*H130</f>
        <v>0</v>
      </c>
      <c r="S130" s="244">
        <v>0</v>
      </c>
      <c r="T130" s="245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46" t="s">
        <v>443</v>
      </c>
      <c r="AT130" s="246" t="s">
        <v>136</v>
      </c>
      <c r="AU130" s="246" t="s">
        <v>86</v>
      </c>
      <c r="AY130" s="17" t="s">
        <v>133</v>
      </c>
      <c r="BE130" s="247">
        <f>IF(N130="základní",J130,0)</f>
        <v>0</v>
      </c>
      <c r="BF130" s="247">
        <f>IF(N130="snížená",J130,0)</f>
        <v>0</v>
      </c>
      <c r="BG130" s="247">
        <f>IF(N130="zákl. přenesená",J130,0)</f>
        <v>0</v>
      </c>
      <c r="BH130" s="247">
        <f>IF(N130="sníž. přenesená",J130,0)</f>
        <v>0</v>
      </c>
      <c r="BI130" s="247">
        <f>IF(N130="nulová",J130,0)</f>
        <v>0</v>
      </c>
      <c r="BJ130" s="17" t="s">
        <v>84</v>
      </c>
      <c r="BK130" s="247">
        <f>ROUND(I130*H130,2)</f>
        <v>0</v>
      </c>
      <c r="BL130" s="17" t="s">
        <v>443</v>
      </c>
      <c r="BM130" s="246" t="s">
        <v>487</v>
      </c>
    </row>
    <row r="131" s="2" customFormat="1" ht="16.5" customHeight="1">
      <c r="A131" s="38"/>
      <c r="B131" s="39"/>
      <c r="C131" s="235" t="s">
        <v>180</v>
      </c>
      <c r="D131" s="235" t="s">
        <v>136</v>
      </c>
      <c r="E131" s="236" t="s">
        <v>488</v>
      </c>
      <c r="F131" s="237" t="s">
        <v>489</v>
      </c>
      <c r="G131" s="238" t="s">
        <v>139</v>
      </c>
      <c r="H131" s="239">
        <v>2</v>
      </c>
      <c r="I131" s="240"/>
      <c r="J131" s="241">
        <f>ROUND(I131*H131,2)</f>
        <v>0</v>
      </c>
      <c r="K131" s="237" t="s">
        <v>1</v>
      </c>
      <c r="L131" s="44"/>
      <c r="M131" s="242" t="s">
        <v>1</v>
      </c>
      <c r="N131" s="243" t="s">
        <v>41</v>
      </c>
      <c r="O131" s="91"/>
      <c r="P131" s="244">
        <f>O131*H131</f>
        <v>0</v>
      </c>
      <c r="Q131" s="244">
        <v>0</v>
      </c>
      <c r="R131" s="244">
        <f>Q131*H131</f>
        <v>0</v>
      </c>
      <c r="S131" s="244">
        <v>0</v>
      </c>
      <c r="T131" s="245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46" t="s">
        <v>443</v>
      </c>
      <c r="AT131" s="246" t="s">
        <v>136</v>
      </c>
      <c r="AU131" s="246" t="s">
        <v>86</v>
      </c>
      <c r="AY131" s="17" t="s">
        <v>133</v>
      </c>
      <c r="BE131" s="247">
        <f>IF(N131="základní",J131,0)</f>
        <v>0</v>
      </c>
      <c r="BF131" s="247">
        <f>IF(N131="snížená",J131,0)</f>
        <v>0</v>
      </c>
      <c r="BG131" s="247">
        <f>IF(N131="zákl. přenesená",J131,0)</f>
        <v>0</v>
      </c>
      <c r="BH131" s="247">
        <f>IF(N131="sníž. přenesená",J131,0)</f>
        <v>0</v>
      </c>
      <c r="BI131" s="247">
        <f>IF(N131="nulová",J131,0)</f>
        <v>0</v>
      </c>
      <c r="BJ131" s="17" t="s">
        <v>84</v>
      </c>
      <c r="BK131" s="247">
        <f>ROUND(I131*H131,2)</f>
        <v>0</v>
      </c>
      <c r="BL131" s="17" t="s">
        <v>443</v>
      </c>
      <c r="BM131" s="246" t="s">
        <v>490</v>
      </c>
    </row>
    <row r="132" s="2" customFormat="1" ht="16.5" customHeight="1">
      <c r="A132" s="38"/>
      <c r="B132" s="39"/>
      <c r="C132" s="235" t="s">
        <v>184</v>
      </c>
      <c r="D132" s="235" t="s">
        <v>136</v>
      </c>
      <c r="E132" s="236" t="s">
        <v>491</v>
      </c>
      <c r="F132" s="237" t="s">
        <v>492</v>
      </c>
      <c r="G132" s="238" t="s">
        <v>139</v>
      </c>
      <c r="H132" s="239">
        <v>2</v>
      </c>
      <c r="I132" s="240"/>
      <c r="J132" s="241">
        <f>ROUND(I132*H132,2)</f>
        <v>0</v>
      </c>
      <c r="K132" s="237" t="s">
        <v>1</v>
      </c>
      <c r="L132" s="44"/>
      <c r="M132" s="242" t="s">
        <v>1</v>
      </c>
      <c r="N132" s="243" t="s">
        <v>41</v>
      </c>
      <c r="O132" s="91"/>
      <c r="P132" s="244">
        <f>O132*H132</f>
        <v>0</v>
      </c>
      <c r="Q132" s="244">
        <v>0</v>
      </c>
      <c r="R132" s="244">
        <f>Q132*H132</f>
        <v>0</v>
      </c>
      <c r="S132" s="244">
        <v>0</v>
      </c>
      <c r="T132" s="245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46" t="s">
        <v>443</v>
      </c>
      <c r="AT132" s="246" t="s">
        <v>136</v>
      </c>
      <c r="AU132" s="246" t="s">
        <v>86</v>
      </c>
      <c r="AY132" s="17" t="s">
        <v>133</v>
      </c>
      <c r="BE132" s="247">
        <f>IF(N132="základní",J132,0)</f>
        <v>0</v>
      </c>
      <c r="BF132" s="247">
        <f>IF(N132="snížená",J132,0)</f>
        <v>0</v>
      </c>
      <c r="BG132" s="247">
        <f>IF(N132="zákl. přenesená",J132,0)</f>
        <v>0</v>
      </c>
      <c r="BH132" s="247">
        <f>IF(N132="sníž. přenesená",J132,0)</f>
        <v>0</v>
      </c>
      <c r="BI132" s="247">
        <f>IF(N132="nulová",J132,0)</f>
        <v>0</v>
      </c>
      <c r="BJ132" s="17" t="s">
        <v>84</v>
      </c>
      <c r="BK132" s="247">
        <f>ROUND(I132*H132,2)</f>
        <v>0</v>
      </c>
      <c r="BL132" s="17" t="s">
        <v>443</v>
      </c>
      <c r="BM132" s="246" t="s">
        <v>493</v>
      </c>
    </row>
    <row r="133" s="2" customFormat="1" ht="16.5" customHeight="1">
      <c r="A133" s="38"/>
      <c r="B133" s="39"/>
      <c r="C133" s="235" t="s">
        <v>192</v>
      </c>
      <c r="D133" s="235" t="s">
        <v>136</v>
      </c>
      <c r="E133" s="236" t="s">
        <v>494</v>
      </c>
      <c r="F133" s="237" t="s">
        <v>495</v>
      </c>
      <c r="G133" s="238" t="s">
        <v>139</v>
      </c>
      <c r="H133" s="239">
        <v>8</v>
      </c>
      <c r="I133" s="240"/>
      <c r="J133" s="241">
        <f>ROUND(I133*H133,2)</f>
        <v>0</v>
      </c>
      <c r="K133" s="237" t="s">
        <v>1</v>
      </c>
      <c r="L133" s="44"/>
      <c r="M133" s="294" t="s">
        <v>1</v>
      </c>
      <c r="N133" s="295" t="s">
        <v>41</v>
      </c>
      <c r="O133" s="296"/>
      <c r="P133" s="297">
        <f>O133*H133</f>
        <v>0</v>
      </c>
      <c r="Q133" s="297">
        <v>0</v>
      </c>
      <c r="R133" s="297">
        <f>Q133*H133</f>
        <v>0</v>
      </c>
      <c r="S133" s="297">
        <v>0</v>
      </c>
      <c r="T133" s="298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46" t="s">
        <v>443</v>
      </c>
      <c r="AT133" s="246" t="s">
        <v>136</v>
      </c>
      <c r="AU133" s="246" t="s">
        <v>86</v>
      </c>
      <c r="AY133" s="17" t="s">
        <v>133</v>
      </c>
      <c r="BE133" s="247">
        <f>IF(N133="základní",J133,0)</f>
        <v>0</v>
      </c>
      <c r="BF133" s="247">
        <f>IF(N133="snížená",J133,0)</f>
        <v>0</v>
      </c>
      <c r="BG133" s="247">
        <f>IF(N133="zákl. přenesená",J133,0)</f>
        <v>0</v>
      </c>
      <c r="BH133" s="247">
        <f>IF(N133="sníž. přenesená",J133,0)</f>
        <v>0</v>
      </c>
      <c r="BI133" s="247">
        <f>IF(N133="nulová",J133,0)</f>
        <v>0</v>
      </c>
      <c r="BJ133" s="17" t="s">
        <v>84</v>
      </c>
      <c r="BK133" s="247">
        <f>ROUND(I133*H133,2)</f>
        <v>0</v>
      </c>
      <c r="BL133" s="17" t="s">
        <v>443</v>
      </c>
      <c r="BM133" s="246" t="s">
        <v>496</v>
      </c>
    </row>
    <row r="134" s="2" customFormat="1" ht="6.96" customHeight="1">
      <c r="A134" s="38"/>
      <c r="B134" s="66"/>
      <c r="C134" s="67"/>
      <c r="D134" s="67"/>
      <c r="E134" s="67"/>
      <c r="F134" s="67"/>
      <c r="G134" s="67"/>
      <c r="H134" s="67"/>
      <c r="I134" s="183"/>
      <c r="J134" s="67"/>
      <c r="K134" s="67"/>
      <c r="L134" s="44"/>
      <c r="M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</row>
  </sheetData>
  <sheetProtection sheet="1" autoFilter="0" formatColumns="0" formatRows="0" objects="1" scenarios="1" spinCount="100000" saltValue="PbTMn5y/UqOAP1Ts4XEsEUyEnK7ES6jR7SVbv9I2Lp3tAoXptCk2Qqq6gLti+sPUBxE+a38Wq/z2IUpL+IH/Vg==" hashValue="8yMuCDWTCbd3fnSx/blavwA2Xiiv2B552JeIBYfnpW6SYs3FyCtxRD/skXqlK3kS4Li3obR/lhRYcSDuM2pdyg==" algorithmName="SHA-512" password="CC35"/>
  <autoFilter ref="C117:K133"/>
  <mergeCells count="9">
    <mergeCell ref="E7:H7"/>
    <mergeCell ref="E9:H9"/>
    <mergeCell ref="E18:H18"/>
    <mergeCell ref="E27:H27"/>
    <mergeCell ref="E85:H85"/>
    <mergeCell ref="E87:H87"/>
    <mergeCell ref="E108:H108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6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6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98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9"/>
      <c r="J3" s="138"/>
      <c r="K3" s="138"/>
      <c r="L3" s="20"/>
      <c r="AT3" s="17" t="s">
        <v>86</v>
      </c>
    </row>
    <row r="4" s="1" customFormat="1" ht="24.96" customHeight="1">
      <c r="B4" s="20"/>
      <c r="D4" s="140" t="s">
        <v>99</v>
      </c>
      <c r="I4" s="136"/>
      <c r="L4" s="20"/>
      <c r="M4" s="141" t="s">
        <v>11</v>
      </c>
      <c r="AT4" s="17" t="s">
        <v>4</v>
      </c>
    </row>
    <row r="5" s="1" customFormat="1" ht="6.96" customHeight="1">
      <c r="B5" s="20"/>
      <c r="I5" s="136"/>
      <c r="L5" s="20"/>
    </row>
    <row r="6" s="1" customFormat="1" ht="12" customHeight="1">
      <c r="B6" s="20"/>
      <c r="D6" s="142" t="s">
        <v>17</v>
      </c>
      <c r="I6" s="136"/>
      <c r="L6" s="20"/>
    </row>
    <row r="7" s="1" customFormat="1" ht="16.5" customHeight="1">
      <c r="B7" s="20"/>
      <c r="E7" s="143" t="str">
        <f>'Rekapitulace stavby'!K6</f>
        <v>Dům s pečovatelskou službou Mlýnská klimatizační jednotky v 5.NP</v>
      </c>
      <c r="F7" s="142"/>
      <c r="G7" s="142"/>
      <c r="H7" s="142"/>
      <c r="I7" s="136"/>
      <c r="L7" s="20"/>
    </row>
    <row r="8" s="2" customFormat="1" ht="12" customHeight="1">
      <c r="A8" s="38"/>
      <c r="B8" s="44"/>
      <c r="C8" s="38"/>
      <c r="D8" s="142" t="s">
        <v>100</v>
      </c>
      <c r="E8" s="38"/>
      <c r="F8" s="38"/>
      <c r="G8" s="38"/>
      <c r="H8" s="38"/>
      <c r="I8" s="144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45" t="s">
        <v>497</v>
      </c>
      <c r="F9" s="38"/>
      <c r="G9" s="38"/>
      <c r="H9" s="38"/>
      <c r="I9" s="144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144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42" t="s">
        <v>19</v>
      </c>
      <c r="E11" s="38"/>
      <c r="F11" s="146" t="s">
        <v>1</v>
      </c>
      <c r="G11" s="38"/>
      <c r="H11" s="38"/>
      <c r="I11" s="147" t="s">
        <v>20</v>
      </c>
      <c r="J11" s="146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42" t="s">
        <v>21</v>
      </c>
      <c r="E12" s="38"/>
      <c r="F12" s="146" t="s">
        <v>22</v>
      </c>
      <c r="G12" s="38"/>
      <c r="H12" s="38"/>
      <c r="I12" s="147" t="s">
        <v>23</v>
      </c>
      <c r="J12" s="148" t="str">
        <f>'Rekapitulace stavby'!AN8</f>
        <v>27. 3. 2020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144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2" t="s">
        <v>25</v>
      </c>
      <c r="E14" s="38"/>
      <c r="F14" s="38"/>
      <c r="G14" s="38"/>
      <c r="H14" s="38"/>
      <c r="I14" s="147" t="s">
        <v>26</v>
      </c>
      <c r="J14" s="146" t="s">
        <v>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6" t="s">
        <v>27</v>
      </c>
      <c r="F15" s="38"/>
      <c r="G15" s="38"/>
      <c r="H15" s="38"/>
      <c r="I15" s="147" t="s">
        <v>28</v>
      </c>
      <c r="J15" s="146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144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42" t="s">
        <v>29</v>
      </c>
      <c r="E17" s="38"/>
      <c r="F17" s="38"/>
      <c r="G17" s="38"/>
      <c r="H17" s="38"/>
      <c r="I17" s="147" t="s">
        <v>26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6"/>
      <c r="G18" s="146"/>
      <c r="H18" s="146"/>
      <c r="I18" s="147" t="s">
        <v>28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144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42" t="s">
        <v>31</v>
      </c>
      <c r="E20" s="38"/>
      <c r="F20" s="38"/>
      <c r="G20" s="38"/>
      <c r="H20" s="38"/>
      <c r="I20" s="147" t="s">
        <v>26</v>
      </c>
      <c r="J20" s="146" t="s">
        <v>1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6" t="s">
        <v>32</v>
      </c>
      <c r="F21" s="38"/>
      <c r="G21" s="38"/>
      <c r="H21" s="38"/>
      <c r="I21" s="147" t="s">
        <v>28</v>
      </c>
      <c r="J21" s="146" t="s">
        <v>1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144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42" t="s">
        <v>34</v>
      </c>
      <c r="E23" s="38"/>
      <c r="F23" s="38"/>
      <c r="G23" s="38"/>
      <c r="H23" s="38"/>
      <c r="I23" s="147" t="s">
        <v>26</v>
      </c>
      <c r="J23" s="146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6" t="s">
        <v>32</v>
      </c>
      <c r="F24" s="38"/>
      <c r="G24" s="38"/>
      <c r="H24" s="38"/>
      <c r="I24" s="147" t="s">
        <v>28</v>
      </c>
      <c r="J24" s="146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144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42" t="s">
        <v>35</v>
      </c>
      <c r="E26" s="38"/>
      <c r="F26" s="38"/>
      <c r="G26" s="38"/>
      <c r="H26" s="38"/>
      <c r="I26" s="144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49"/>
      <c r="B27" s="150"/>
      <c r="C27" s="149"/>
      <c r="D27" s="149"/>
      <c r="E27" s="151" t="s">
        <v>1</v>
      </c>
      <c r="F27" s="151"/>
      <c r="G27" s="151"/>
      <c r="H27" s="151"/>
      <c r="I27" s="152"/>
      <c r="J27" s="149"/>
      <c r="K27" s="149"/>
      <c r="L27" s="153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144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54"/>
      <c r="E29" s="154"/>
      <c r="F29" s="154"/>
      <c r="G29" s="154"/>
      <c r="H29" s="154"/>
      <c r="I29" s="155"/>
      <c r="J29" s="154"/>
      <c r="K29" s="154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6" t="s">
        <v>36</v>
      </c>
      <c r="E30" s="38"/>
      <c r="F30" s="38"/>
      <c r="G30" s="38"/>
      <c r="H30" s="38"/>
      <c r="I30" s="144"/>
      <c r="J30" s="157">
        <f>ROUND(J119,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4"/>
      <c r="E31" s="154"/>
      <c r="F31" s="154"/>
      <c r="G31" s="154"/>
      <c r="H31" s="154"/>
      <c r="I31" s="155"/>
      <c r="J31" s="154"/>
      <c r="K31" s="154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58" t="s">
        <v>38</v>
      </c>
      <c r="G32" s="38"/>
      <c r="H32" s="38"/>
      <c r="I32" s="159" t="s">
        <v>37</v>
      </c>
      <c r="J32" s="158" t="s">
        <v>39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60" t="s">
        <v>40</v>
      </c>
      <c r="E33" s="142" t="s">
        <v>41</v>
      </c>
      <c r="F33" s="161">
        <f>ROUND((SUM(BE119:BE142)),  2)</f>
        <v>0</v>
      </c>
      <c r="G33" s="38"/>
      <c r="H33" s="38"/>
      <c r="I33" s="162">
        <v>0.20999999999999999</v>
      </c>
      <c r="J33" s="161">
        <f>ROUND(((SUM(BE119:BE142))*I33),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42" t="s">
        <v>42</v>
      </c>
      <c r="F34" s="161">
        <f>ROUND((SUM(BF119:BF142)),  2)</f>
        <v>0</v>
      </c>
      <c r="G34" s="38"/>
      <c r="H34" s="38"/>
      <c r="I34" s="162">
        <v>0.14999999999999999</v>
      </c>
      <c r="J34" s="161">
        <f>ROUND(((SUM(BF119:BF142))*I34),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42" t="s">
        <v>43</v>
      </c>
      <c r="F35" s="161">
        <f>ROUND((SUM(BG119:BG142)),  2)</f>
        <v>0</v>
      </c>
      <c r="G35" s="38"/>
      <c r="H35" s="38"/>
      <c r="I35" s="162">
        <v>0.20999999999999999</v>
      </c>
      <c r="J35" s="161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2" t="s">
        <v>44</v>
      </c>
      <c r="F36" s="161">
        <f>ROUND((SUM(BH119:BH142)),  2)</f>
        <v>0</v>
      </c>
      <c r="G36" s="38"/>
      <c r="H36" s="38"/>
      <c r="I36" s="162">
        <v>0.14999999999999999</v>
      </c>
      <c r="J36" s="161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2" t="s">
        <v>45</v>
      </c>
      <c r="F37" s="161">
        <f>ROUND((SUM(BI119:BI142)),  2)</f>
        <v>0</v>
      </c>
      <c r="G37" s="38"/>
      <c r="H37" s="38"/>
      <c r="I37" s="162">
        <v>0</v>
      </c>
      <c r="J37" s="161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144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63"/>
      <c r="D39" s="164" t="s">
        <v>46</v>
      </c>
      <c r="E39" s="165"/>
      <c r="F39" s="165"/>
      <c r="G39" s="166" t="s">
        <v>47</v>
      </c>
      <c r="H39" s="167" t="s">
        <v>48</v>
      </c>
      <c r="I39" s="168"/>
      <c r="J39" s="169">
        <f>SUM(J30:J37)</f>
        <v>0</v>
      </c>
      <c r="K39" s="170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144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I41" s="136"/>
      <c r="L41" s="20"/>
    </row>
    <row r="42" s="1" customFormat="1" ht="14.4" customHeight="1">
      <c r="B42" s="20"/>
      <c r="I42" s="136"/>
      <c r="L42" s="20"/>
    </row>
    <row r="43" s="1" customFormat="1" ht="14.4" customHeight="1">
      <c r="B43" s="20"/>
      <c r="I43" s="136"/>
      <c r="L43" s="20"/>
    </row>
    <row r="44" s="1" customFormat="1" ht="14.4" customHeight="1">
      <c r="B44" s="20"/>
      <c r="I44" s="136"/>
      <c r="L44" s="20"/>
    </row>
    <row r="45" s="1" customFormat="1" ht="14.4" customHeight="1">
      <c r="B45" s="20"/>
      <c r="I45" s="136"/>
      <c r="L45" s="20"/>
    </row>
    <row r="46" s="1" customFormat="1" ht="14.4" customHeight="1">
      <c r="B46" s="20"/>
      <c r="I46" s="136"/>
      <c r="L46" s="20"/>
    </row>
    <row r="47" s="1" customFormat="1" ht="14.4" customHeight="1">
      <c r="B47" s="20"/>
      <c r="I47" s="136"/>
      <c r="L47" s="20"/>
    </row>
    <row r="48" s="1" customFormat="1" ht="14.4" customHeight="1">
      <c r="B48" s="20"/>
      <c r="I48" s="136"/>
      <c r="L48" s="20"/>
    </row>
    <row r="49" s="1" customFormat="1" ht="14.4" customHeight="1">
      <c r="B49" s="20"/>
      <c r="I49" s="136"/>
      <c r="L49" s="20"/>
    </row>
    <row r="50" s="2" customFormat="1" ht="14.4" customHeight="1">
      <c r="B50" s="63"/>
      <c r="D50" s="171" t="s">
        <v>49</v>
      </c>
      <c r="E50" s="172"/>
      <c r="F50" s="172"/>
      <c r="G50" s="171" t="s">
        <v>50</v>
      </c>
      <c r="H50" s="172"/>
      <c r="I50" s="173"/>
      <c r="J50" s="172"/>
      <c r="K50" s="17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4" t="s">
        <v>51</v>
      </c>
      <c r="E61" s="175"/>
      <c r="F61" s="176" t="s">
        <v>52</v>
      </c>
      <c r="G61" s="174" t="s">
        <v>51</v>
      </c>
      <c r="H61" s="175"/>
      <c r="I61" s="177"/>
      <c r="J61" s="178" t="s">
        <v>52</v>
      </c>
      <c r="K61" s="17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1" t="s">
        <v>53</v>
      </c>
      <c r="E65" s="179"/>
      <c r="F65" s="179"/>
      <c r="G65" s="171" t="s">
        <v>54</v>
      </c>
      <c r="H65" s="179"/>
      <c r="I65" s="180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4" t="s">
        <v>51</v>
      </c>
      <c r="E76" s="175"/>
      <c r="F76" s="176" t="s">
        <v>52</v>
      </c>
      <c r="G76" s="174" t="s">
        <v>51</v>
      </c>
      <c r="H76" s="175"/>
      <c r="I76" s="177"/>
      <c r="J76" s="178" t="s">
        <v>52</v>
      </c>
      <c r="K76" s="17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1"/>
      <c r="C77" s="182"/>
      <c r="D77" s="182"/>
      <c r="E77" s="182"/>
      <c r="F77" s="182"/>
      <c r="G77" s="182"/>
      <c r="H77" s="182"/>
      <c r="I77" s="183"/>
      <c r="J77" s="182"/>
      <c r="K77" s="18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4"/>
      <c r="C81" s="185"/>
      <c r="D81" s="185"/>
      <c r="E81" s="185"/>
      <c r="F81" s="185"/>
      <c r="G81" s="185"/>
      <c r="H81" s="185"/>
      <c r="I81" s="186"/>
      <c r="J81" s="185"/>
      <c r="K81" s="18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102</v>
      </c>
      <c r="D82" s="40"/>
      <c r="E82" s="40"/>
      <c r="F82" s="40"/>
      <c r="G82" s="40"/>
      <c r="H82" s="40"/>
      <c r="I82" s="144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4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17</v>
      </c>
      <c r="D84" s="40"/>
      <c r="E84" s="40"/>
      <c r="F84" s="40"/>
      <c r="G84" s="40"/>
      <c r="H84" s="40"/>
      <c r="I84" s="144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7" t="str">
        <f>E7</f>
        <v>Dům s pečovatelskou službou Mlýnská klimatizační jednotky v 5.NP</v>
      </c>
      <c r="F85" s="32"/>
      <c r="G85" s="32"/>
      <c r="H85" s="32"/>
      <c r="I85" s="144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100</v>
      </c>
      <c r="D86" s="40"/>
      <c r="E86" s="40"/>
      <c r="F86" s="40"/>
      <c r="G86" s="40"/>
      <c r="H86" s="40"/>
      <c r="I86" s="144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OST - Ostatní a vedlejší rozpočtové náklady</v>
      </c>
      <c r="F87" s="40"/>
      <c r="G87" s="40"/>
      <c r="H87" s="40"/>
      <c r="I87" s="144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144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21</v>
      </c>
      <c r="D89" s="40"/>
      <c r="E89" s="40"/>
      <c r="F89" s="27" t="str">
        <f>F12</f>
        <v>Brno</v>
      </c>
      <c r="G89" s="40"/>
      <c r="H89" s="40"/>
      <c r="I89" s="147" t="s">
        <v>23</v>
      </c>
      <c r="J89" s="79" t="str">
        <f>IF(J12="","",J12)</f>
        <v>27. 3. 2020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144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40.05" customHeight="1">
      <c r="A91" s="38"/>
      <c r="B91" s="39"/>
      <c r="C91" s="32" t="s">
        <v>25</v>
      </c>
      <c r="D91" s="40"/>
      <c r="E91" s="40"/>
      <c r="F91" s="27" t="str">
        <f>E15</f>
        <v>Statutární město Brno</v>
      </c>
      <c r="G91" s="40"/>
      <c r="H91" s="40"/>
      <c r="I91" s="147" t="s">
        <v>31</v>
      </c>
      <c r="J91" s="36" t="str">
        <f>E21</f>
        <v>Promed Brno, spol.s r.o., Žitná 19, 621 00 Brno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40.05" customHeight="1">
      <c r="A92" s="38"/>
      <c r="B92" s="39"/>
      <c r="C92" s="32" t="s">
        <v>29</v>
      </c>
      <c r="D92" s="40"/>
      <c r="E92" s="40"/>
      <c r="F92" s="27" t="str">
        <f>IF(E18="","",E18)</f>
        <v>Vyplň údaj</v>
      </c>
      <c r="G92" s="40"/>
      <c r="H92" s="40"/>
      <c r="I92" s="147" t="s">
        <v>34</v>
      </c>
      <c r="J92" s="36" t="str">
        <f>E24</f>
        <v>Promed Brno, spol.s r.o., Žitná 19, 621 00 Brno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144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88" t="s">
        <v>103</v>
      </c>
      <c r="D94" s="189"/>
      <c r="E94" s="189"/>
      <c r="F94" s="189"/>
      <c r="G94" s="189"/>
      <c r="H94" s="189"/>
      <c r="I94" s="190"/>
      <c r="J94" s="191" t="s">
        <v>104</v>
      </c>
      <c r="K94" s="189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144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92" t="s">
        <v>105</v>
      </c>
      <c r="D96" s="40"/>
      <c r="E96" s="40"/>
      <c r="F96" s="40"/>
      <c r="G96" s="40"/>
      <c r="H96" s="40"/>
      <c r="I96" s="144"/>
      <c r="J96" s="110">
        <f>J119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106</v>
      </c>
    </row>
    <row r="97" s="9" customFormat="1" ht="24.96" customHeight="1">
      <c r="A97" s="9"/>
      <c r="B97" s="193"/>
      <c r="C97" s="194"/>
      <c r="D97" s="195" t="s">
        <v>498</v>
      </c>
      <c r="E97" s="196"/>
      <c r="F97" s="196"/>
      <c r="G97" s="196"/>
      <c r="H97" s="196"/>
      <c r="I97" s="197"/>
      <c r="J97" s="198">
        <f>J120</f>
        <v>0</v>
      </c>
      <c r="K97" s="194"/>
      <c r="L97" s="19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9" customFormat="1" ht="24.96" customHeight="1">
      <c r="A98" s="9"/>
      <c r="B98" s="193"/>
      <c r="C98" s="194"/>
      <c r="D98" s="195" t="s">
        <v>499</v>
      </c>
      <c r="E98" s="196"/>
      <c r="F98" s="196"/>
      <c r="G98" s="196"/>
      <c r="H98" s="196"/>
      <c r="I98" s="197"/>
      <c r="J98" s="198">
        <f>J123</f>
        <v>0</v>
      </c>
      <c r="K98" s="194"/>
      <c r="L98" s="19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</row>
    <row r="99" s="9" customFormat="1" ht="24.96" customHeight="1">
      <c r="A99" s="9"/>
      <c r="B99" s="193"/>
      <c r="C99" s="194"/>
      <c r="D99" s="195" t="s">
        <v>500</v>
      </c>
      <c r="E99" s="196"/>
      <c r="F99" s="196"/>
      <c r="G99" s="196"/>
      <c r="H99" s="196"/>
      <c r="I99" s="197"/>
      <c r="J99" s="198">
        <f>J134</f>
        <v>0</v>
      </c>
      <c r="K99" s="194"/>
      <c r="L99" s="19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2" customFormat="1" ht="21.84" customHeight="1">
      <c r="A100" s="38"/>
      <c r="B100" s="39"/>
      <c r="C100" s="40"/>
      <c r="D100" s="40"/>
      <c r="E100" s="40"/>
      <c r="F100" s="40"/>
      <c r="G100" s="40"/>
      <c r="H100" s="40"/>
      <c r="I100" s="144"/>
      <c r="J100" s="40"/>
      <c r="K100" s="40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</row>
    <row r="101" s="2" customFormat="1" ht="6.96" customHeight="1">
      <c r="A101" s="38"/>
      <c r="B101" s="66"/>
      <c r="C101" s="67"/>
      <c r="D101" s="67"/>
      <c r="E101" s="67"/>
      <c r="F101" s="67"/>
      <c r="G101" s="67"/>
      <c r="H101" s="67"/>
      <c r="I101" s="183"/>
      <c r="J101" s="67"/>
      <c r="K101" s="67"/>
      <c r="L101" s="63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</row>
    <row r="105" s="2" customFormat="1" ht="6.96" customHeight="1">
      <c r="A105" s="38"/>
      <c r="B105" s="68"/>
      <c r="C105" s="69"/>
      <c r="D105" s="69"/>
      <c r="E105" s="69"/>
      <c r="F105" s="69"/>
      <c r="G105" s="69"/>
      <c r="H105" s="69"/>
      <c r="I105" s="186"/>
      <c r="J105" s="69"/>
      <c r="K105" s="69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24.96" customHeight="1">
      <c r="A106" s="38"/>
      <c r="B106" s="39"/>
      <c r="C106" s="23" t="s">
        <v>118</v>
      </c>
      <c r="D106" s="40"/>
      <c r="E106" s="40"/>
      <c r="F106" s="40"/>
      <c r="G106" s="40"/>
      <c r="H106" s="40"/>
      <c r="I106" s="144"/>
      <c r="J106" s="40"/>
      <c r="K106" s="40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6.96" customHeight="1">
      <c r="A107" s="38"/>
      <c r="B107" s="39"/>
      <c r="C107" s="40"/>
      <c r="D107" s="40"/>
      <c r="E107" s="40"/>
      <c r="F107" s="40"/>
      <c r="G107" s="40"/>
      <c r="H107" s="40"/>
      <c r="I107" s="144"/>
      <c r="J107" s="40"/>
      <c r="K107" s="40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12" customHeight="1">
      <c r="A108" s="38"/>
      <c r="B108" s="39"/>
      <c r="C108" s="32" t="s">
        <v>17</v>
      </c>
      <c r="D108" s="40"/>
      <c r="E108" s="40"/>
      <c r="F108" s="40"/>
      <c r="G108" s="40"/>
      <c r="H108" s="40"/>
      <c r="I108" s="144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6.5" customHeight="1">
      <c r="A109" s="38"/>
      <c r="B109" s="39"/>
      <c r="C109" s="40"/>
      <c r="D109" s="40"/>
      <c r="E109" s="187" t="str">
        <f>E7</f>
        <v>Dům s pečovatelskou službou Mlýnská klimatizační jednotky v 5.NP</v>
      </c>
      <c r="F109" s="32"/>
      <c r="G109" s="32"/>
      <c r="H109" s="32"/>
      <c r="I109" s="144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2" customHeight="1">
      <c r="A110" s="38"/>
      <c r="B110" s="39"/>
      <c r="C110" s="32" t="s">
        <v>100</v>
      </c>
      <c r="D110" s="40"/>
      <c r="E110" s="40"/>
      <c r="F110" s="40"/>
      <c r="G110" s="40"/>
      <c r="H110" s="40"/>
      <c r="I110" s="144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6.5" customHeight="1">
      <c r="A111" s="38"/>
      <c r="B111" s="39"/>
      <c r="C111" s="40"/>
      <c r="D111" s="40"/>
      <c r="E111" s="76" t="str">
        <f>E9</f>
        <v>OST - Ostatní a vedlejší rozpočtové náklady</v>
      </c>
      <c r="F111" s="40"/>
      <c r="G111" s="40"/>
      <c r="H111" s="40"/>
      <c r="I111" s="144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40"/>
      <c r="D112" s="40"/>
      <c r="E112" s="40"/>
      <c r="F112" s="40"/>
      <c r="G112" s="40"/>
      <c r="H112" s="40"/>
      <c r="I112" s="144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21</v>
      </c>
      <c r="D113" s="40"/>
      <c r="E113" s="40"/>
      <c r="F113" s="27" t="str">
        <f>F12</f>
        <v>Brno</v>
      </c>
      <c r="G113" s="40"/>
      <c r="H113" s="40"/>
      <c r="I113" s="147" t="s">
        <v>23</v>
      </c>
      <c r="J113" s="79" t="str">
        <f>IF(J12="","",J12)</f>
        <v>27. 3. 2020</v>
      </c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39"/>
      <c r="C114" s="40"/>
      <c r="D114" s="40"/>
      <c r="E114" s="40"/>
      <c r="F114" s="40"/>
      <c r="G114" s="40"/>
      <c r="H114" s="40"/>
      <c r="I114" s="144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40.05" customHeight="1">
      <c r="A115" s="38"/>
      <c r="B115" s="39"/>
      <c r="C115" s="32" t="s">
        <v>25</v>
      </c>
      <c r="D115" s="40"/>
      <c r="E115" s="40"/>
      <c r="F115" s="27" t="str">
        <f>E15</f>
        <v>Statutární město Brno</v>
      </c>
      <c r="G115" s="40"/>
      <c r="H115" s="40"/>
      <c r="I115" s="147" t="s">
        <v>31</v>
      </c>
      <c r="J115" s="36" t="str">
        <f>E21</f>
        <v>Promed Brno, spol.s r.o., Žitná 19, 621 00 Brno</v>
      </c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40.05" customHeight="1">
      <c r="A116" s="38"/>
      <c r="B116" s="39"/>
      <c r="C116" s="32" t="s">
        <v>29</v>
      </c>
      <c r="D116" s="40"/>
      <c r="E116" s="40"/>
      <c r="F116" s="27" t="str">
        <f>IF(E18="","",E18)</f>
        <v>Vyplň údaj</v>
      </c>
      <c r="G116" s="40"/>
      <c r="H116" s="40"/>
      <c r="I116" s="147" t="s">
        <v>34</v>
      </c>
      <c r="J116" s="36" t="str">
        <f>E24</f>
        <v>Promed Brno, spol.s r.o., Žitná 19, 621 00 Brno</v>
      </c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0.32" customHeight="1">
      <c r="A117" s="38"/>
      <c r="B117" s="39"/>
      <c r="C117" s="40"/>
      <c r="D117" s="40"/>
      <c r="E117" s="40"/>
      <c r="F117" s="40"/>
      <c r="G117" s="40"/>
      <c r="H117" s="40"/>
      <c r="I117" s="144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11" customFormat="1" ht="29.28" customHeight="1">
      <c r="A118" s="207"/>
      <c r="B118" s="208"/>
      <c r="C118" s="209" t="s">
        <v>119</v>
      </c>
      <c r="D118" s="210" t="s">
        <v>61</v>
      </c>
      <c r="E118" s="210" t="s">
        <v>57</v>
      </c>
      <c r="F118" s="210" t="s">
        <v>58</v>
      </c>
      <c r="G118" s="210" t="s">
        <v>120</v>
      </c>
      <c r="H118" s="210" t="s">
        <v>121</v>
      </c>
      <c r="I118" s="211" t="s">
        <v>122</v>
      </c>
      <c r="J118" s="210" t="s">
        <v>104</v>
      </c>
      <c r="K118" s="212" t="s">
        <v>123</v>
      </c>
      <c r="L118" s="213"/>
      <c r="M118" s="100" t="s">
        <v>1</v>
      </c>
      <c r="N118" s="101" t="s">
        <v>40</v>
      </c>
      <c r="O118" s="101" t="s">
        <v>124</v>
      </c>
      <c r="P118" s="101" t="s">
        <v>125</v>
      </c>
      <c r="Q118" s="101" t="s">
        <v>126</v>
      </c>
      <c r="R118" s="101" t="s">
        <v>127</v>
      </c>
      <c r="S118" s="101" t="s">
        <v>128</v>
      </c>
      <c r="T118" s="102" t="s">
        <v>129</v>
      </c>
      <c r="U118" s="207"/>
      <c r="V118" s="207"/>
      <c r="W118" s="207"/>
      <c r="X118" s="207"/>
      <c r="Y118" s="207"/>
      <c r="Z118" s="207"/>
      <c r="AA118" s="207"/>
      <c r="AB118" s="207"/>
      <c r="AC118" s="207"/>
      <c r="AD118" s="207"/>
      <c r="AE118" s="207"/>
    </row>
    <row r="119" s="2" customFormat="1" ht="22.8" customHeight="1">
      <c r="A119" s="38"/>
      <c r="B119" s="39"/>
      <c r="C119" s="107" t="s">
        <v>130</v>
      </c>
      <c r="D119" s="40"/>
      <c r="E119" s="40"/>
      <c r="F119" s="40"/>
      <c r="G119" s="40"/>
      <c r="H119" s="40"/>
      <c r="I119" s="144"/>
      <c r="J119" s="214">
        <f>BK119</f>
        <v>0</v>
      </c>
      <c r="K119" s="40"/>
      <c r="L119" s="44"/>
      <c r="M119" s="103"/>
      <c r="N119" s="215"/>
      <c r="O119" s="104"/>
      <c r="P119" s="216">
        <f>P120+P123+P134</f>
        <v>0</v>
      </c>
      <c r="Q119" s="104"/>
      <c r="R119" s="216">
        <f>R120+R123+R134</f>
        <v>0</v>
      </c>
      <c r="S119" s="104"/>
      <c r="T119" s="217">
        <f>T120+T123+T134</f>
        <v>0</v>
      </c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T119" s="17" t="s">
        <v>75</v>
      </c>
      <c r="AU119" s="17" t="s">
        <v>106</v>
      </c>
      <c r="BK119" s="218">
        <f>BK120+BK123+BK134</f>
        <v>0</v>
      </c>
    </row>
    <row r="120" s="12" customFormat="1" ht="25.92" customHeight="1">
      <c r="A120" s="12"/>
      <c r="B120" s="219"/>
      <c r="C120" s="220"/>
      <c r="D120" s="221" t="s">
        <v>75</v>
      </c>
      <c r="E120" s="222" t="s">
        <v>501</v>
      </c>
      <c r="F120" s="222" t="s">
        <v>502</v>
      </c>
      <c r="G120" s="220"/>
      <c r="H120" s="220"/>
      <c r="I120" s="223"/>
      <c r="J120" s="224">
        <f>BK120</f>
        <v>0</v>
      </c>
      <c r="K120" s="220"/>
      <c r="L120" s="225"/>
      <c r="M120" s="226"/>
      <c r="N120" s="227"/>
      <c r="O120" s="227"/>
      <c r="P120" s="228">
        <f>SUM(P121:P122)</f>
        <v>0</v>
      </c>
      <c r="Q120" s="227"/>
      <c r="R120" s="228">
        <f>SUM(R121:R122)</f>
        <v>0</v>
      </c>
      <c r="S120" s="227"/>
      <c r="T120" s="229">
        <f>SUM(T121:T122)</f>
        <v>0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230" t="s">
        <v>141</v>
      </c>
      <c r="AT120" s="231" t="s">
        <v>75</v>
      </c>
      <c r="AU120" s="231" t="s">
        <v>76</v>
      </c>
      <c r="AY120" s="230" t="s">
        <v>133</v>
      </c>
      <c r="BK120" s="232">
        <f>SUM(BK121:BK122)</f>
        <v>0</v>
      </c>
    </row>
    <row r="121" s="2" customFormat="1" ht="16.5" customHeight="1">
      <c r="A121" s="38"/>
      <c r="B121" s="39"/>
      <c r="C121" s="235" t="s">
        <v>84</v>
      </c>
      <c r="D121" s="235" t="s">
        <v>136</v>
      </c>
      <c r="E121" s="236" t="s">
        <v>503</v>
      </c>
      <c r="F121" s="237" t="s">
        <v>504</v>
      </c>
      <c r="G121" s="238" t="s">
        <v>390</v>
      </c>
      <c r="H121" s="239">
        <v>1</v>
      </c>
      <c r="I121" s="240"/>
      <c r="J121" s="241">
        <f>ROUND(I121*H121,2)</f>
        <v>0</v>
      </c>
      <c r="K121" s="237" t="s">
        <v>1</v>
      </c>
      <c r="L121" s="44"/>
      <c r="M121" s="242" t="s">
        <v>1</v>
      </c>
      <c r="N121" s="243" t="s">
        <v>41</v>
      </c>
      <c r="O121" s="91"/>
      <c r="P121" s="244">
        <f>O121*H121</f>
        <v>0</v>
      </c>
      <c r="Q121" s="244">
        <v>0</v>
      </c>
      <c r="R121" s="244">
        <f>Q121*H121</f>
        <v>0</v>
      </c>
      <c r="S121" s="244">
        <v>0</v>
      </c>
      <c r="T121" s="245">
        <f>S121*H121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R121" s="246" t="s">
        <v>505</v>
      </c>
      <c r="AT121" s="246" t="s">
        <v>136</v>
      </c>
      <c r="AU121" s="246" t="s">
        <v>84</v>
      </c>
      <c r="AY121" s="17" t="s">
        <v>133</v>
      </c>
      <c r="BE121" s="247">
        <f>IF(N121="základní",J121,0)</f>
        <v>0</v>
      </c>
      <c r="BF121" s="247">
        <f>IF(N121="snížená",J121,0)</f>
        <v>0</v>
      </c>
      <c r="BG121" s="247">
        <f>IF(N121="zákl. přenesená",J121,0)</f>
        <v>0</v>
      </c>
      <c r="BH121" s="247">
        <f>IF(N121="sníž. přenesená",J121,0)</f>
        <v>0</v>
      </c>
      <c r="BI121" s="247">
        <f>IF(N121="nulová",J121,0)</f>
        <v>0</v>
      </c>
      <c r="BJ121" s="17" t="s">
        <v>84</v>
      </c>
      <c r="BK121" s="247">
        <f>ROUND(I121*H121,2)</f>
        <v>0</v>
      </c>
      <c r="BL121" s="17" t="s">
        <v>505</v>
      </c>
      <c r="BM121" s="246" t="s">
        <v>506</v>
      </c>
    </row>
    <row r="122" s="2" customFormat="1">
      <c r="A122" s="38"/>
      <c r="B122" s="39"/>
      <c r="C122" s="40"/>
      <c r="D122" s="250" t="s">
        <v>507</v>
      </c>
      <c r="E122" s="40"/>
      <c r="F122" s="299" t="s">
        <v>508</v>
      </c>
      <c r="G122" s="40"/>
      <c r="H122" s="40"/>
      <c r="I122" s="144"/>
      <c r="J122" s="40"/>
      <c r="K122" s="40"/>
      <c r="L122" s="44"/>
      <c r="M122" s="300"/>
      <c r="N122" s="301"/>
      <c r="O122" s="91"/>
      <c r="P122" s="91"/>
      <c r="Q122" s="91"/>
      <c r="R122" s="91"/>
      <c r="S122" s="91"/>
      <c r="T122" s="92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507</v>
      </c>
      <c r="AU122" s="17" t="s">
        <v>84</v>
      </c>
    </row>
    <row r="123" s="12" customFormat="1" ht="25.92" customHeight="1">
      <c r="A123" s="12"/>
      <c r="B123" s="219"/>
      <c r="C123" s="220"/>
      <c r="D123" s="221" t="s">
        <v>75</v>
      </c>
      <c r="E123" s="222" t="s">
        <v>96</v>
      </c>
      <c r="F123" s="222" t="s">
        <v>509</v>
      </c>
      <c r="G123" s="220"/>
      <c r="H123" s="220"/>
      <c r="I123" s="223"/>
      <c r="J123" s="224">
        <f>BK123</f>
        <v>0</v>
      </c>
      <c r="K123" s="220"/>
      <c r="L123" s="225"/>
      <c r="M123" s="226"/>
      <c r="N123" s="227"/>
      <c r="O123" s="227"/>
      <c r="P123" s="228">
        <f>SUM(P124:P133)</f>
        <v>0</v>
      </c>
      <c r="Q123" s="227"/>
      <c r="R123" s="228">
        <f>SUM(R124:R133)</f>
        <v>0</v>
      </c>
      <c r="S123" s="227"/>
      <c r="T123" s="229">
        <f>SUM(T124:T133)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30" t="s">
        <v>141</v>
      </c>
      <c r="AT123" s="231" t="s">
        <v>75</v>
      </c>
      <c r="AU123" s="231" t="s">
        <v>76</v>
      </c>
      <c r="AY123" s="230" t="s">
        <v>133</v>
      </c>
      <c r="BK123" s="232">
        <f>SUM(BK124:BK133)</f>
        <v>0</v>
      </c>
    </row>
    <row r="124" s="2" customFormat="1" ht="21.75" customHeight="1">
      <c r="A124" s="38"/>
      <c r="B124" s="39"/>
      <c r="C124" s="235" t="s">
        <v>86</v>
      </c>
      <c r="D124" s="235" t="s">
        <v>136</v>
      </c>
      <c r="E124" s="236" t="s">
        <v>510</v>
      </c>
      <c r="F124" s="237" t="s">
        <v>511</v>
      </c>
      <c r="G124" s="238" t="s">
        <v>390</v>
      </c>
      <c r="H124" s="239">
        <v>1</v>
      </c>
      <c r="I124" s="240"/>
      <c r="J124" s="241">
        <f>ROUND(I124*H124,2)</f>
        <v>0</v>
      </c>
      <c r="K124" s="237" t="s">
        <v>1</v>
      </c>
      <c r="L124" s="44"/>
      <c r="M124" s="242" t="s">
        <v>1</v>
      </c>
      <c r="N124" s="243" t="s">
        <v>41</v>
      </c>
      <c r="O124" s="91"/>
      <c r="P124" s="244">
        <f>O124*H124</f>
        <v>0</v>
      </c>
      <c r="Q124" s="244">
        <v>0</v>
      </c>
      <c r="R124" s="244">
        <f>Q124*H124</f>
        <v>0</v>
      </c>
      <c r="S124" s="244">
        <v>0</v>
      </c>
      <c r="T124" s="245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46" t="s">
        <v>505</v>
      </c>
      <c r="AT124" s="246" t="s">
        <v>136</v>
      </c>
      <c r="AU124" s="246" t="s">
        <v>84</v>
      </c>
      <c r="AY124" s="17" t="s">
        <v>133</v>
      </c>
      <c r="BE124" s="247">
        <f>IF(N124="základní",J124,0)</f>
        <v>0</v>
      </c>
      <c r="BF124" s="247">
        <f>IF(N124="snížená",J124,0)</f>
        <v>0</v>
      </c>
      <c r="BG124" s="247">
        <f>IF(N124="zákl. přenesená",J124,0)</f>
        <v>0</v>
      </c>
      <c r="BH124" s="247">
        <f>IF(N124="sníž. přenesená",J124,0)</f>
        <v>0</v>
      </c>
      <c r="BI124" s="247">
        <f>IF(N124="nulová",J124,0)</f>
        <v>0</v>
      </c>
      <c r="BJ124" s="17" t="s">
        <v>84</v>
      </c>
      <c r="BK124" s="247">
        <f>ROUND(I124*H124,2)</f>
        <v>0</v>
      </c>
      <c r="BL124" s="17" t="s">
        <v>505</v>
      </c>
      <c r="BM124" s="246" t="s">
        <v>512</v>
      </c>
    </row>
    <row r="125" s="2" customFormat="1">
      <c r="A125" s="38"/>
      <c r="B125" s="39"/>
      <c r="C125" s="40"/>
      <c r="D125" s="250" t="s">
        <v>507</v>
      </c>
      <c r="E125" s="40"/>
      <c r="F125" s="299" t="s">
        <v>513</v>
      </c>
      <c r="G125" s="40"/>
      <c r="H125" s="40"/>
      <c r="I125" s="144"/>
      <c r="J125" s="40"/>
      <c r="K125" s="40"/>
      <c r="L125" s="44"/>
      <c r="M125" s="300"/>
      <c r="N125" s="301"/>
      <c r="O125" s="91"/>
      <c r="P125" s="91"/>
      <c r="Q125" s="91"/>
      <c r="R125" s="91"/>
      <c r="S125" s="91"/>
      <c r="T125" s="92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T125" s="17" t="s">
        <v>507</v>
      </c>
      <c r="AU125" s="17" t="s">
        <v>84</v>
      </c>
    </row>
    <row r="126" s="2" customFormat="1" ht="16.5" customHeight="1">
      <c r="A126" s="38"/>
      <c r="B126" s="39"/>
      <c r="C126" s="235" t="s">
        <v>141</v>
      </c>
      <c r="D126" s="235" t="s">
        <v>136</v>
      </c>
      <c r="E126" s="236" t="s">
        <v>514</v>
      </c>
      <c r="F126" s="237" t="s">
        <v>515</v>
      </c>
      <c r="G126" s="238" t="s">
        <v>390</v>
      </c>
      <c r="H126" s="239">
        <v>1</v>
      </c>
      <c r="I126" s="240"/>
      <c r="J126" s="241">
        <f>ROUND(I126*H126,2)</f>
        <v>0</v>
      </c>
      <c r="K126" s="237" t="s">
        <v>1</v>
      </c>
      <c r="L126" s="44"/>
      <c r="M126" s="242" t="s">
        <v>1</v>
      </c>
      <c r="N126" s="243" t="s">
        <v>41</v>
      </c>
      <c r="O126" s="91"/>
      <c r="P126" s="244">
        <f>O126*H126</f>
        <v>0</v>
      </c>
      <c r="Q126" s="244">
        <v>0</v>
      </c>
      <c r="R126" s="244">
        <f>Q126*H126</f>
        <v>0</v>
      </c>
      <c r="S126" s="244">
        <v>0</v>
      </c>
      <c r="T126" s="245">
        <f>S126*H126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46" t="s">
        <v>505</v>
      </c>
      <c r="AT126" s="246" t="s">
        <v>136</v>
      </c>
      <c r="AU126" s="246" t="s">
        <v>84</v>
      </c>
      <c r="AY126" s="17" t="s">
        <v>133</v>
      </c>
      <c r="BE126" s="247">
        <f>IF(N126="základní",J126,0)</f>
        <v>0</v>
      </c>
      <c r="BF126" s="247">
        <f>IF(N126="snížená",J126,0)</f>
        <v>0</v>
      </c>
      <c r="BG126" s="247">
        <f>IF(N126="zákl. přenesená",J126,0)</f>
        <v>0</v>
      </c>
      <c r="BH126" s="247">
        <f>IF(N126="sníž. přenesená",J126,0)</f>
        <v>0</v>
      </c>
      <c r="BI126" s="247">
        <f>IF(N126="nulová",J126,0)</f>
        <v>0</v>
      </c>
      <c r="BJ126" s="17" t="s">
        <v>84</v>
      </c>
      <c r="BK126" s="247">
        <f>ROUND(I126*H126,2)</f>
        <v>0</v>
      </c>
      <c r="BL126" s="17" t="s">
        <v>505</v>
      </c>
      <c r="BM126" s="246" t="s">
        <v>516</v>
      </c>
    </row>
    <row r="127" s="2" customFormat="1">
      <c r="A127" s="38"/>
      <c r="B127" s="39"/>
      <c r="C127" s="40"/>
      <c r="D127" s="250" t="s">
        <v>507</v>
      </c>
      <c r="E127" s="40"/>
      <c r="F127" s="299" t="s">
        <v>517</v>
      </c>
      <c r="G127" s="40"/>
      <c r="H127" s="40"/>
      <c r="I127" s="144"/>
      <c r="J127" s="40"/>
      <c r="K127" s="40"/>
      <c r="L127" s="44"/>
      <c r="M127" s="300"/>
      <c r="N127" s="301"/>
      <c r="O127" s="91"/>
      <c r="P127" s="91"/>
      <c r="Q127" s="91"/>
      <c r="R127" s="91"/>
      <c r="S127" s="91"/>
      <c r="T127" s="92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7" t="s">
        <v>507</v>
      </c>
      <c r="AU127" s="17" t="s">
        <v>84</v>
      </c>
    </row>
    <row r="128" s="2" customFormat="1" ht="16.5" customHeight="1">
      <c r="A128" s="38"/>
      <c r="B128" s="39"/>
      <c r="C128" s="235" t="s">
        <v>155</v>
      </c>
      <c r="D128" s="235" t="s">
        <v>136</v>
      </c>
      <c r="E128" s="236" t="s">
        <v>518</v>
      </c>
      <c r="F128" s="237" t="s">
        <v>519</v>
      </c>
      <c r="G128" s="238" t="s">
        <v>390</v>
      </c>
      <c r="H128" s="239">
        <v>1</v>
      </c>
      <c r="I128" s="240"/>
      <c r="J128" s="241">
        <f>ROUND(I128*H128,2)</f>
        <v>0</v>
      </c>
      <c r="K128" s="237" t="s">
        <v>1</v>
      </c>
      <c r="L128" s="44"/>
      <c r="M128" s="242" t="s">
        <v>1</v>
      </c>
      <c r="N128" s="243" t="s">
        <v>41</v>
      </c>
      <c r="O128" s="91"/>
      <c r="P128" s="244">
        <f>O128*H128</f>
        <v>0</v>
      </c>
      <c r="Q128" s="244">
        <v>0</v>
      </c>
      <c r="R128" s="244">
        <f>Q128*H128</f>
        <v>0</v>
      </c>
      <c r="S128" s="244">
        <v>0</v>
      </c>
      <c r="T128" s="245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46" t="s">
        <v>434</v>
      </c>
      <c r="AT128" s="246" t="s">
        <v>136</v>
      </c>
      <c r="AU128" s="246" t="s">
        <v>84</v>
      </c>
      <c r="AY128" s="17" t="s">
        <v>133</v>
      </c>
      <c r="BE128" s="247">
        <f>IF(N128="základní",J128,0)</f>
        <v>0</v>
      </c>
      <c r="BF128" s="247">
        <f>IF(N128="snížená",J128,0)</f>
        <v>0</v>
      </c>
      <c r="BG128" s="247">
        <f>IF(N128="zákl. přenesená",J128,0)</f>
        <v>0</v>
      </c>
      <c r="BH128" s="247">
        <f>IF(N128="sníž. přenesená",J128,0)</f>
        <v>0</v>
      </c>
      <c r="BI128" s="247">
        <f>IF(N128="nulová",J128,0)</f>
        <v>0</v>
      </c>
      <c r="BJ128" s="17" t="s">
        <v>84</v>
      </c>
      <c r="BK128" s="247">
        <f>ROUND(I128*H128,2)</f>
        <v>0</v>
      </c>
      <c r="BL128" s="17" t="s">
        <v>434</v>
      </c>
      <c r="BM128" s="246" t="s">
        <v>520</v>
      </c>
    </row>
    <row r="129" s="2" customFormat="1">
      <c r="A129" s="38"/>
      <c r="B129" s="39"/>
      <c r="C129" s="40"/>
      <c r="D129" s="250" t="s">
        <v>507</v>
      </c>
      <c r="E129" s="40"/>
      <c r="F129" s="299" t="s">
        <v>521</v>
      </c>
      <c r="G129" s="40"/>
      <c r="H129" s="40"/>
      <c r="I129" s="144"/>
      <c r="J129" s="40"/>
      <c r="K129" s="40"/>
      <c r="L129" s="44"/>
      <c r="M129" s="300"/>
      <c r="N129" s="301"/>
      <c r="O129" s="91"/>
      <c r="P129" s="91"/>
      <c r="Q129" s="91"/>
      <c r="R129" s="91"/>
      <c r="S129" s="91"/>
      <c r="T129" s="92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507</v>
      </c>
      <c r="AU129" s="17" t="s">
        <v>84</v>
      </c>
    </row>
    <row r="130" s="2" customFormat="1" ht="16.5" customHeight="1">
      <c r="A130" s="38"/>
      <c r="B130" s="39"/>
      <c r="C130" s="235" t="s">
        <v>153</v>
      </c>
      <c r="D130" s="235" t="s">
        <v>136</v>
      </c>
      <c r="E130" s="236" t="s">
        <v>522</v>
      </c>
      <c r="F130" s="237" t="s">
        <v>523</v>
      </c>
      <c r="G130" s="238" t="s">
        <v>390</v>
      </c>
      <c r="H130" s="239">
        <v>1</v>
      </c>
      <c r="I130" s="240"/>
      <c r="J130" s="241">
        <f>ROUND(I130*H130,2)</f>
        <v>0</v>
      </c>
      <c r="K130" s="237" t="s">
        <v>1</v>
      </c>
      <c r="L130" s="44"/>
      <c r="M130" s="242" t="s">
        <v>1</v>
      </c>
      <c r="N130" s="243" t="s">
        <v>41</v>
      </c>
      <c r="O130" s="91"/>
      <c r="P130" s="244">
        <f>O130*H130</f>
        <v>0</v>
      </c>
      <c r="Q130" s="244">
        <v>0</v>
      </c>
      <c r="R130" s="244">
        <f>Q130*H130</f>
        <v>0</v>
      </c>
      <c r="S130" s="244">
        <v>0</v>
      </c>
      <c r="T130" s="245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46" t="s">
        <v>434</v>
      </c>
      <c r="AT130" s="246" t="s">
        <v>136</v>
      </c>
      <c r="AU130" s="246" t="s">
        <v>84</v>
      </c>
      <c r="AY130" s="17" t="s">
        <v>133</v>
      </c>
      <c r="BE130" s="247">
        <f>IF(N130="základní",J130,0)</f>
        <v>0</v>
      </c>
      <c r="BF130" s="247">
        <f>IF(N130="snížená",J130,0)</f>
        <v>0</v>
      </c>
      <c r="BG130" s="247">
        <f>IF(N130="zákl. přenesená",J130,0)</f>
        <v>0</v>
      </c>
      <c r="BH130" s="247">
        <f>IF(N130="sníž. přenesená",J130,0)</f>
        <v>0</v>
      </c>
      <c r="BI130" s="247">
        <f>IF(N130="nulová",J130,0)</f>
        <v>0</v>
      </c>
      <c r="BJ130" s="17" t="s">
        <v>84</v>
      </c>
      <c r="BK130" s="247">
        <f>ROUND(I130*H130,2)</f>
        <v>0</v>
      </c>
      <c r="BL130" s="17" t="s">
        <v>434</v>
      </c>
      <c r="BM130" s="246" t="s">
        <v>524</v>
      </c>
    </row>
    <row r="131" s="2" customFormat="1">
      <c r="A131" s="38"/>
      <c r="B131" s="39"/>
      <c r="C131" s="40"/>
      <c r="D131" s="250" t="s">
        <v>507</v>
      </c>
      <c r="E131" s="40"/>
      <c r="F131" s="299" t="s">
        <v>525</v>
      </c>
      <c r="G131" s="40"/>
      <c r="H131" s="40"/>
      <c r="I131" s="144"/>
      <c r="J131" s="40"/>
      <c r="K131" s="40"/>
      <c r="L131" s="44"/>
      <c r="M131" s="300"/>
      <c r="N131" s="301"/>
      <c r="O131" s="91"/>
      <c r="P131" s="91"/>
      <c r="Q131" s="91"/>
      <c r="R131" s="91"/>
      <c r="S131" s="91"/>
      <c r="T131" s="92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T131" s="17" t="s">
        <v>507</v>
      </c>
      <c r="AU131" s="17" t="s">
        <v>84</v>
      </c>
    </row>
    <row r="132" s="2" customFormat="1" ht="16.5" customHeight="1">
      <c r="A132" s="38"/>
      <c r="B132" s="39"/>
      <c r="C132" s="235" t="s">
        <v>162</v>
      </c>
      <c r="D132" s="235" t="s">
        <v>136</v>
      </c>
      <c r="E132" s="236" t="s">
        <v>526</v>
      </c>
      <c r="F132" s="237" t="s">
        <v>527</v>
      </c>
      <c r="G132" s="238" t="s">
        <v>390</v>
      </c>
      <c r="H132" s="239">
        <v>1</v>
      </c>
      <c r="I132" s="240"/>
      <c r="J132" s="241">
        <f>ROUND(I132*H132,2)</f>
        <v>0</v>
      </c>
      <c r="K132" s="237" t="s">
        <v>1</v>
      </c>
      <c r="L132" s="44"/>
      <c r="M132" s="242" t="s">
        <v>1</v>
      </c>
      <c r="N132" s="243" t="s">
        <v>41</v>
      </c>
      <c r="O132" s="91"/>
      <c r="P132" s="244">
        <f>O132*H132</f>
        <v>0</v>
      </c>
      <c r="Q132" s="244">
        <v>0</v>
      </c>
      <c r="R132" s="244">
        <f>Q132*H132</f>
        <v>0</v>
      </c>
      <c r="S132" s="244">
        <v>0</v>
      </c>
      <c r="T132" s="245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46" t="s">
        <v>434</v>
      </c>
      <c r="AT132" s="246" t="s">
        <v>136</v>
      </c>
      <c r="AU132" s="246" t="s">
        <v>84</v>
      </c>
      <c r="AY132" s="17" t="s">
        <v>133</v>
      </c>
      <c r="BE132" s="247">
        <f>IF(N132="základní",J132,0)</f>
        <v>0</v>
      </c>
      <c r="BF132" s="247">
        <f>IF(N132="snížená",J132,0)</f>
        <v>0</v>
      </c>
      <c r="BG132" s="247">
        <f>IF(N132="zákl. přenesená",J132,0)</f>
        <v>0</v>
      </c>
      <c r="BH132" s="247">
        <f>IF(N132="sníž. přenesená",J132,0)</f>
        <v>0</v>
      </c>
      <c r="BI132" s="247">
        <f>IF(N132="nulová",J132,0)</f>
        <v>0</v>
      </c>
      <c r="BJ132" s="17" t="s">
        <v>84</v>
      </c>
      <c r="BK132" s="247">
        <f>ROUND(I132*H132,2)</f>
        <v>0</v>
      </c>
      <c r="BL132" s="17" t="s">
        <v>434</v>
      </c>
      <c r="BM132" s="246" t="s">
        <v>528</v>
      </c>
    </row>
    <row r="133" s="2" customFormat="1">
      <c r="A133" s="38"/>
      <c r="B133" s="39"/>
      <c r="C133" s="40"/>
      <c r="D133" s="250" t="s">
        <v>507</v>
      </c>
      <c r="E133" s="40"/>
      <c r="F133" s="299" t="s">
        <v>529</v>
      </c>
      <c r="G133" s="40"/>
      <c r="H133" s="40"/>
      <c r="I133" s="144"/>
      <c r="J133" s="40"/>
      <c r="K133" s="40"/>
      <c r="L133" s="44"/>
      <c r="M133" s="300"/>
      <c r="N133" s="301"/>
      <c r="O133" s="91"/>
      <c r="P133" s="91"/>
      <c r="Q133" s="91"/>
      <c r="R133" s="91"/>
      <c r="S133" s="91"/>
      <c r="T133" s="92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7" t="s">
        <v>507</v>
      </c>
      <c r="AU133" s="17" t="s">
        <v>84</v>
      </c>
    </row>
    <row r="134" s="12" customFormat="1" ht="25.92" customHeight="1">
      <c r="A134" s="12"/>
      <c r="B134" s="219"/>
      <c r="C134" s="220"/>
      <c r="D134" s="221" t="s">
        <v>75</v>
      </c>
      <c r="E134" s="222" t="s">
        <v>76</v>
      </c>
      <c r="F134" s="222" t="s">
        <v>427</v>
      </c>
      <c r="G134" s="220"/>
      <c r="H134" s="220"/>
      <c r="I134" s="223"/>
      <c r="J134" s="224">
        <f>BK134</f>
        <v>0</v>
      </c>
      <c r="K134" s="220"/>
      <c r="L134" s="225"/>
      <c r="M134" s="226"/>
      <c r="N134" s="227"/>
      <c r="O134" s="227"/>
      <c r="P134" s="228">
        <f>SUM(P135:P142)</f>
        <v>0</v>
      </c>
      <c r="Q134" s="227"/>
      <c r="R134" s="228">
        <f>SUM(R135:R142)</f>
        <v>0</v>
      </c>
      <c r="S134" s="227"/>
      <c r="T134" s="229">
        <f>SUM(T135:T142)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230" t="s">
        <v>155</v>
      </c>
      <c r="AT134" s="231" t="s">
        <v>75</v>
      </c>
      <c r="AU134" s="231" t="s">
        <v>76</v>
      </c>
      <c r="AY134" s="230" t="s">
        <v>133</v>
      </c>
      <c r="BK134" s="232">
        <f>SUM(BK135:BK142)</f>
        <v>0</v>
      </c>
    </row>
    <row r="135" s="2" customFormat="1" ht="21.75" customHeight="1">
      <c r="A135" s="38"/>
      <c r="B135" s="39"/>
      <c r="C135" s="235" t="s">
        <v>168</v>
      </c>
      <c r="D135" s="235" t="s">
        <v>136</v>
      </c>
      <c r="E135" s="236" t="s">
        <v>530</v>
      </c>
      <c r="F135" s="237" t="s">
        <v>531</v>
      </c>
      <c r="G135" s="238" t="s">
        <v>390</v>
      </c>
      <c r="H135" s="239">
        <v>1</v>
      </c>
      <c r="I135" s="240"/>
      <c r="J135" s="241">
        <f>ROUND(I135*H135,2)</f>
        <v>0</v>
      </c>
      <c r="K135" s="237" t="s">
        <v>1</v>
      </c>
      <c r="L135" s="44"/>
      <c r="M135" s="242" t="s">
        <v>1</v>
      </c>
      <c r="N135" s="243" t="s">
        <v>41</v>
      </c>
      <c r="O135" s="91"/>
      <c r="P135" s="244">
        <f>O135*H135</f>
        <v>0</v>
      </c>
      <c r="Q135" s="244">
        <v>0</v>
      </c>
      <c r="R135" s="244">
        <f>Q135*H135</f>
        <v>0</v>
      </c>
      <c r="S135" s="244">
        <v>0</v>
      </c>
      <c r="T135" s="245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46" t="s">
        <v>505</v>
      </c>
      <c r="AT135" s="246" t="s">
        <v>136</v>
      </c>
      <c r="AU135" s="246" t="s">
        <v>84</v>
      </c>
      <c r="AY135" s="17" t="s">
        <v>133</v>
      </c>
      <c r="BE135" s="247">
        <f>IF(N135="základní",J135,0)</f>
        <v>0</v>
      </c>
      <c r="BF135" s="247">
        <f>IF(N135="snížená",J135,0)</f>
        <v>0</v>
      </c>
      <c r="BG135" s="247">
        <f>IF(N135="zákl. přenesená",J135,0)</f>
        <v>0</v>
      </c>
      <c r="BH135" s="247">
        <f>IF(N135="sníž. přenesená",J135,0)</f>
        <v>0</v>
      </c>
      <c r="BI135" s="247">
        <f>IF(N135="nulová",J135,0)</f>
        <v>0</v>
      </c>
      <c r="BJ135" s="17" t="s">
        <v>84</v>
      </c>
      <c r="BK135" s="247">
        <f>ROUND(I135*H135,2)</f>
        <v>0</v>
      </c>
      <c r="BL135" s="17" t="s">
        <v>505</v>
      </c>
      <c r="BM135" s="246" t="s">
        <v>532</v>
      </c>
    </row>
    <row r="136" s="2" customFormat="1">
      <c r="A136" s="38"/>
      <c r="B136" s="39"/>
      <c r="C136" s="40"/>
      <c r="D136" s="250" t="s">
        <v>507</v>
      </c>
      <c r="E136" s="40"/>
      <c r="F136" s="299" t="s">
        <v>533</v>
      </c>
      <c r="G136" s="40"/>
      <c r="H136" s="40"/>
      <c r="I136" s="144"/>
      <c r="J136" s="40"/>
      <c r="K136" s="40"/>
      <c r="L136" s="44"/>
      <c r="M136" s="300"/>
      <c r="N136" s="301"/>
      <c r="O136" s="91"/>
      <c r="P136" s="91"/>
      <c r="Q136" s="91"/>
      <c r="R136" s="91"/>
      <c r="S136" s="91"/>
      <c r="T136" s="92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507</v>
      </c>
      <c r="AU136" s="17" t="s">
        <v>84</v>
      </c>
    </row>
    <row r="137" s="2" customFormat="1" ht="16.5" customHeight="1">
      <c r="A137" s="38"/>
      <c r="B137" s="39"/>
      <c r="C137" s="235" t="s">
        <v>166</v>
      </c>
      <c r="D137" s="235" t="s">
        <v>136</v>
      </c>
      <c r="E137" s="236" t="s">
        <v>534</v>
      </c>
      <c r="F137" s="237" t="s">
        <v>535</v>
      </c>
      <c r="G137" s="238" t="s">
        <v>390</v>
      </c>
      <c r="H137" s="239">
        <v>1</v>
      </c>
      <c r="I137" s="240"/>
      <c r="J137" s="241">
        <f>ROUND(I137*H137,2)</f>
        <v>0</v>
      </c>
      <c r="K137" s="237" t="s">
        <v>1</v>
      </c>
      <c r="L137" s="44"/>
      <c r="M137" s="242" t="s">
        <v>1</v>
      </c>
      <c r="N137" s="243" t="s">
        <v>41</v>
      </c>
      <c r="O137" s="91"/>
      <c r="P137" s="244">
        <f>O137*H137</f>
        <v>0</v>
      </c>
      <c r="Q137" s="244">
        <v>0</v>
      </c>
      <c r="R137" s="244">
        <f>Q137*H137</f>
        <v>0</v>
      </c>
      <c r="S137" s="244">
        <v>0</v>
      </c>
      <c r="T137" s="245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46" t="s">
        <v>505</v>
      </c>
      <c r="AT137" s="246" t="s">
        <v>136</v>
      </c>
      <c r="AU137" s="246" t="s">
        <v>84</v>
      </c>
      <c r="AY137" s="17" t="s">
        <v>133</v>
      </c>
      <c r="BE137" s="247">
        <f>IF(N137="základní",J137,0)</f>
        <v>0</v>
      </c>
      <c r="BF137" s="247">
        <f>IF(N137="snížená",J137,0)</f>
        <v>0</v>
      </c>
      <c r="BG137" s="247">
        <f>IF(N137="zákl. přenesená",J137,0)</f>
        <v>0</v>
      </c>
      <c r="BH137" s="247">
        <f>IF(N137="sníž. přenesená",J137,0)</f>
        <v>0</v>
      </c>
      <c r="BI137" s="247">
        <f>IF(N137="nulová",J137,0)</f>
        <v>0</v>
      </c>
      <c r="BJ137" s="17" t="s">
        <v>84</v>
      </c>
      <c r="BK137" s="247">
        <f>ROUND(I137*H137,2)</f>
        <v>0</v>
      </c>
      <c r="BL137" s="17" t="s">
        <v>505</v>
      </c>
      <c r="BM137" s="246" t="s">
        <v>536</v>
      </c>
    </row>
    <row r="138" s="2" customFormat="1">
      <c r="A138" s="38"/>
      <c r="B138" s="39"/>
      <c r="C138" s="40"/>
      <c r="D138" s="250" t="s">
        <v>507</v>
      </c>
      <c r="E138" s="40"/>
      <c r="F138" s="299" t="s">
        <v>537</v>
      </c>
      <c r="G138" s="40"/>
      <c r="H138" s="40"/>
      <c r="I138" s="144"/>
      <c r="J138" s="40"/>
      <c r="K138" s="40"/>
      <c r="L138" s="44"/>
      <c r="M138" s="300"/>
      <c r="N138" s="301"/>
      <c r="O138" s="91"/>
      <c r="P138" s="91"/>
      <c r="Q138" s="91"/>
      <c r="R138" s="91"/>
      <c r="S138" s="91"/>
      <c r="T138" s="92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T138" s="17" t="s">
        <v>507</v>
      </c>
      <c r="AU138" s="17" t="s">
        <v>84</v>
      </c>
    </row>
    <row r="139" s="2" customFormat="1" ht="16.5" customHeight="1">
      <c r="A139" s="38"/>
      <c r="B139" s="39"/>
      <c r="C139" s="235" t="s">
        <v>176</v>
      </c>
      <c r="D139" s="235" t="s">
        <v>136</v>
      </c>
      <c r="E139" s="236" t="s">
        <v>538</v>
      </c>
      <c r="F139" s="237" t="s">
        <v>539</v>
      </c>
      <c r="G139" s="238" t="s">
        <v>390</v>
      </c>
      <c r="H139" s="239">
        <v>1</v>
      </c>
      <c r="I139" s="240"/>
      <c r="J139" s="241">
        <f>ROUND(I139*H139,2)</f>
        <v>0</v>
      </c>
      <c r="K139" s="237" t="s">
        <v>1</v>
      </c>
      <c r="L139" s="44"/>
      <c r="M139" s="242" t="s">
        <v>1</v>
      </c>
      <c r="N139" s="243" t="s">
        <v>41</v>
      </c>
      <c r="O139" s="91"/>
      <c r="P139" s="244">
        <f>O139*H139</f>
        <v>0</v>
      </c>
      <c r="Q139" s="244">
        <v>0</v>
      </c>
      <c r="R139" s="244">
        <f>Q139*H139</f>
        <v>0</v>
      </c>
      <c r="S139" s="244">
        <v>0</v>
      </c>
      <c r="T139" s="245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46" t="s">
        <v>505</v>
      </c>
      <c r="AT139" s="246" t="s">
        <v>136</v>
      </c>
      <c r="AU139" s="246" t="s">
        <v>84</v>
      </c>
      <c r="AY139" s="17" t="s">
        <v>133</v>
      </c>
      <c r="BE139" s="247">
        <f>IF(N139="základní",J139,0)</f>
        <v>0</v>
      </c>
      <c r="BF139" s="247">
        <f>IF(N139="snížená",J139,0)</f>
        <v>0</v>
      </c>
      <c r="BG139" s="247">
        <f>IF(N139="zákl. přenesená",J139,0)</f>
        <v>0</v>
      </c>
      <c r="BH139" s="247">
        <f>IF(N139="sníž. přenesená",J139,0)</f>
        <v>0</v>
      </c>
      <c r="BI139" s="247">
        <f>IF(N139="nulová",J139,0)</f>
        <v>0</v>
      </c>
      <c r="BJ139" s="17" t="s">
        <v>84</v>
      </c>
      <c r="BK139" s="247">
        <f>ROUND(I139*H139,2)</f>
        <v>0</v>
      </c>
      <c r="BL139" s="17" t="s">
        <v>505</v>
      </c>
      <c r="BM139" s="246" t="s">
        <v>540</v>
      </c>
    </row>
    <row r="140" s="2" customFormat="1">
      <c r="A140" s="38"/>
      <c r="B140" s="39"/>
      <c r="C140" s="40"/>
      <c r="D140" s="250" t="s">
        <v>507</v>
      </c>
      <c r="E140" s="40"/>
      <c r="F140" s="299" t="s">
        <v>541</v>
      </c>
      <c r="G140" s="40"/>
      <c r="H140" s="40"/>
      <c r="I140" s="144"/>
      <c r="J140" s="40"/>
      <c r="K140" s="40"/>
      <c r="L140" s="44"/>
      <c r="M140" s="300"/>
      <c r="N140" s="301"/>
      <c r="O140" s="91"/>
      <c r="P140" s="91"/>
      <c r="Q140" s="91"/>
      <c r="R140" s="91"/>
      <c r="S140" s="91"/>
      <c r="T140" s="92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T140" s="17" t="s">
        <v>507</v>
      </c>
      <c r="AU140" s="17" t="s">
        <v>84</v>
      </c>
    </row>
    <row r="141" s="2" customFormat="1" ht="16.5" customHeight="1">
      <c r="A141" s="38"/>
      <c r="B141" s="39"/>
      <c r="C141" s="235" t="s">
        <v>180</v>
      </c>
      <c r="D141" s="235" t="s">
        <v>136</v>
      </c>
      <c r="E141" s="236" t="s">
        <v>542</v>
      </c>
      <c r="F141" s="237" t="s">
        <v>543</v>
      </c>
      <c r="G141" s="238" t="s">
        <v>390</v>
      </c>
      <c r="H141" s="239">
        <v>1</v>
      </c>
      <c r="I141" s="240"/>
      <c r="J141" s="241">
        <f>ROUND(I141*H141,2)</f>
        <v>0</v>
      </c>
      <c r="K141" s="237" t="s">
        <v>1</v>
      </c>
      <c r="L141" s="44"/>
      <c r="M141" s="242" t="s">
        <v>1</v>
      </c>
      <c r="N141" s="243" t="s">
        <v>41</v>
      </c>
      <c r="O141" s="91"/>
      <c r="P141" s="244">
        <f>O141*H141</f>
        <v>0</v>
      </c>
      <c r="Q141" s="244">
        <v>0</v>
      </c>
      <c r="R141" s="244">
        <f>Q141*H141</f>
        <v>0</v>
      </c>
      <c r="S141" s="244">
        <v>0</v>
      </c>
      <c r="T141" s="245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46" t="s">
        <v>505</v>
      </c>
      <c r="AT141" s="246" t="s">
        <v>136</v>
      </c>
      <c r="AU141" s="246" t="s">
        <v>84</v>
      </c>
      <c r="AY141" s="17" t="s">
        <v>133</v>
      </c>
      <c r="BE141" s="247">
        <f>IF(N141="základní",J141,0)</f>
        <v>0</v>
      </c>
      <c r="BF141" s="247">
        <f>IF(N141="snížená",J141,0)</f>
        <v>0</v>
      </c>
      <c r="BG141" s="247">
        <f>IF(N141="zákl. přenesená",J141,0)</f>
        <v>0</v>
      </c>
      <c r="BH141" s="247">
        <f>IF(N141="sníž. přenesená",J141,0)</f>
        <v>0</v>
      </c>
      <c r="BI141" s="247">
        <f>IF(N141="nulová",J141,0)</f>
        <v>0</v>
      </c>
      <c r="BJ141" s="17" t="s">
        <v>84</v>
      </c>
      <c r="BK141" s="247">
        <f>ROUND(I141*H141,2)</f>
        <v>0</v>
      </c>
      <c r="BL141" s="17" t="s">
        <v>505</v>
      </c>
      <c r="BM141" s="246" t="s">
        <v>544</v>
      </c>
    </row>
    <row r="142" s="2" customFormat="1">
      <c r="A142" s="38"/>
      <c r="B142" s="39"/>
      <c r="C142" s="40"/>
      <c r="D142" s="250" t="s">
        <v>507</v>
      </c>
      <c r="E142" s="40"/>
      <c r="F142" s="299" t="s">
        <v>545</v>
      </c>
      <c r="G142" s="40"/>
      <c r="H142" s="40"/>
      <c r="I142" s="144"/>
      <c r="J142" s="40"/>
      <c r="K142" s="40"/>
      <c r="L142" s="44"/>
      <c r="M142" s="302"/>
      <c r="N142" s="303"/>
      <c r="O142" s="296"/>
      <c r="P142" s="296"/>
      <c r="Q142" s="296"/>
      <c r="R142" s="296"/>
      <c r="S142" s="296"/>
      <c r="T142" s="304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507</v>
      </c>
      <c r="AU142" s="17" t="s">
        <v>84</v>
      </c>
    </row>
    <row r="143" s="2" customFormat="1" ht="6.96" customHeight="1">
      <c r="A143" s="38"/>
      <c r="B143" s="66"/>
      <c r="C143" s="67"/>
      <c r="D143" s="67"/>
      <c r="E143" s="67"/>
      <c r="F143" s="67"/>
      <c r="G143" s="67"/>
      <c r="H143" s="67"/>
      <c r="I143" s="183"/>
      <c r="J143" s="67"/>
      <c r="K143" s="67"/>
      <c r="L143" s="44"/>
      <c r="M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</row>
  </sheetData>
  <sheetProtection sheet="1" autoFilter="0" formatColumns="0" formatRows="0" objects="1" scenarios="1" spinCount="100000" saltValue="3Z3SmBbw8U6ukZ8H6b9x3zBLusZiE6qVtRqi3dJ9L/Ze0oYKMn4PayMPWk3HyTdaQTyi5u5eK1867wtLupiv8A==" hashValue="XrMnKQiyWCSUf4Hg+mcbNIO4GsZ9CpwD+q/+1ag7c28FZNZpx/6RHaJ2eSmU5ljbR0GwjkGdVq4IA7GwqRefmA==" algorithmName="SHA-512" password="CC35"/>
  <autoFilter ref="C118:K142"/>
  <mergeCells count="9">
    <mergeCell ref="E7:H7"/>
    <mergeCell ref="E9:H9"/>
    <mergeCell ref="E18:H18"/>
    <mergeCell ref="E27:H27"/>
    <mergeCell ref="E85:H85"/>
    <mergeCell ref="E87:H87"/>
    <mergeCell ref="E109:H109"/>
    <mergeCell ref="E111:H11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DESKTOP-RBAEJ1B\Uživatel</dc:creator>
  <cp:lastModifiedBy>DESKTOP-RBAEJ1B\Uživatel</cp:lastModifiedBy>
  <dcterms:created xsi:type="dcterms:W3CDTF">2020-04-30T07:50:26Z</dcterms:created>
  <dcterms:modified xsi:type="dcterms:W3CDTF">2020-04-30T07:50:33Z</dcterms:modified>
</cp:coreProperties>
</file>