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Charbulova84 - Oprava -tr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'Charbulova84 - Oprava -tr...'!$C$127:$K$248</definedName>
    <definedName name="_xlnm.Print_Area" localSheetId="1">'Charbulova84 - Oprava -tr...'!$C$4:$J$76,'Charbulova84 - Oprava -tr...'!$C$82:$J$111,'Charbulova84 - Oprava -tr...'!$C$117:$K$248</definedName>
    <definedName name="_xlnm.Print_Titles" localSheetId="1">'Charbulova84 - Oprava -tr...'!$127:$127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248"/>
  <c r="BH248"/>
  <c r="BG248"/>
  <c r="BF248"/>
  <c r="T248"/>
  <c r="T247"/>
  <c r="R248"/>
  <c r="R247"/>
  <c r="P248"/>
  <c r="P247"/>
  <c r="BK248"/>
  <c r="BK247"/>
  <c r="J247"/>
  <c r="J248"/>
  <c r="BE248"/>
  <c r="J110"/>
  <c r="BI246"/>
  <c r="BH246"/>
  <c r="BG246"/>
  <c r="BF246"/>
  <c r="T246"/>
  <c r="T245"/>
  <c r="R246"/>
  <c r="R245"/>
  <c r="P246"/>
  <c r="P245"/>
  <c r="BK246"/>
  <c r="BK245"/>
  <c r="J245"/>
  <c r="J246"/>
  <c r="BE246"/>
  <c r="J109"/>
  <c r="BI244"/>
  <c r="BH244"/>
  <c r="BG244"/>
  <c r="BF244"/>
  <c r="T244"/>
  <c r="T243"/>
  <c r="R244"/>
  <c r="R243"/>
  <c r="P244"/>
  <c r="P243"/>
  <c r="BK244"/>
  <c r="BK243"/>
  <c r="J243"/>
  <c r="J244"/>
  <c r="BE244"/>
  <c r="J108"/>
  <c r="BI242"/>
  <c r="BH242"/>
  <c r="BG242"/>
  <c r="BF242"/>
  <c r="T242"/>
  <c r="T241"/>
  <c r="T240"/>
  <c r="R242"/>
  <c r="R241"/>
  <c r="R240"/>
  <c r="P242"/>
  <c r="P241"/>
  <c r="P240"/>
  <c r="BK242"/>
  <c r="BK241"/>
  <c r="J241"/>
  <c r="BK240"/>
  <c r="J240"/>
  <c r="J242"/>
  <c r="BE242"/>
  <c r="J107"/>
  <c r="J106"/>
  <c r="BI239"/>
  <c r="BH239"/>
  <c r="BG239"/>
  <c r="BF239"/>
  <c r="T239"/>
  <c r="R239"/>
  <c r="P239"/>
  <c r="BK239"/>
  <c r="J239"/>
  <c r="BE239"/>
  <c r="BI238"/>
  <c r="BH238"/>
  <c r="BG238"/>
  <c r="BF238"/>
  <c r="T238"/>
  <c r="R238"/>
  <c r="P238"/>
  <c r="BK238"/>
  <c r="J238"/>
  <c r="BE238"/>
  <c r="BI237"/>
  <c r="BH237"/>
  <c r="BG237"/>
  <c r="BF237"/>
  <c r="T237"/>
  <c r="R237"/>
  <c r="P237"/>
  <c r="BK237"/>
  <c r="J237"/>
  <c r="BE237"/>
  <c r="BI236"/>
  <c r="BH236"/>
  <c r="BG236"/>
  <c r="BF236"/>
  <c r="T236"/>
  <c r="R236"/>
  <c r="P236"/>
  <c r="BK236"/>
  <c r="J236"/>
  <c r="BE236"/>
  <c r="BI235"/>
  <c r="BH235"/>
  <c r="BG235"/>
  <c r="BF235"/>
  <c r="T235"/>
  <c r="R235"/>
  <c r="P235"/>
  <c r="BK235"/>
  <c r="J235"/>
  <c r="BE235"/>
  <c r="BI234"/>
  <c r="BH234"/>
  <c r="BG234"/>
  <c r="BF234"/>
  <c r="T234"/>
  <c r="T233"/>
  <c r="T232"/>
  <c r="R234"/>
  <c r="R233"/>
  <c r="R232"/>
  <c r="P234"/>
  <c r="P233"/>
  <c r="P232"/>
  <c r="BK234"/>
  <c r="BK233"/>
  <c r="J233"/>
  <c r="BK232"/>
  <c r="J232"/>
  <c r="J234"/>
  <c r="BE234"/>
  <c r="J105"/>
  <c r="J104"/>
  <c r="BI231"/>
  <c r="BH231"/>
  <c r="BG231"/>
  <c r="BF231"/>
  <c r="T231"/>
  <c r="T230"/>
  <c r="R231"/>
  <c r="R230"/>
  <c r="P231"/>
  <c r="P230"/>
  <c r="BK231"/>
  <c r="BK230"/>
  <c r="J230"/>
  <c r="J231"/>
  <c r="BE231"/>
  <c r="J103"/>
  <c r="BI229"/>
  <c r="BH229"/>
  <c r="BG229"/>
  <c r="BF229"/>
  <c r="T229"/>
  <c r="R229"/>
  <c r="P229"/>
  <c r="BK229"/>
  <c r="J229"/>
  <c r="BE229"/>
  <c r="BI227"/>
  <c r="BH227"/>
  <c r="BG227"/>
  <c r="BF227"/>
  <c r="T227"/>
  <c r="R227"/>
  <c r="P227"/>
  <c r="BK227"/>
  <c r="J227"/>
  <c r="BE227"/>
  <c r="BI226"/>
  <c r="BH226"/>
  <c r="BG226"/>
  <c r="BF226"/>
  <c r="T226"/>
  <c r="R226"/>
  <c r="P226"/>
  <c r="BK226"/>
  <c r="J226"/>
  <c r="BE226"/>
  <c r="BI225"/>
  <c r="BH225"/>
  <c r="BG225"/>
  <c r="BF225"/>
  <c r="T225"/>
  <c r="T224"/>
  <c r="R225"/>
  <c r="R224"/>
  <c r="P225"/>
  <c r="P224"/>
  <c r="BK225"/>
  <c r="BK224"/>
  <c r="J224"/>
  <c r="J225"/>
  <c r="BE225"/>
  <c r="J102"/>
  <c r="BI223"/>
  <c r="BH223"/>
  <c r="BG223"/>
  <c r="BF223"/>
  <c r="T223"/>
  <c r="R223"/>
  <c r="P223"/>
  <c r="BK223"/>
  <c r="J223"/>
  <c r="BE223"/>
  <c r="BI222"/>
  <c r="BH222"/>
  <c r="BG222"/>
  <c r="BF222"/>
  <c r="T222"/>
  <c r="R222"/>
  <c r="P222"/>
  <c r="BK222"/>
  <c r="J222"/>
  <c r="BE222"/>
  <c r="BI221"/>
  <c r="BH221"/>
  <c r="BG221"/>
  <c r="BF221"/>
  <c r="T221"/>
  <c r="R221"/>
  <c r="P221"/>
  <c r="BK221"/>
  <c r="J221"/>
  <c r="BE221"/>
  <c r="BI219"/>
  <c r="BH219"/>
  <c r="BG219"/>
  <c r="BF219"/>
  <c r="T219"/>
  <c r="R219"/>
  <c r="P219"/>
  <c r="BK219"/>
  <c r="J219"/>
  <c r="BE219"/>
  <c r="BI218"/>
  <c r="BH218"/>
  <c r="BG218"/>
  <c r="BF218"/>
  <c r="T218"/>
  <c r="R218"/>
  <c r="P218"/>
  <c r="BK218"/>
  <c r="J218"/>
  <c r="BE218"/>
  <c r="BI216"/>
  <c r="BH216"/>
  <c r="BG216"/>
  <c r="BF216"/>
  <c r="T216"/>
  <c r="T215"/>
  <c r="R216"/>
  <c r="R215"/>
  <c r="P216"/>
  <c r="P215"/>
  <c r="BK216"/>
  <c r="BK215"/>
  <c r="J215"/>
  <c r="J216"/>
  <c r="BE216"/>
  <c r="J101"/>
  <c r="BI214"/>
  <c r="BH214"/>
  <c r="BG214"/>
  <c r="BF214"/>
  <c r="T214"/>
  <c r="R214"/>
  <c r="P214"/>
  <c r="BK214"/>
  <c r="J214"/>
  <c r="BE214"/>
  <c r="BI213"/>
  <c r="BH213"/>
  <c r="BG213"/>
  <c r="BF213"/>
  <c r="T213"/>
  <c r="R213"/>
  <c r="P213"/>
  <c r="BK213"/>
  <c r="J213"/>
  <c r="BE213"/>
  <c r="BI210"/>
  <c r="BH210"/>
  <c r="BG210"/>
  <c r="BF210"/>
  <c r="T210"/>
  <c r="R210"/>
  <c r="P210"/>
  <c r="BK210"/>
  <c r="J210"/>
  <c r="BE210"/>
  <c r="BI207"/>
  <c r="BH207"/>
  <c r="BG207"/>
  <c r="BF207"/>
  <c r="T207"/>
  <c r="R207"/>
  <c r="P207"/>
  <c r="BK207"/>
  <c r="J207"/>
  <c r="BE207"/>
  <c r="BI206"/>
  <c r="BH206"/>
  <c r="BG206"/>
  <c r="BF206"/>
  <c r="T206"/>
  <c r="R206"/>
  <c r="P206"/>
  <c r="BK206"/>
  <c r="J206"/>
  <c r="BE206"/>
  <c r="BI205"/>
  <c r="BH205"/>
  <c r="BG205"/>
  <c r="BF205"/>
  <c r="T205"/>
  <c r="R205"/>
  <c r="P205"/>
  <c r="BK205"/>
  <c r="J205"/>
  <c r="BE205"/>
  <c r="BI204"/>
  <c r="BH204"/>
  <c r="BG204"/>
  <c r="BF204"/>
  <c r="T204"/>
  <c r="R204"/>
  <c r="P204"/>
  <c r="BK204"/>
  <c r="J204"/>
  <c r="BE204"/>
  <c r="BI203"/>
  <c r="BH203"/>
  <c r="BG203"/>
  <c r="BF203"/>
  <c r="T203"/>
  <c r="R203"/>
  <c r="P203"/>
  <c r="BK203"/>
  <c r="J203"/>
  <c r="BE203"/>
  <c r="BI202"/>
  <c r="BH202"/>
  <c r="BG202"/>
  <c r="BF202"/>
  <c r="T202"/>
  <c r="T201"/>
  <c r="R202"/>
  <c r="R201"/>
  <c r="P202"/>
  <c r="P201"/>
  <c r="BK202"/>
  <c r="BK201"/>
  <c r="J201"/>
  <c r="J202"/>
  <c r="BE202"/>
  <c r="J100"/>
  <c r="BI199"/>
  <c r="BH199"/>
  <c r="BG199"/>
  <c r="BF199"/>
  <c r="T199"/>
  <c r="R199"/>
  <c r="P199"/>
  <c r="BK199"/>
  <c r="J199"/>
  <c r="BE199"/>
  <c r="BI195"/>
  <c r="BH195"/>
  <c r="BG195"/>
  <c r="BF195"/>
  <c r="T195"/>
  <c r="R195"/>
  <c r="P195"/>
  <c r="BK195"/>
  <c r="J195"/>
  <c r="BE195"/>
  <c r="BI194"/>
  <c r="BH194"/>
  <c r="BG194"/>
  <c r="BF194"/>
  <c r="T194"/>
  <c r="R194"/>
  <c r="P194"/>
  <c r="BK194"/>
  <c r="J194"/>
  <c r="BE194"/>
  <c r="BI193"/>
  <c r="BH193"/>
  <c r="BG193"/>
  <c r="BF193"/>
  <c r="T193"/>
  <c r="R193"/>
  <c r="P193"/>
  <c r="BK193"/>
  <c r="J193"/>
  <c r="BE193"/>
  <c r="BI191"/>
  <c r="BH191"/>
  <c r="BG191"/>
  <c r="BF191"/>
  <c r="T191"/>
  <c r="R191"/>
  <c r="P191"/>
  <c r="BK191"/>
  <c r="J191"/>
  <c r="BE191"/>
  <c r="BI187"/>
  <c r="BH187"/>
  <c r="BG187"/>
  <c r="BF187"/>
  <c r="T187"/>
  <c r="T186"/>
  <c r="R187"/>
  <c r="R186"/>
  <c r="P187"/>
  <c r="P186"/>
  <c r="BK187"/>
  <c r="BK186"/>
  <c r="J186"/>
  <c r="J187"/>
  <c r="BE187"/>
  <c r="J99"/>
  <c r="BI185"/>
  <c r="BH185"/>
  <c r="BG185"/>
  <c r="BF185"/>
  <c r="T185"/>
  <c r="R185"/>
  <c r="P185"/>
  <c r="BK185"/>
  <c r="J185"/>
  <c r="BE185"/>
  <c r="BI184"/>
  <c r="BH184"/>
  <c r="BG184"/>
  <c r="BF184"/>
  <c r="T184"/>
  <c r="R184"/>
  <c r="P184"/>
  <c r="BK184"/>
  <c r="J184"/>
  <c r="BE184"/>
  <c r="BI182"/>
  <c r="BH182"/>
  <c r="BG182"/>
  <c r="BF182"/>
  <c r="T182"/>
  <c r="R182"/>
  <c r="P182"/>
  <c r="BK182"/>
  <c r="J182"/>
  <c r="BE182"/>
  <c r="BI180"/>
  <c r="BH180"/>
  <c r="BG180"/>
  <c r="BF180"/>
  <c r="T180"/>
  <c r="R180"/>
  <c r="P180"/>
  <c r="BK180"/>
  <c r="J180"/>
  <c r="BE180"/>
  <c r="BI179"/>
  <c r="BH179"/>
  <c r="BG179"/>
  <c r="BF179"/>
  <c r="T179"/>
  <c r="R179"/>
  <c r="P179"/>
  <c r="BK179"/>
  <c r="J179"/>
  <c r="BE179"/>
  <c r="BI178"/>
  <c r="BH178"/>
  <c r="BG178"/>
  <c r="BF178"/>
  <c r="T178"/>
  <c r="T177"/>
  <c r="R178"/>
  <c r="R177"/>
  <c r="P178"/>
  <c r="P177"/>
  <c r="BK178"/>
  <c r="BK177"/>
  <c r="J177"/>
  <c r="J178"/>
  <c r="BE178"/>
  <c r="J98"/>
  <c r="BI174"/>
  <c r="BH174"/>
  <c r="BG174"/>
  <c r="BF174"/>
  <c r="T174"/>
  <c r="T173"/>
  <c r="R174"/>
  <c r="R173"/>
  <c r="P174"/>
  <c r="P173"/>
  <c r="BK174"/>
  <c r="BK173"/>
  <c r="J173"/>
  <c r="J174"/>
  <c r="BE174"/>
  <c r="J97"/>
  <c r="BI171"/>
  <c r="BH171"/>
  <c r="BG171"/>
  <c r="BF171"/>
  <c r="T171"/>
  <c r="R171"/>
  <c r="P171"/>
  <c r="BK171"/>
  <c r="J171"/>
  <c r="BE171"/>
  <c r="BI168"/>
  <c r="BH168"/>
  <c r="BG168"/>
  <c r="BF168"/>
  <c r="T168"/>
  <c r="R168"/>
  <c r="P168"/>
  <c r="BK168"/>
  <c r="J168"/>
  <c r="BE168"/>
  <c r="BI162"/>
  <c r="BH162"/>
  <c r="BG162"/>
  <c r="BF162"/>
  <c r="T162"/>
  <c r="R162"/>
  <c r="P162"/>
  <c r="BK162"/>
  <c r="J162"/>
  <c r="BE162"/>
  <c r="BI161"/>
  <c r="BH161"/>
  <c r="BG161"/>
  <c r="BF161"/>
  <c r="T161"/>
  <c r="R161"/>
  <c r="P161"/>
  <c r="BK161"/>
  <c r="J161"/>
  <c r="BE161"/>
  <c r="BI157"/>
  <c r="BH157"/>
  <c r="BG157"/>
  <c r="BF157"/>
  <c r="T157"/>
  <c r="R157"/>
  <c r="P157"/>
  <c r="BK157"/>
  <c r="J157"/>
  <c r="BE157"/>
  <c r="BI156"/>
  <c r="BH156"/>
  <c r="BG156"/>
  <c r="BF156"/>
  <c r="T156"/>
  <c r="R156"/>
  <c r="P156"/>
  <c r="BK156"/>
  <c r="J156"/>
  <c r="BE156"/>
  <c r="BI154"/>
  <c r="BH154"/>
  <c r="BG154"/>
  <c r="BF154"/>
  <c r="T154"/>
  <c r="R154"/>
  <c r="P154"/>
  <c r="BK154"/>
  <c r="J154"/>
  <c r="BE154"/>
  <c r="BI153"/>
  <c r="BH153"/>
  <c r="BG153"/>
  <c r="BF153"/>
  <c r="T153"/>
  <c r="R153"/>
  <c r="P153"/>
  <c r="BK153"/>
  <c r="J153"/>
  <c r="BE153"/>
  <c r="BI151"/>
  <c r="BH151"/>
  <c r="BG151"/>
  <c r="BF151"/>
  <c r="T151"/>
  <c r="R151"/>
  <c r="P151"/>
  <c r="BK151"/>
  <c r="J151"/>
  <c r="BE151"/>
  <c r="BI146"/>
  <c r="BH146"/>
  <c r="BG146"/>
  <c r="BF146"/>
  <c r="T146"/>
  <c r="R146"/>
  <c r="P146"/>
  <c r="BK146"/>
  <c r="J146"/>
  <c r="BE146"/>
  <c r="BI144"/>
  <c r="BH144"/>
  <c r="BG144"/>
  <c r="BF144"/>
  <c r="T144"/>
  <c r="R144"/>
  <c r="P144"/>
  <c r="BK144"/>
  <c r="J144"/>
  <c r="BE144"/>
  <c r="BI141"/>
  <c r="BH141"/>
  <c r="BG141"/>
  <c r="BF141"/>
  <c r="T141"/>
  <c r="R141"/>
  <c r="P141"/>
  <c r="BK141"/>
  <c r="J141"/>
  <c r="BE141"/>
  <c r="BI139"/>
  <c r="BH139"/>
  <c r="BG139"/>
  <c r="BF139"/>
  <c r="T139"/>
  <c r="R139"/>
  <c r="P139"/>
  <c r="BK139"/>
  <c r="J139"/>
  <c r="BE139"/>
  <c r="BI136"/>
  <c r="BH136"/>
  <c r="BG136"/>
  <c r="BF136"/>
  <c r="T136"/>
  <c r="R136"/>
  <c r="P136"/>
  <c r="BK136"/>
  <c r="J136"/>
  <c r="BE136"/>
  <c r="BI134"/>
  <c r="BH134"/>
  <c r="BG134"/>
  <c r="BF134"/>
  <c r="T134"/>
  <c r="R134"/>
  <c r="P134"/>
  <c r="BK134"/>
  <c r="J134"/>
  <c r="BE134"/>
  <c r="BI132"/>
  <c r="BH132"/>
  <c r="BG132"/>
  <c r="BF132"/>
  <c r="T132"/>
  <c r="R132"/>
  <c r="P132"/>
  <c r="BK132"/>
  <c r="J132"/>
  <c r="BE132"/>
  <c r="BI131"/>
  <c r="F35"/>
  <c i="1" r="BD95"/>
  <c i="2" r="BH131"/>
  <c r="F34"/>
  <c i="1" r="BC95"/>
  <c i="2" r="BG131"/>
  <c r="F33"/>
  <c i="1" r="BB95"/>
  <c i="2" r="BF131"/>
  <c r="J32"/>
  <c i="1" r="AW95"/>
  <c i="2" r="F32"/>
  <c i="1" r="BA95"/>
  <c i="2" r="T131"/>
  <c r="T130"/>
  <c r="T129"/>
  <c r="T128"/>
  <c r="R131"/>
  <c r="R130"/>
  <c r="R129"/>
  <c r="R128"/>
  <c r="P131"/>
  <c r="P130"/>
  <c r="P129"/>
  <c r="P128"/>
  <c i="1" r="AU95"/>
  <c i="2" r="BK131"/>
  <c r="BK130"/>
  <c r="J130"/>
  <c r="BK129"/>
  <c r="J129"/>
  <c r="BK128"/>
  <c r="J128"/>
  <c r="J94"/>
  <c r="J28"/>
  <c i="1" r="AG95"/>
  <c i="2" r="J131"/>
  <c r="BE131"/>
  <c r="J31"/>
  <c i="1" r="AV95"/>
  <c i="2" r="F31"/>
  <c i="1" r="AZ95"/>
  <c i="2" r="J96"/>
  <c r="J95"/>
  <c r="J125"/>
  <c r="F124"/>
  <c r="F122"/>
  <c r="E120"/>
  <c r="J90"/>
  <c r="F89"/>
  <c r="F87"/>
  <c r="E85"/>
  <c r="J37"/>
  <c r="J19"/>
  <c r="E19"/>
  <c r="J124"/>
  <c r="J89"/>
  <c r="J18"/>
  <c r="J16"/>
  <c r="E16"/>
  <c r="F125"/>
  <c r="F90"/>
  <c r="J15"/>
  <c r="J10"/>
  <c r="J122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<sst xmlns="http://schemas.openxmlformats.org/spreadsheetml/2006/main">
  <si>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</si>
  <si>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</si>
  <si>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</si>
  <si>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</si>
  <si>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</si>
  <si>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{0594a4b9-a6c5-4339-a732-24d2cd36d9da}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</si>
  <si>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</si>
  <si>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</si>
  <si>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</si>
  <si>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</si>
  <si>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</si>
  <si>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</si>
  <si>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</si>
  <si>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</si>
  <si>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Charbulova84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</si>
  <si>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</si>
  <si>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</si>
  <si>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-trhlin ve zdi,předlaždění dvora,deštové kanalizace ve dvoře+nová vpusť</t>
  </si>
  <si>
    <t>KSO:</t>
  </si>
  <si>
    <t>CC-CZ:</t>
  </si>
  <si>
    <t>Místo:</t>
  </si>
  <si>
    <t>ZUŠ Charbulova 84,Brno</t>
  </si>
  <si>
    <t>Datum:</t>
  </si>
  <si>
    <t>21. 8. 2019</t>
  </si>
  <si>
    <t>Zadavatel:</t>
  </si>
  <si>
    <t>IČ:</t>
  </si>
  <si>
    <t>MmBrna,OSM,Husova 3,Brno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</si>
  <si>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</si>
  <si>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</si>
  <si>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</si>
  <si>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</si>
  <si>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</si>
  <si>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</si>
  <si>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</si>
  <si>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ing.Ševelová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</si>
  <si>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</si>
  <si>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</si>
  <si>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</si>
  <si>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</si>
  <si>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</si>
  <si>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</si>
  <si>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</si>
  <si>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</si>
  <si>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</si>
  <si>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</si>
  <si>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</si>
  <si>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</si>
  <si>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</si>
  <si>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</si>
  <si>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</si>
  <si>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</si>
  <si>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</si>
  <si>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</si>
  <si>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</si>
  <si>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</si>
  <si>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</si>
  <si>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</si>
  <si>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</si>
  <si>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</si>
  <si>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</si>
  <si>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</si>
  <si>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</si>
  <si>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</si>
  <si>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</si>
  <si>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</si>
  <si>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</si>
  <si>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</si>
  <si>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</si>
  <si>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</si>
  <si>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</si>
  <si>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</si>
  <si>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</si>
  <si>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</si>
  <si>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</si>
  <si>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</si>
  <si>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</si>
  <si>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</si>
  <si>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</si>
  <si>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</si>
  <si>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</si>
  <si>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</si>
  <si>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</si>
  <si>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</si>
  <si>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</si>
  <si>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</si>
  <si>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</si>
  <si>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</si>
  <si>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</si>
  <si>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</si>
  <si>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</si>
  <si>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</si>
  <si>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</si>
  <si>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4 - Vodorovné konstrukce</t>
  </si>
  <si>
    <t xml:space="preserve">    5 - Komunikace pozemní</t>
  </si>
  <si>
    <t xml:space="preserve">    6 - Úpravy povrchů, podlahy a osazování výplní</t>
  </si>
  <si>
    <t xml:space="preserve">    8 - Trubní vedení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</si>
  <si>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</si>
  <si>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</si>
  <si>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</si>
  <si>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</si>
  <si>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721 - Zdravotechnika - vnitřní kanalizace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</si>
  <si>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</si>
  <si>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</si>
  <si>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</si>
  <si>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</si>
  <si>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</si>
  <si>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</si>
  <si>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</si>
  <si>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</si>
  <si>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</si>
  <si>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</si>
  <si>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</si>
  <si>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</si>
  <si>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</si>
  <si>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</si>
  <si>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</si>
  <si>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</si>
  <si>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</si>
  <si>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</si>
  <si>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</si>
  <si>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</si>
  <si>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</si>
  <si>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</si>
  <si>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</si>
  <si>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111201101</t>
  </si>
  <si>
    <t>Odstranění křovin a stromů průměru kmene do 100 mm i s kořeny včetně likvidace(břečtan,stromek,kořenový sytém..)</t>
  </si>
  <si>
    <t>m2</t>
  </si>
  <si>
    <t>CS ÚRS 2019 01</t>
  </si>
  <si>
    <t>4</t>
  </si>
  <si>
    <t>1793454367</t>
  </si>
  <si>
    <t>113106121</t>
  </si>
  <si>
    <t>Rozebrání dlažeb z betonových dlaždic komunikací pro pěší ručně</t>
  </si>
  <si>
    <t>1563633865</t>
  </si>
  <si>
    <t>VV</t>
  </si>
  <si>
    <t>5*4,7+4,9*8+0,9*2,7</t>
  </si>
  <si>
    <t>3</t>
  </si>
  <si>
    <t>113107130</t>
  </si>
  <si>
    <t>Odstranění podkladu z betonu prostého tl 100 mm ručně</t>
  </si>
  <si>
    <t>-1175530949</t>
  </si>
  <si>
    <t>7,6*2,7</t>
  </si>
  <si>
    <t>131301101</t>
  </si>
  <si>
    <t>Hloubení jam nezapažených v hornině tř. 4 objemu do 100 m3</t>
  </si>
  <si>
    <t>m3</t>
  </si>
  <si>
    <t>1219978275</t>
  </si>
  <si>
    <t>85,65*0,2</t>
  </si>
  <si>
    <t>Součet</t>
  </si>
  <si>
    <t>5</t>
  </si>
  <si>
    <t>131301109</t>
  </si>
  <si>
    <t>Příplatek za lepivost u hloubení jam nezapažených v hornině tř. 4</t>
  </si>
  <si>
    <t>2032355710</t>
  </si>
  <si>
    <t>17,13*0,3 'Přepočtené koeficientem množství</t>
  </si>
  <si>
    <t>6</t>
  </si>
  <si>
    <t>132301101</t>
  </si>
  <si>
    <t>Hloubení rýh š do 600 mm v hornině tř. 4 objemu do 100 m3</t>
  </si>
  <si>
    <t>-1144613693</t>
  </si>
  <si>
    <t>"po odstranění podkladních vrstev komunikace bude výkop pro kanalizaci o průměrné hloubce 0,75 m"15*0,75*0,6</t>
  </si>
  <si>
    <t>7</t>
  </si>
  <si>
    <t>132301109</t>
  </si>
  <si>
    <t>Příplatek za lepivost k hloubení rýh š do 600 mm v hornině tř. 4</t>
  </si>
  <si>
    <t>1403295346</t>
  </si>
  <si>
    <t>6,75*0,3 'Přepočtené koeficientem množství</t>
  </si>
  <si>
    <t>8</t>
  </si>
  <si>
    <t>162201211</t>
  </si>
  <si>
    <t>Vodorovné přemístění výkopku z horniny tř. 1 až 4 stavebním kolečkem do 10 m</t>
  </si>
  <si>
    <t>915948796</t>
  </si>
  <si>
    <t>"odkop dvora"17,13</t>
  </si>
  <si>
    <t>"výkop kanalizace"6,75</t>
  </si>
  <si>
    <t>"dovoz zeminy pro zásyp kanalizace"3,612</t>
  </si>
  <si>
    <t>9</t>
  </si>
  <si>
    <t>162201219</t>
  </si>
  <si>
    <t>Příplatek k vodorovnému přemístění výkopku z horniny tř. 1 až 4 stavebním kolečkem ZKD 10 m</t>
  </si>
  <si>
    <t>171235181</t>
  </si>
  <si>
    <t>27,492*9 'Přepočtené koeficientem množství</t>
  </si>
  <si>
    <t>10</t>
  </si>
  <si>
    <t>162701105</t>
  </si>
  <si>
    <t>Vodorovné přemístění do 10000 m výkopku/sypaniny z horniny tř. 1 až 4</t>
  </si>
  <si>
    <t>680961947</t>
  </si>
  <si>
    <t>11</t>
  </si>
  <si>
    <t>162701109</t>
  </si>
  <si>
    <t>Příplatek k vodorovnému přemístění výkopku/sypaniny z horniny tř. 1 až 4 ZKD 1000 m přes 10000 m</t>
  </si>
  <si>
    <t>-118862041</t>
  </si>
  <si>
    <t>27,492*15 'Přepočtené koeficientem množství</t>
  </si>
  <si>
    <t>12</t>
  </si>
  <si>
    <t>167101101</t>
  </si>
  <si>
    <t>Nakládání výkopku z hornin tř. 1 až 4 do 100 m3</t>
  </si>
  <si>
    <t>-1016334983</t>
  </si>
  <si>
    <t>13</t>
  </si>
  <si>
    <t>171201201</t>
  </si>
  <si>
    <t>Uložení sypaniny na skládky</t>
  </si>
  <si>
    <t>1136745063</t>
  </si>
  <si>
    <t>14</t>
  </si>
  <si>
    <t>171201211</t>
  </si>
  <si>
    <t>Poplatek za uložení stavebního odpadu - zeminy a kameniva na skládce</t>
  </si>
  <si>
    <t>-287966075</t>
  </si>
  <si>
    <t>174101102</t>
  </si>
  <si>
    <t>Zásyp v uzavřených prostorech sypaninou se zhutněním</t>
  </si>
  <si>
    <t>-1498201775</t>
  </si>
  <si>
    <t>"výkop pro kanalizaci"6,75</t>
  </si>
  <si>
    <t>"odpočet objemu lože pod potrubí"-0,7</t>
  </si>
  <si>
    <t>"odpočet objemu potrubí"-(pi*0,05*0,05*5)-(pi*0,075*0,075*9)</t>
  </si>
  <si>
    <t>"odpočet objemu obsypu potrubí"-2,24</t>
  </si>
  <si>
    <t>16</t>
  </si>
  <si>
    <t>175111101</t>
  </si>
  <si>
    <t>Obsypání potrubí ručně sypaninou bez prohození sítem, uloženou do 3 m</t>
  </si>
  <si>
    <t>-268594796</t>
  </si>
  <si>
    <t>14*0,4*0,4</t>
  </si>
  <si>
    <t>17</t>
  </si>
  <si>
    <t>M</t>
  </si>
  <si>
    <t>58337310</t>
  </si>
  <si>
    <t>štěrkopísek frakce 0/4</t>
  </si>
  <si>
    <t>t</t>
  </si>
  <si>
    <t>1786720604</t>
  </si>
  <si>
    <t>2,24*2 'Přepočtené koeficientem množství</t>
  </si>
  <si>
    <t>Vodorovné konstrukce</t>
  </si>
  <si>
    <t>18</t>
  </si>
  <si>
    <t>451572111</t>
  </si>
  <si>
    <t>Lože pod potrubí otevřený výkop z kameniva drobného těženého</t>
  </si>
  <si>
    <t>186749989</t>
  </si>
  <si>
    <t>14*0,5*0,1</t>
  </si>
  <si>
    <t>Komunikace pozemní</t>
  </si>
  <si>
    <t>19</t>
  </si>
  <si>
    <t>564851111</t>
  </si>
  <si>
    <t>Podklad ze štěrkodrtě ŠD tl 150 mm</t>
  </si>
  <si>
    <t>1222456298</t>
  </si>
  <si>
    <t>20</t>
  </si>
  <si>
    <t>564801112</t>
  </si>
  <si>
    <t>Podklad ze štěrkodrtě ŠD tl 40 mm</t>
  </si>
  <si>
    <t>681417939</t>
  </si>
  <si>
    <t>596211110</t>
  </si>
  <si>
    <t>Kladení zámkové dlažby komunikací pro pěší tl 60 mm skupiny A pl do 50 m2</t>
  </si>
  <si>
    <t>952967560</t>
  </si>
  <si>
    <t>65,13+20,52</t>
  </si>
  <si>
    <t>22</t>
  </si>
  <si>
    <t>59245018</t>
  </si>
  <si>
    <t>dlažba skladebná betonová 200x100x60mm přírodní</t>
  </si>
  <si>
    <t>1717242553</t>
  </si>
  <si>
    <t>85,65*1,02 'Přepočtené koeficientem množství</t>
  </si>
  <si>
    <t>23</t>
  </si>
  <si>
    <t>599432111</t>
  </si>
  <si>
    <t>Vyplnění spár dlažby z lomového kamene drobným kamenivem</t>
  </si>
  <si>
    <t>-341630979</t>
  </si>
  <si>
    <t>24</t>
  </si>
  <si>
    <t>599-pc 1</t>
  </si>
  <si>
    <t xml:space="preserve">D+m filie proti  prorůstání</t>
  </si>
  <si>
    <t>-2105874972</t>
  </si>
  <si>
    <t>Úpravy povrchů, podlahy a osazování výplní</t>
  </si>
  <si>
    <t>25</t>
  </si>
  <si>
    <t>622131121</t>
  </si>
  <si>
    <t xml:space="preserve">Penetrační nátěr vnějších stěn  a stříšek zídek</t>
  </si>
  <si>
    <t>-593148899</t>
  </si>
  <si>
    <t>9,3*0,3+3,25*1,6</t>
  </si>
  <si>
    <t>"stříšky"9,3*0,3+3,25*0,3</t>
  </si>
  <si>
    <t>26</t>
  </si>
  <si>
    <t>622142001</t>
  </si>
  <si>
    <t>Potažení vnějších stěn sklovláknitým pletivem vtlačeným do tenkovrstvé hmoty</t>
  </si>
  <si>
    <t>1240262887</t>
  </si>
  <si>
    <t>27</t>
  </si>
  <si>
    <t>622321111</t>
  </si>
  <si>
    <t>Vápenocementová omítka hrubá jednovrstvá zatřená vnějších stěn nanášená ručně</t>
  </si>
  <si>
    <t>162528928</t>
  </si>
  <si>
    <t>28</t>
  </si>
  <si>
    <t>622321131</t>
  </si>
  <si>
    <t>Potažení vnějších stěn vápenocementovým aktivovaným štukem tloušťky do 3 mm</t>
  </si>
  <si>
    <t>1538867835</t>
  </si>
  <si>
    <t>29</t>
  </si>
  <si>
    <t>628195001</t>
  </si>
  <si>
    <t>Očištění zdiva nebo betonu zdí před započetím oprav ručně</t>
  </si>
  <si>
    <t>1736741107</t>
  </si>
  <si>
    <t>3,25*1,6+3,25*0,3</t>
  </si>
  <si>
    <t>9,3*(0,3+0,3)</t>
  </si>
  <si>
    <t>30</t>
  </si>
  <si>
    <t>632450124</t>
  </si>
  <si>
    <t xml:space="preserve">Cementový potěr tl do 50 mm na stříškách zídek </t>
  </si>
  <si>
    <t>-669922985</t>
  </si>
  <si>
    <t>9,3*0,3+3,25*0,3</t>
  </si>
  <si>
    <t>Trubní vedení</t>
  </si>
  <si>
    <t>31</t>
  </si>
  <si>
    <t>871265231</t>
  </si>
  <si>
    <t>Kanalizační potrubí z tvrdého PVC jednovrstvé tuhost třídy SN10 DN 110</t>
  </si>
  <si>
    <t>m</t>
  </si>
  <si>
    <t>-968511033</t>
  </si>
  <si>
    <t>32</t>
  </si>
  <si>
    <t>871315231</t>
  </si>
  <si>
    <t>Kanalizační potrubí z tvrdého PVC jednovrstvé tuhost třídy SN10 DN 160</t>
  </si>
  <si>
    <t>-1647624268</t>
  </si>
  <si>
    <t>33</t>
  </si>
  <si>
    <t>892271111</t>
  </si>
  <si>
    <t>Tlaková zkouška vodou potrubí DN 100 nebo 125</t>
  </si>
  <si>
    <t>-1701966707</t>
  </si>
  <si>
    <t>34</t>
  </si>
  <si>
    <t>892351111</t>
  </si>
  <si>
    <t>Tlaková zkouška vodou potrubí DN 150 nebo 200</t>
  </si>
  <si>
    <t>2134095238</t>
  </si>
  <si>
    <t>35</t>
  </si>
  <si>
    <t>892372111</t>
  </si>
  <si>
    <t>Zabezpečení konců potrubí DN do 300 při tlakových zkouškách vodou</t>
  </si>
  <si>
    <t>kus</t>
  </si>
  <si>
    <t>-140074357</t>
  </si>
  <si>
    <t>36</t>
  </si>
  <si>
    <t>899623161</t>
  </si>
  <si>
    <t>Obetonování potrubí nebo zdiva stok betonem prostým tř. C 20/25 v otevřeném výkopu</t>
  </si>
  <si>
    <t>-519615714</t>
  </si>
  <si>
    <t>"obetonování dvorních vpustí"2*0,35</t>
  </si>
  <si>
    <t>37</t>
  </si>
  <si>
    <t>899643111</t>
  </si>
  <si>
    <t>Bednění pro obetonování potrubí otevřený výkop</t>
  </si>
  <si>
    <t>1158332919</t>
  </si>
  <si>
    <t>2*(0,2*0,4*4)</t>
  </si>
  <si>
    <t>38</t>
  </si>
  <si>
    <t>899721111</t>
  </si>
  <si>
    <t>Signalizační vodič DN do 150 mm na potrubí</t>
  </si>
  <si>
    <t>-1253795826</t>
  </si>
  <si>
    <t>39</t>
  </si>
  <si>
    <t>899722113</t>
  </si>
  <si>
    <t>Krytí potrubí z plastů výstražnou fólií z PVC 34cm</t>
  </si>
  <si>
    <t>449066076</t>
  </si>
  <si>
    <t>Ostatní konstrukce a práce, bourání</t>
  </si>
  <si>
    <t>40</t>
  </si>
  <si>
    <t>949101111</t>
  </si>
  <si>
    <t>Lešení pomocné pro objekty pozemních staveb s lešeňovou podlahou v do 1,9 m zatížení do 150 kg/m2</t>
  </si>
  <si>
    <t>1883110094</t>
  </si>
  <si>
    <t>4*1,2</t>
  </si>
  <si>
    <t>41</t>
  </si>
  <si>
    <t>952-pc 1</t>
  </si>
  <si>
    <t>Vyčištění dvorku a oprava vedlejšího pozemku do původního stavu po dokončení</t>
  </si>
  <si>
    <t>sada</t>
  </si>
  <si>
    <t>1998307727</t>
  </si>
  <si>
    <t>42</t>
  </si>
  <si>
    <t>978036191</t>
  </si>
  <si>
    <t>Otlučení (osekání) cementových omítek vnějších ploch v rozsahu do 100 %-zídka pod plotem</t>
  </si>
  <si>
    <t>-29820129</t>
  </si>
  <si>
    <t>9,3*0,3*2</t>
  </si>
  <si>
    <t>43</t>
  </si>
  <si>
    <t>985141111</t>
  </si>
  <si>
    <t>Vyčištění trhlin a dutin ve zdivu š do 30 mm hl do 150 mm</t>
  </si>
  <si>
    <t>-1872468242</t>
  </si>
  <si>
    <t>44</t>
  </si>
  <si>
    <t>985232111</t>
  </si>
  <si>
    <t>Hloubkové spárování zdiva aktivovanou maltou spára hl do 80 mm dl do 6 m/m2</t>
  </si>
  <si>
    <t>-2060937899</t>
  </si>
  <si>
    <t>45</t>
  </si>
  <si>
    <t>985233111</t>
  </si>
  <si>
    <t>Úprava spár po spárování zdiva uhlazením spára dl do 6 m/m2</t>
  </si>
  <si>
    <t>-301907158</t>
  </si>
  <si>
    <t>997</t>
  </si>
  <si>
    <t>Přesun sutě</t>
  </si>
  <si>
    <t>46</t>
  </si>
  <si>
    <t>997013211</t>
  </si>
  <si>
    <t>Vnitrostaveništní doprava suti a vybouraných hmot pro budovy v do 6 m ručně</t>
  </si>
  <si>
    <t>-1936267257</t>
  </si>
  <si>
    <t>47</t>
  </si>
  <si>
    <t>997013501</t>
  </si>
  <si>
    <t>Odvoz suti a vybouraných hmot na skládku nebo meziskládku do 1 km se složením</t>
  </si>
  <si>
    <t>130138279</t>
  </si>
  <si>
    <t>48</t>
  </si>
  <si>
    <t>997013509</t>
  </si>
  <si>
    <t>Příplatek k odvozu suti a vybouraných hmot na skládku ZKD 1 km přes 1 km</t>
  </si>
  <si>
    <t>-1939530286</t>
  </si>
  <si>
    <t>21,812*24 'Přepočtené koeficientem množství</t>
  </si>
  <si>
    <t>49</t>
  </si>
  <si>
    <t>997013801</t>
  </si>
  <si>
    <t>Poplatek za uložení na skládce (skládkovné) stavebního odpadu</t>
  </si>
  <si>
    <t>-749365564</t>
  </si>
  <si>
    <t>998</t>
  </si>
  <si>
    <t>Přesun hmot</t>
  </si>
  <si>
    <t>50</t>
  </si>
  <si>
    <t>998018001</t>
  </si>
  <si>
    <t>Přesun hmot ruční pro budovy v do 6 m</t>
  </si>
  <si>
    <t>2022650709</t>
  </si>
  <si>
    <t>PSV</t>
  </si>
  <si>
    <t>Práce a dodávky PSV</t>
  </si>
  <si>
    <t>721</t>
  </si>
  <si>
    <t>Zdravotechnika - vnitřní kanalizace</t>
  </si>
  <si>
    <t>51</t>
  </si>
  <si>
    <t>721171915</t>
  </si>
  <si>
    <t>Potrubí z PP propojení potrubí DN 110</t>
  </si>
  <si>
    <t>-970718792</t>
  </si>
  <si>
    <t>52</t>
  </si>
  <si>
    <t>721171917</t>
  </si>
  <si>
    <t>Potrubí z PP propojení potrubí DN 160</t>
  </si>
  <si>
    <t>1230455210</t>
  </si>
  <si>
    <t>53</t>
  </si>
  <si>
    <t>721211611</t>
  </si>
  <si>
    <t>Vtok dvorní se svislým odtokem a zápachovou klapkou DN 110/160 mříž litina 226x226</t>
  </si>
  <si>
    <t>1519304362</t>
  </si>
  <si>
    <t>54</t>
  </si>
  <si>
    <t>721242105</t>
  </si>
  <si>
    <t>Lapač střešních splavenin z PP se zápachovou klapkou a lapacím košem DN 110</t>
  </si>
  <si>
    <t>1542999941</t>
  </si>
  <si>
    <t>55</t>
  </si>
  <si>
    <t>721300941</t>
  </si>
  <si>
    <t>Pročištění vpustí dvorních D 300</t>
  </si>
  <si>
    <t>-543970225</t>
  </si>
  <si>
    <t>56</t>
  </si>
  <si>
    <t>998721201</t>
  </si>
  <si>
    <t>Přesun hmot procentní pro vnitřní kanalizace v objektech v do 6 m</t>
  </si>
  <si>
    <t>%</t>
  </si>
  <si>
    <t>-2096404524</t>
  </si>
  <si>
    <t>VRN</t>
  </si>
  <si>
    <t>Vedlejší rozpočtové náklady</t>
  </si>
  <si>
    <t>VRN1</t>
  </si>
  <si>
    <t>Průzkumné, geodetické a projektové práce</t>
  </si>
  <si>
    <t>57</t>
  </si>
  <si>
    <t>012002000</t>
  </si>
  <si>
    <t>Geodetické práce</t>
  </si>
  <si>
    <t>1024</t>
  </si>
  <si>
    <t>1657821974</t>
  </si>
  <si>
    <t>VRN3</t>
  </si>
  <si>
    <t>Zařízení staveniště</t>
  </si>
  <si>
    <t>58</t>
  </si>
  <si>
    <t>030001000</t>
  </si>
  <si>
    <t>1071147668</t>
  </si>
  <si>
    <t>VRN6</t>
  </si>
  <si>
    <t>Územní vlivy</t>
  </si>
  <si>
    <t>59</t>
  </si>
  <si>
    <t>060001000</t>
  </si>
  <si>
    <t>Územní vlivy-ztížená doprava</t>
  </si>
  <si>
    <t>929849539</t>
  </si>
  <si>
    <t>VRN7</t>
  </si>
  <si>
    <t>Provozní vlivy</t>
  </si>
  <si>
    <t>60</t>
  </si>
  <si>
    <t>070001000</t>
  </si>
  <si>
    <t>894485930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</si>
</sst>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6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7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18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vertical="center"/>
    </xf>
    <xf numFmtId="4" fontId="26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7" fillId="0" borderId="19" xfId="0" applyNumberFormat="1" applyFont="1" applyBorder="1" applyAlignment="1" applyProtection="1">
      <alignment vertical="center"/>
    </xf>
    <xf numFmtId="4" fontId="27" fillId="0" borderId="20" xfId="0" applyNumberFormat="1" applyFont="1" applyBorder="1" applyAlignment="1" applyProtection="1">
      <alignment vertical="center"/>
    </xf>
    <xf numFmtId="166" fontId="27" fillId="0" borderId="20" xfId="0" applyNumberFormat="1" applyFont="1" applyBorder="1" applyAlignment="1" applyProtection="1">
      <alignment vertical="center"/>
    </xf>
    <xf numFmtId="4" fontId="27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2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right" vertical="center"/>
    </xf>
    <xf numFmtId="0" fontId="29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  <protection locked="0"/>
    </xf>
    <xf numFmtId="0" fontId="21" fillId="4" borderId="18" xfId="0" applyFont="1" applyFill="1" applyBorder="1" applyAlignment="1" applyProtection="1">
      <alignment horizontal="center" vertical="center" wrapText="1"/>
    </xf>
    <xf numFmtId="0" fontId="21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3" fillId="0" borderId="0" xfId="0" applyNumberFormat="1" applyFont="1" applyAlignment="1" applyProtection="1"/>
    <xf numFmtId="166" fontId="30" fillId="0" borderId="12" xfId="0" applyNumberFormat="1" applyFont="1" applyBorder="1" applyAlignment="1" applyProtection="1"/>
    <xf numFmtId="166" fontId="30" fillId="0" borderId="13" xfId="0" applyNumberFormat="1" applyFont="1" applyBorder="1" applyAlignment="1" applyProtection="1"/>
    <xf numFmtId="4" fontId="31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4" fontId="21" fillId="2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2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3" fillId="0" borderId="22" xfId="0" applyFont="1" applyBorder="1" applyAlignment="1" applyProtection="1">
      <alignment horizontal="center" vertical="center"/>
    </xf>
    <xf numFmtId="49" fontId="33" fillId="0" borderId="22" xfId="0" applyNumberFormat="1" applyFont="1" applyBorder="1" applyAlignment="1" applyProtection="1">
      <alignment horizontal="left" vertical="center" wrapText="1"/>
    </xf>
    <xf numFmtId="0" fontId="33" fillId="0" borderId="22" xfId="0" applyFont="1" applyBorder="1" applyAlignment="1" applyProtection="1">
      <alignment horizontal="left" vertical="center" wrapText="1"/>
    </xf>
    <xf numFmtId="0" fontId="33" fillId="0" borderId="22" xfId="0" applyFont="1" applyBorder="1" applyAlignment="1" applyProtection="1">
      <alignment horizontal="center" vertical="center" wrapText="1"/>
    </xf>
    <xf numFmtId="167" fontId="33" fillId="0" borderId="22" xfId="0" applyNumberFormat="1" applyFont="1" applyBorder="1" applyAlignment="1" applyProtection="1">
      <alignment vertical="center"/>
    </xf>
    <xf numFmtId="4" fontId="33" fillId="2" borderId="22" xfId="0" applyNumberFormat="1" applyFont="1" applyFill="1" applyBorder="1" applyAlignment="1" applyProtection="1">
      <alignment vertical="center"/>
      <protection locked="0"/>
    </xf>
    <xf numFmtId="4" fontId="33" fillId="0" borderId="22" xfId="0" applyNumberFormat="1" applyFont="1" applyBorder="1" applyAlignment="1" applyProtection="1">
      <alignment vertical="center"/>
    </xf>
    <xf numFmtId="0" fontId="34" fillId="0" borderId="3" xfId="0" applyFont="1" applyBorder="1" applyAlignment="1">
      <alignment vertical="center"/>
    </xf>
    <xf numFmtId="0" fontId="33" fillId="2" borderId="14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 applyProtection="1">
      <alignment horizontal="center" vertical="center"/>
    </xf>
    <xf numFmtId="167" fontId="21" fillId="2" borderId="22" xfId="0" applyNumberFormat="1" applyFont="1" applyFill="1" applyBorder="1" applyAlignment="1" applyProtection="1">
      <alignment vertical="center"/>
      <protection locked="0"/>
    </xf>
    <xf numFmtId="0" fontId="22" fillId="2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2" fillId="0" borderId="20" xfId="0" applyNumberFormat="1" applyFont="1" applyBorder="1" applyAlignment="1" applyProtection="1">
      <alignment vertical="center"/>
    </xf>
    <xf numFmtId="166" fontId="22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4" t="s">
        <v>0</v>
      </c>
      <c r="AZ1" s="14" t="s">
        <v>1</v>
      </c>
      <c r="BA1" s="14" t="s">
        <v>2</v>
      </c>
      <c r="BB1" s="14" t="s">
        <v>3</v>
      </c>
      <c r="BT1" s="14" t="s">
        <v>4</v>
      </c>
      <c r="BU1" s="14" t="s">
        <v>4</v>
      </c>
      <c r="BV1" s="14" t="s">
        <v>5</v>
      </c>
    </row>
    <row r="2" ht="36.96" customHeight="1">
      <c r="AR2"/>
      <c r="BS2" s="15" t="s">
        <v>6</v>
      </c>
      <c r="BT2" s="15" t="s">
        <v>7</v>
      </c>
    </row>
    <row r="3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ht="24.96" customHeight="1">
      <c r="B4" s="19"/>
      <c r="C4" s="20"/>
      <c r="D4" s="21" t="s">
        <v>9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18"/>
      <c r="AS4" s="22" t="s">
        <v>10</v>
      </c>
      <c r="BE4" s="23" t="s">
        <v>11</v>
      </c>
      <c r="BS4" s="15" t="s">
        <v>12</v>
      </c>
    </row>
    <row r="5" ht="12" customHeight="1">
      <c r="B5" s="19"/>
      <c r="C5" s="20"/>
      <c r="D5" s="24" t="s">
        <v>13</v>
      </c>
      <c r="E5" s="20"/>
      <c r="F5" s="20"/>
      <c r="G5" s="20"/>
      <c r="H5" s="20"/>
      <c r="I5" s="20"/>
      <c r="J5" s="20"/>
      <c r="K5" s="25" t="s">
        <v>14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18"/>
      <c r="BE5" s="26" t="s">
        <v>15</v>
      </c>
      <c r="BS5" s="15" t="s">
        <v>6</v>
      </c>
    </row>
    <row r="6" ht="36.96" customHeight="1">
      <c r="B6" s="19"/>
      <c r="C6" s="20"/>
      <c r="D6" s="27" t="s">
        <v>16</v>
      </c>
      <c r="E6" s="20"/>
      <c r="F6" s="20"/>
      <c r="G6" s="20"/>
      <c r="H6" s="20"/>
      <c r="I6" s="20"/>
      <c r="J6" s="20"/>
      <c r="K6" s="28" t="s">
        <v>17</v>
      </c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18"/>
      <c r="BE6" s="29"/>
      <c r="BS6" s="15" t="s">
        <v>6</v>
      </c>
    </row>
    <row r="7" ht="12" customHeight="1">
      <c r="B7" s="19"/>
      <c r="C7" s="20"/>
      <c r="D7" s="30" t="s">
        <v>18</v>
      </c>
      <c r="E7" s="20"/>
      <c r="F7" s="20"/>
      <c r="G7" s="20"/>
      <c r="H7" s="20"/>
      <c r="I7" s="20"/>
      <c r="J7" s="20"/>
      <c r="K7" s="25" t="s">
        <v>1</v>
      </c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30" t="s">
        <v>19</v>
      </c>
      <c r="AL7" s="20"/>
      <c r="AM7" s="20"/>
      <c r="AN7" s="25" t="s">
        <v>1</v>
      </c>
      <c r="AO7" s="20"/>
      <c r="AP7" s="20"/>
      <c r="AQ7" s="20"/>
      <c r="AR7" s="18"/>
      <c r="BE7" s="29"/>
      <c r="BS7" s="15" t="s">
        <v>6</v>
      </c>
    </row>
    <row r="8" ht="12" customHeight="1">
      <c r="B8" s="19"/>
      <c r="C8" s="20"/>
      <c r="D8" s="30" t="s">
        <v>20</v>
      </c>
      <c r="E8" s="20"/>
      <c r="F8" s="20"/>
      <c r="G8" s="20"/>
      <c r="H8" s="20"/>
      <c r="I8" s="20"/>
      <c r="J8" s="20"/>
      <c r="K8" s="25" t="s">
        <v>21</v>
      </c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30" t="s">
        <v>22</v>
      </c>
      <c r="AL8" s="20"/>
      <c r="AM8" s="20"/>
      <c r="AN8" s="31" t="s">
        <v>23</v>
      </c>
      <c r="AO8" s="20"/>
      <c r="AP8" s="20"/>
      <c r="AQ8" s="20"/>
      <c r="AR8" s="18"/>
      <c r="BE8" s="29"/>
      <c r="BS8" s="15" t="s">
        <v>6</v>
      </c>
    </row>
    <row r="9" ht="14.4" customHeight="1">
      <c r="B9" s="19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18"/>
      <c r="BE9" s="29"/>
      <c r="BS9" s="15" t="s">
        <v>6</v>
      </c>
    </row>
    <row r="10" ht="12" customHeight="1">
      <c r="B10" s="19"/>
      <c r="C10" s="20"/>
      <c r="D10" s="30" t="s">
        <v>24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30" t="s">
        <v>25</v>
      </c>
      <c r="AL10" s="20"/>
      <c r="AM10" s="20"/>
      <c r="AN10" s="25" t="s">
        <v>1</v>
      </c>
      <c r="AO10" s="20"/>
      <c r="AP10" s="20"/>
      <c r="AQ10" s="20"/>
      <c r="AR10" s="18"/>
      <c r="BE10" s="29"/>
      <c r="BS10" s="15" t="s">
        <v>6</v>
      </c>
    </row>
    <row r="11" ht="18.48" customHeight="1">
      <c r="B11" s="19"/>
      <c r="C11" s="20"/>
      <c r="D11" s="20"/>
      <c r="E11" s="25" t="s">
        <v>26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30" t="s">
        <v>27</v>
      </c>
      <c r="AL11" s="20"/>
      <c r="AM11" s="20"/>
      <c r="AN11" s="25" t="s">
        <v>1</v>
      </c>
      <c r="AO11" s="20"/>
      <c r="AP11" s="20"/>
      <c r="AQ11" s="20"/>
      <c r="AR11" s="18"/>
      <c r="BE11" s="29"/>
      <c r="BS11" s="15" t="s">
        <v>6</v>
      </c>
    </row>
    <row r="12" ht="6.96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18"/>
      <c r="BE12" s="29"/>
      <c r="BS12" s="15" t="s">
        <v>6</v>
      </c>
    </row>
    <row r="13" ht="12" customHeight="1">
      <c r="B13" s="19"/>
      <c r="C13" s="20"/>
      <c r="D13" s="30" t="s">
        <v>28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30" t="s">
        <v>25</v>
      </c>
      <c r="AL13" s="20"/>
      <c r="AM13" s="20"/>
      <c r="AN13" s="32" t="s">
        <v>29</v>
      </c>
      <c r="AO13" s="20"/>
      <c r="AP13" s="20"/>
      <c r="AQ13" s="20"/>
      <c r="AR13" s="18"/>
      <c r="BE13" s="29"/>
      <c r="BS13" s="15" t="s">
        <v>6</v>
      </c>
    </row>
    <row r="14">
      <c r="B14" s="19"/>
      <c r="C14" s="20"/>
      <c r="D14" s="20"/>
      <c r="E14" s="32" t="s">
        <v>29</v>
      </c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0" t="s">
        <v>27</v>
      </c>
      <c r="AL14" s="20"/>
      <c r="AM14" s="20"/>
      <c r="AN14" s="32" t="s">
        <v>29</v>
      </c>
      <c r="AO14" s="20"/>
      <c r="AP14" s="20"/>
      <c r="AQ14" s="20"/>
      <c r="AR14" s="18"/>
      <c r="BE14" s="29"/>
      <c r="BS14" s="15" t="s">
        <v>6</v>
      </c>
    </row>
    <row r="15" ht="6.96" customHeight="1"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18"/>
      <c r="BE15" s="29"/>
      <c r="BS15" s="15" t="s">
        <v>4</v>
      </c>
    </row>
    <row r="16" ht="12" customHeight="1">
      <c r="B16" s="19"/>
      <c r="C16" s="20"/>
      <c r="D16" s="30" t="s">
        <v>30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30" t="s">
        <v>25</v>
      </c>
      <c r="AL16" s="20"/>
      <c r="AM16" s="20"/>
      <c r="AN16" s="25" t="s">
        <v>1</v>
      </c>
      <c r="AO16" s="20"/>
      <c r="AP16" s="20"/>
      <c r="AQ16" s="20"/>
      <c r="AR16" s="18"/>
      <c r="BE16" s="29"/>
      <c r="BS16" s="15" t="s">
        <v>4</v>
      </c>
    </row>
    <row r="17" ht="18.48" customHeight="1">
      <c r="B17" s="19"/>
      <c r="C17" s="20"/>
      <c r="D17" s="20"/>
      <c r="E17" s="25" t="s">
        <v>31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30" t="s">
        <v>27</v>
      </c>
      <c r="AL17" s="20"/>
      <c r="AM17" s="20"/>
      <c r="AN17" s="25" t="s">
        <v>1</v>
      </c>
      <c r="AO17" s="20"/>
      <c r="AP17" s="20"/>
      <c r="AQ17" s="20"/>
      <c r="AR17" s="18"/>
      <c r="BE17" s="29"/>
      <c r="BS17" s="15" t="s">
        <v>32</v>
      </c>
    </row>
    <row r="18" ht="6.96" customHeight="1"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18"/>
      <c r="BE18" s="29"/>
      <c r="BS18" s="15" t="s">
        <v>6</v>
      </c>
    </row>
    <row r="19" ht="12" customHeight="1">
      <c r="B19" s="19"/>
      <c r="C19" s="20"/>
      <c r="D19" s="30" t="s">
        <v>33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30" t="s">
        <v>25</v>
      </c>
      <c r="AL19" s="20"/>
      <c r="AM19" s="20"/>
      <c r="AN19" s="25" t="s">
        <v>1</v>
      </c>
      <c r="AO19" s="20"/>
      <c r="AP19" s="20"/>
      <c r="AQ19" s="20"/>
      <c r="AR19" s="18"/>
      <c r="BE19" s="29"/>
      <c r="BS19" s="15" t="s">
        <v>6</v>
      </c>
    </row>
    <row r="20" ht="18.48" customHeight="1">
      <c r="B20" s="19"/>
      <c r="C20" s="20"/>
      <c r="D20" s="20"/>
      <c r="E20" s="25" t="s">
        <v>34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30" t="s">
        <v>27</v>
      </c>
      <c r="AL20" s="20"/>
      <c r="AM20" s="20"/>
      <c r="AN20" s="25" t="s">
        <v>1</v>
      </c>
      <c r="AO20" s="20"/>
      <c r="AP20" s="20"/>
      <c r="AQ20" s="20"/>
      <c r="AR20" s="18"/>
      <c r="BE20" s="29"/>
      <c r="BS20" s="15" t="s">
        <v>32</v>
      </c>
    </row>
    <row r="21" ht="6.96" customHeight="1"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18"/>
      <c r="BE21" s="29"/>
    </row>
    <row r="22" ht="12" customHeight="1">
      <c r="B22" s="19"/>
      <c r="C22" s="20"/>
      <c r="D22" s="30" t="s">
        <v>35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18"/>
      <c r="BE22" s="29"/>
    </row>
    <row r="23" ht="16.5" customHeight="1">
      <c r="B23" s="19"/>
      <c r="C23" s="20"/>
      <c r="D23" s="20"/>
      <c r="E23" s="34" t="s">
        <v>1</v>
      </c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20"/>
      <c r="AP23" s="20"/>
      <c r="AQ23" s="20"/>
      <c r="AR23" s="18"/>
      <c r="BE23" s="29"/>
    </row>
    <row r="24" ht="6.96" customHeight="1">
      <c r="B24" s="19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18"/>
      <c r="BE24" s="29"/>
    </row>
    <row r="25" ht="6.96" customHeight="1">
      <c r="B25" s="19"/>
      <c r="C25" s="20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20"/>
      <c r="AQ25" s="20"/>
      <c r="AR25" s="18"/>
      <c r="BE25" s="29"/>
    </row>
    <row r="26" s="1" customFormat="1" ht="25.92" customHeight="1">
      <c r="B26" s="36"/>
      <c r="C26" s="37"/>
      <c r="D26" s="38" t="s">
        <v>36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40">
        <f>ROUND(AG94,2)</f>
        <v>0</v>
      </c>
      <c r="AL26" s="39"/>
      <c r="AM26" s="39"/>
      <c r="AN26" s="39"/>
      <c r="AO26" s="39"/>
      <c r="AP26" s="37"/>
      <c r="AQ26" s="37"/>
      <c r="AR26" s="41"/>
      <c r="BE26" s="29"/>
    </row>
    <row r="27" s="1" customFormat="1" ht="6.96" customHeight="1"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1"/>
      <c r="BE27" s="29"/>
    </row>
    <row r="28" s="1" customFormat="1"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42" t="s">
        <v>37</v>
      </c>
      <c r="M28" s="42"/>
      <c r="N28" s="42"/>
      <c r="O28" s="42"/>
      <c r="P28" s="42"/>
      <c r="Q28" s="37"/>
      <c r="R28" s="37"/>
      <c r="S28" s="37"/>
      <c r="T28" s="37"/>
      <c r="U28" s="37"/>
      <c r="V28" s="37"/>
      <c r="W28" s="42" t="s">
        <v>38</v>
      </c>
      <c r="X28" s="42"/>
      <c r="Y28" s="42"/>
      <c r="Z28" s="42"/>
      <c r="AA28" s="42"/>
      <c r="AB28" s="42"/>
      <c r="AC28" s="42"/>
      <c r="AD28" s="42"/>
      <c r="AE28" s="42"/>
      <c r="AF28" s="37"/>
      <c r="AG28" s="37"/>
      <c r="AH28" s="37"/>
      <c r="AI28" s="37"/>
      <c r="AJ28" s="37"/>
      <c r="AK28" s="42" t="s">
        <v>39</v>
      </c>
      <c r="AL28" s="42"/>
      <c r="AM28" s="42"/>
      <c r="AN28" s="42"/>
      <c r="AO28" s="42"/>
      <c r="AP28" s="37"/>
      <c r="AQ28" s="37"/>
      <c r="AR28" s="41"/>
      <c r="BE28" s="29"/>
    </row>
    <row r="29" s="2" customFormat="1" ht="14.4" customHeight="1">
      <c r="B29" s="43"/>
      <c r="C29" s="44"/>
      <c r="D29" s="30" t="s">
        <v>40</v>
      </c>
      <c r="E29" s="44"/>
      <c r="F29" s="30" t="s">
        <v>41</v>
      </c>
      <c r="G29" s="44"/>
      <c r="H29" s="44"/>
      <c r="I29" s="44"/>
      <c r="J29" s="44"/>
      <c r="K29" s="44"/>
      <c r="L29" s="45">
        <v>0.20999999999999999</v>
      </c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6">
        <f>ROUND(AZ94, 2)</f>
        <v>0</v>
      </c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6">
        <f>ROUND(AV94, 2)</f>
        <v>0</v>
      </c>
      <c r="AL29" s="44"/>
      <c r="AM29" s="44"/>
      <c r="AN29" s="44"/>
      <c r="AO29" s="44"/>
      <c r="AP29" s="44"/>
      <c r="AQ29" s="44"/>
      <c r="AR29" s="47"/>
      <c r="BE29" s="48"/>
    </row>
    <row r="30" s="2" customFormat="1" ht="14.4" customHeight="1">
      <c r="B30" s="43"/>
      <c r="C30" s="44"/>
      <c r="D30" s="44"/>
      <c r="E30" s="44"/>
      <c r="F30" s="30" t="s">
        <v>42</v>
      </c>
      <c r="G30" s="44"/>
      <c r="H30" s="44"/>
      <c r="I30" s="44"/>
      <c r="J30" s="44"/>
      <c r="K30" s="44"/>
      <c r="L30" s="45">
        <v>0.14999999999999999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6">
        <f>ROUND(BA94, 2)</f>
        <v>0</v>
      </c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6">
        <f>ROUND(AW94, 2)</f>
        <v>0</v>
      </c>
      <c r="AL30" s="44"/>
      <c r="AM30" s="44"/>
      <c r="AN30" s="44"/>
      <c r="AO30" s="44"/>
      <c r="AP30" s="44"/>
      <c r="AQ30" s="44"/>
      <c r="AR30" s="47"/>
      <c r="BE30" s="48"/>
    </row>
    <row r="31" hidden="1" s="2" customFormat="1" ht="14.4" customHeight="1">
      <c r="B31" s="43"/>
      <c r="C31" s="44"/>
      <c r="D31" s="44"/>
      <c r="E31" s="44"/>
      <c r="F31" s="30" t="s">
        <v>43</v>
      </c>
      <c r="G31" s="44"/>
      <c r="H31" s="44"/>
      <c r="I31" s="44"/>
      <c r="J31" s="44"/>
      <c r="K31" s="44"/>
      <c r="L31" s="45">
        <v>0.20999999999999999</v>
      </c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6">
        <f>ROUND(BB94, 2)</f>
        <v>0</v>
      </c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6">
        <v>0</v>
      </c>
      <c r="AL31" s="44"/>
      <c r="AM31" s="44"/>
      <c r="AN31" s="44"/>
      <c r="AO31" s="44"/>
      <c r="AP31" s="44"/>
      <c r="AQ31" s="44"/>
      <c r="AR31" s="47"/>
      <c r="BE31" s="48"/>
    </row>
    <row r="32" hidden="1" s="2" customFormat="1" ht="14.4" customHeight="1">
      <c r="B32" s="43"/>
      <c r="C32" s="44"/>
      <c r="D32" s="44"/>
      <c r="E32" s="44"/>
      <c r="F32" s="30" t="s">
        <v>44</v>
      </c>
      <c r="G32" s="44"/>
      <c r="H32" s="44"/>
      <c r="I32" s="44"/>
      <c r="J32" s="44"/>
      <c r="K32" s="44"/>
      <c r="L32" s="45">
        <v>0.14999999999999999</v>
      </c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6">
        <f>ROUND(BC94, 2)</f>
        <v>0</v>
      </c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6">
        <v>0</v>
      </c>
      <c r="AL32" s="44"/>
      <c r="AM32" s="44"/>
      <c r="AN32" s="44"/>
      <c r="AO32" s="44"/>
      <c r="AP32" s="44"/>
      <c r="AQ32" s="44"/>
      <c r="AR32" s="47"/>
      <c r="BE32" s="48"/>
    </row>
    <row r="33" hidden="1" s="2" customFormat="1" ht="14.4" customHeight="1">
      <c r="B33" s="43"/>
      <c r="C33" s="44"/>
      <c r="D33" s="44"/>
      <c r="E33" s="44"/>
      <c r="F33" s="30" t="s">
        <v>45</v>
      </c>
      <c r="G33" s="44"/>
      <c r="H33" s="44"/>
      <c r="I33" s="44"/>
      <c r="J33" s="44"/>
      <c r="K33" s="44"/>
      <c r="L33" s="45">
        <v>0</v>
      </c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6">
        <f>ROUND(BD94, 2)</f>
        <v>0</v>
      </c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6">
        <v>0</v>
      </c>
      <c r="AL33" s="44"/>
      <c r="AM33" s="44"/>
      <c r="AN33" s="44"/>
      <c r="AO33" s="44"/>
      <c r="AP33" s="44"/>
      <c r="AQ33" s="44"/>
      <c r="AR33" s="47"/>
      <c r="BE33" s="48"/>
    </row>
    <row r="34" s="1" customFormat="1" ht="6.96" customHeight="1"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1"/>
      <c r="BE34" s="29"/>
    </row>
    <row r="35" s="1" customFormat="1" ht="25.92" customHeight="1">
      <c r="B35" s="36"/>
      <c r="C35" s="49"/>
      <c r="D35" s="50" t="s">
        <v>46</v>
      </c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2" t="s">
        <v>47</v>
      </c>
      <c r="U35" s="51"/>
      <c r="V35" s="51"/>
      <c r="W35" s="51"/>
      <c r="X35" s="53" t="s">
        <v>48</v>
      </c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4">
        <f>SUM(AK26:AK33)</f>
        <v>0</v>
      </c>
      <c r="AL35" s="51"/>
      <c r="AM35" s="51"/>
      <c r="AN35" s="51"/>
      <c r="AO35" s="55"/>
      <c r="AP35" s="49"/>
      <c r="AQ35" s="49"/>
      <c r="AR35" s="41"/>
    </row>
    <row r="36" s="1" customFormat="1" ht="6.96" customHeight="1"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1"/>
    </row>
    <row r="37" s="1" customFormat="1" ht="14.4" customHeight="1">
      <c r="B37" s="3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41"/>
    </row>
    <row r="38" ht="14.4" customHeight="1">
      <c r="B38" s="19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18"/>
    </row>
    <row r="39" ht="14.4" customHeight="1">
      <c r="B39" s="19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18"/>
    </row>
    <row r="40" ht="14.4" customHeight="1">
      <c r="B40" s="19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18"/>
    </row>
    <row r="41" ht="14.4" customHeight="1">
      <c r="B41" s="19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18"/>
    </row>
    <row r="42" ht="14.4" customHeight="1">
      <c r="B42" s="19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18"/>
    </row>
    <row r="43" ht="14.4" customHeight="1">
      <c r="B43" s="19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18"/>
    </row>
    <row r="44" ht="14.4" customHeight="1">
      <c r="B44" s="19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18"/>
    </row>
    <row r="45" ht="14.4" customHeight="1">
      <c r="B45" s="19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18"/>
    </row>
    <row r="46" ht="14.4" customHeight="1">
      <c r="B46" s="19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18"/>
    </row>
    <row r="47" ht="14.4" customHeight="1"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18"/>
    </row>
    <row r="48" ht="14.4" customHeight="1">
      <c r="B48" s="19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18"/>
    </row>
    <row r="49" s="1" customFormat="1" ht="14.4" customHeight="1">
      <c r="B49" s="36"/>
      <c r="C49" s="37"/>
      <c r="D49" s="56" t="s">
        <v>49</v>
      </c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6" t="s">
        <v>50</v>
      </c>
      <c r="AI49" s="57"/>
      <c r="AJ49" s="57"/>
      <c r="AK49" s="57"/>
      <c r="AL49" s="57"/>
      <c r="AM49" s="57"/>
      <c r="AN49" s="57"/>
      <c r="AO49" s="57"/>
      <c r="AP49" s="37"/>
      <c r="AQ49" s="37"/>
      <c r="AR49" s="41"/>
    </row>
    <row r="50">
      <c r="B50" s="19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18"/>
    </row>
    <row r="51">
      <c r="B51" s="19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18"/>
    </row>
    <row r="52">
      <c r="B52" s="19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18"/>
    </row>
    <row r="53">
      <c r="B53" s="19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18"/>
    </row>
    <row r="54"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18"/>
    </row>
    <row r="55">
      <c r="B55" s="19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18"/>
    </row>
    <row r="56">
      <c r="B56" s="19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18"/>
    </row>
    <row r="57">
      <c r="B57" s="19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18"/>
    </row>
    <row r="58">
      <c r="B58" s="19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18"/>
    </row>
    <row r="59">
      <c r="B59" s="19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18"/>
    </row>
    <row r="60" s="1" customFormat="1">
      <c r="B60" s="36"/>
      <c r="C60" s="37"/>
      <c r="D60" s="58" t="s">
        <v>51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58" t="s">
        <v>52</v>
      </c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58" t="s">
        <v>51</v>
      </c>
      <c r="AI60" s="39"/>
      <c r="AJ60" s="39"/>
      <c r="AK60" s="39"/>
      <c r="AL60" s="39"/>
      <c r="AM60" s="58" t="s">
        <v>52</v>
      </c>
      <c r="AN60" s="39"/>
      <c r="AO60" s="39"/>
      <c r="AP60" s="37"/>
      <c r="AQ60" s="37"/>
      <c r="AR60" s="41"/>
    </row>
    <row r="61"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18"/>
    </row>
    <row r="62">
      <c r="B62" s="19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18"/>
    </row>
    <row r="63">
      <c r="B63" s="19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18"/>
    </row>
    <row r="64" s="1" customFormat="1">
      <c r="B64" s="36"/>
      <c r="C64" s="37"/>
      <c r="D64" s="56" t="s">
        <v>53</v>
      </c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6" t="s">
        <v>54</v>
      </c>
      <c r="AI64" s="57"/>
      <c r="AJ64" s="57"/>
      <c r="AK64" s="57"/>
      <c r="AL64" s="57"/>
      <c r="AM64" s="57"/>
      <c r="AN64" s="57"/>
      <c r="AO64" s="57"/>
      <c r="AP64" s="37"/>
      <c r="AQ64" s="37"/>
      <c r="AR64" s="41"/>
    </row>
    <row r="65">
      <c r="B65" s="19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18"/>
    </row>
    <row r="66"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18"/>
    </row>
    <row r="67">
      <c r="B67" s="19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18"/>
    </row>
    <row r="68">
      <c r="B68" s="19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18"/>
    </row>
    <row r="69">
      <c r="B69" s="19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18"/>
    </row>
    <row r="70">
      <c r="B70" s="19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18"/>
    </row>
    <row r="71">
      <c r="B71" s="19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18"/>
    </row>
    <row r="72">
      <c r="B72" s="19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18"/>
    </row>
    <row r="73">
      <c r="B73" s="19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18"/>
    </row>
    <row r="74">
      <c r="B74" s="19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18"/>
    </row>
    <row r="75" s="1" customFormat="1">
      <c r="B75" s="36"/>
      <c r="C75" s="37"/>
      <c r="D75" s="58" t="s">
        <v>51</v>
      </c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58" t="s">
        <v>52</v>
      </c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58" t="s">
        <v>51</v>
      </c>
      <c r="AI75" s="39"/>
      <c r="AJ75" s="39"/>
      <c r="AK75" s="39"/>
      <c r="AL75" s="39"/>
      <c r="AM75" s="58" t="s">
        <v>52</v>
      </c>
      <c r="AN75" s="39"/>
      <c r="AO75" s="39"/>
      <c r="AP75" s="37"/>
      <c r="AQ75" s="37"/>
      <c r="AR75" s="41"/>
    </row>
    <row r="76" s="1" customFormat="1"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41"/>
    </row>
    <row r="77" s="1" customFormat="1" ht="6.96" customHeight="1">
      <c r="B77" s="59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N77" s="60"/>
      <c r="AO77" s="60"/>
      <c r="AP77" s="60"/>
      <c r="AQ77" s="60"/>
      <c r="AR77" s="41"/>
    </row>
    <row r="81" s="1" customFormat="1" ht="6.96" customHeight="1">
      <c r="B81" s="61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41"/>
    </row>
    <row r="82" s="1" customFormat="1" ht="24.96" customHeight="1">
      <c r="B82" s="36"/>
      <c r="C82" s="21" t="s">
        <v>55</v>
      </c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41"/>
    </row>
    <row r="83" s="1" customFormat="1" ht="6.96" customHeight="1"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41"/>
    </row>
    <row r="84" s="3" customFormat="1" ht="12" customHeight="1">
      <c r="B84" s="63"/>
      <c r="C84" s="30" t="s">
        <v>13</v>
      </c>
      <c r="D84" s="64"/>
      <c r="E84" s="64"/>
      <c r="F84" s="64"/>
      <c r="G84" s="64"/>
      <c r="H84" s="64"/>
      <c r="I84" s="64"/>
      <c r="J84" s="64"/>
      <c r="K84" s="64"/>
      <c r="L84" s="64" t="str">
        <f>K5</f>
        <v>Charbulova84</v>
      </c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5"/>
    </row>
    <row r="85" s="4" customFormat="1" ht="36.96" customHeight="1">
      <c r="B85" s="66"/>
      <c r="C85" s="67" t="s">
        <v>16</v>
      </c>
      <c r="D85" s="68"/>
      <c r="E85" s="68"/>
      <c r="F85" s="68"/>
      <c r="G85" s="68"/>
      <c r="H85" s="68"/>
      <c r="I85" s="68"/>
      <c r="J85" s="68"/>
      <c r="K85" s="68"/>
      <c r="L85" s="69" t="str">
        <f>K6</f>
        <v>Oprava -trhlin ve zdi,předlaždění dvora,deštové kanalizace ve dvoře+nová vpusť</v>
      </c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70"/>
    </row>
    <row r="86" s="1" customFormat="1" ht="6.96" customHeight="1">
      <c r="B86" s="36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41"/>
    </row>
    <row r="87" s="1" customFormat="1" ht="12" customHeight="1">
      <c r="B87" s="36"/>
      <c r="C87" s="30" t="s">
        <v>20</v>
      </c>
      <c r="D87" s="37"/>
      <c r="E87" s="37"/>
      <c r="F87" s="37"/>
      <c r="G87" s="37"/>
      <c r="H87" s="37"/>
      <c r="I87" s="37"/>
      <c r="J87" s="37"/>
      <c r="K87" s="37"/>
      <c r="L87" s="71" t="str">
        <f>IF(K8="","",K8)</f>
        <v>ZUŠ Charbulova 84,Brno</v>
      </c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0" t="s">
        <v>22</v>
      </c>
      <c r="AJ87" s="37"/>
      <c r="AK87" s="37"/>
      <c r="AL87" s="37"/>
      <c r="AM87" s="72" t="str">
        <f>IF(AN8= "","",AN8)</f>
        <v>21. 8. 2019</v>
      </c>
      <c r="AN87" s="72"/>
      <c r="AO87" s="37"/>
      <c r="AP87" s="37"/>
      <c r="AQ87" s="37"/>
      <c r="AR87" s="41"/>
    </row>
    <row r="88" s="1" customFormat="1" ht="6.96" customHeight="1"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41"/>
    </row>
    <row r="89" s="1" customFormat="1" ht="15.15" customHeight="1">
      <c r="B89" s="36"/>
      <c r="C89" s="30" t="s">
        <v>24</v>
      </c>
      <c r="D89" s="37"/>
      <c r="E89" s="37"/>
      <c r="F89" s="37"/>
      <c r="G89" s="37"/>
      <c r="H89" s="37"/>
      <c r="I89" s="37"/>
      <c r="J89" s="37"/>
      <c r="K89" s="37"/>
      <c r="L89" s="64" t="str">
        <f>IF(E11= "","",E11)</f>
        <v>MmBrna,OSM,Husova 3,Brno</v>
      </c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0" t="s">
        <v>30</v>
      </c>
      <c r="AJ89" s="37"/>
      <c r="AK89" s="37"/>
      <c r="AL89" s="37"/>
      <c r="AM89" s="73" t="str">
        <f>IF(E17="","",E17)</f>
        <v xml:space="preserve"> </v>
      </c>
      <c r="AN89" s="64"/>
      <c r="AO89" s="64"/>
      <c r="AP89" s="64"/>
      <c r="AQ89" s="37"/>
      <c r="AR89" s="41"/>
      <c r="AS89" s="74" t="s">
        <v>56</v>
      </c>
      <c r="AT89" s="75"/>
      <c r="AU89" s="76"/>
      <c r="AV89" s="76"/>
      <c r="AW89" s="76"/>
      <c r="AX89" s="76"/>
      <c r="AY89" s="76"/>
      <c r="AZ89" s="76"/>
      <c r="BA89" s="76"/>
      <c r="BB89" s="76"/>
      <c r="BC89" s="76"/>
      <c r="BD89" s="77"/>
    </row>
    <row r="90" s="1" customFormat="1" ht="15.15" customHeight="1">
      <c r="B90" s="36"/>
      <c r="C90" s="30" t="s">
        <v>28</v>
      </c>
      <c r="D90" s="37"/>
      <c r="E90" s="37"/>
      <c r="F90" s="37"/>
      <c r="G90" s="37"/>
      <c r="H90" s="37"/>
      <c r="I90" s="37"/>
      <c r="J90" s="37"/>
      <c r="K90" s="37"/>
      <c r="L90" s="64" t="str">
        <f>IF(E14= "Vyplň údaj","",E14)</f>
        <v/>
      </c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0" t="s">
        <v>33</v>
      </c>
      <c r="AJ90" s="37"/>
      <c r="AK90" s="37"/>
      <c r="AL90" s="37"/>
      <c r="AM90" s="73" t="str">
        <f>IF(E20="","",E20)</f>
        <v>ing.Ševelová</v>
      </c>
      <c r="AN90" s="64"/>
      <c r="AO90" s="64"/>
      <c r="AP90" s="64"/>
      <c r="AQ90" s="37"/>
      <c r="AR90" s="41"/>
      <c r="AS90" s="78"/>
      <c r="AT90" s="79"/>
      <c r="AU90" s="80"/>
      <c r="AV90" s="80"/>
      <c r="AW90" s="80"/>
      <c r="AX90" s="80"/>
      <c r="AY90" s="80"/>
      <c r="AZ90" s="80"/>
      <c r="BA90" s="80"/>
      <c r="BB90" s="80"/>
      <c r="BC90" s="80"/>
      <c r="BD90" s="81"/>
    </row>
    <row r="91" s="1" customFormat="1" ht="10.8" customHeight="1">
      <c r="B91" s="36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41"/>
      <c r="AS91" s="82"/>
      <c r="AT91" s="83"/>
      <c r="AU91" s="84"/>
      <c r="AV91" s="84"/>
      <c r="AW91" s="84"/>
      <c r="AX91" s="84"/>
      <c r="AY91" s="84"/>
      <c r="AZ91" s="84"/>
      <c r="BA91" s="84"/>
      <c r="BB91" s="84"/>
      <c r="BC91" s="84"/>
      <c r="BD91" s="85"/>
    </row>
    <row r="92" s="1" customFormat="1" ht="29.28" customHeight="1">
      <c r="B92" s="36"/>
      <c r="C92" s="86" t="s">
        <v>57</v>
      </c>
      <c r="D92" s="87"/>
      <c r="E92" s="87"/>
      <c r="F92" s="87"/>
      <c r="G92" s="87"/>
      <c r="H92" s="88"/>
      <c r="I92" s="89" t="s">
        <v>58</v>
      </c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90" t="s">
        <v>59</v>
      </c>
      <c r="AH92" s="87"/>
      <c r="AI92" s="87"/>
      <c r="AJ92" s="87"/>
      <c r="AK92" s="87"/>
      <c r="AL92" s="87"/>
      <c r="AM92" s="87"/>
      <c r="AN92" s="89" t="s">
        <v>60</v>
      </c>
      <c r="AO92" s="87"/>
      <c r="AP92" s="91"/>
      <c r="AQ92" s="92" t="s">
        <v>61</v>
      </c>
      <c r="AR92" s="41"/>
      <c r="AS92" s="93" t="s">
        <v>62</v>
      </c>
      <c r="AT92" s="94" t="s">
        <v>63</v>
      </c>
      <c r="AU92" s="94" t="s">
        <v>64</v>
      </c>
      <c r="AV92" s="94" t="s">
        <v>65</v>
      </c>
      <c r="AW92" s="94" t="s">
        <v>66</v>
      </c>
      <c r="AX92" s="94" t="s">
        <v>67</v>
      </c>
      <c r="AY92" s="94" t="s">
        <v>68</v>
      </c>
      <c r="AZ92" s="94" t="s">
        <v>69</v>
      </c>
      <c r="BA92" s="94" t="s">
        <v>70</v>
      </c>
      <c r="BB92" s="94" t="s">
        <v>71</v>
      </c>
      <c r="BC92" s="94" t="s">
        <v>72</v>
      </c>
      <c r="BD92" s="95" t="s">
        <v>73</v>
      </c>
    </row>
    <row r="93" s="1" customFormat="1" ht="10.8" customHeight="1"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41"/>
      <c r="AS93" s="96"/>
      <c r="AT93" s="97"/>
      <c r="AU93" s="97"/>
      <c r="AV93" s="97"/>
      <c r="AW93" s="97"/>
      <c r="AX93" s="97"/>
      <c r="AY93" s="97"/>
      <c r="AZ93" s="97"/>
      <c r="BA93" s="97"/>
      <c r="BB93" s="97"/>
      <c r="BC93" s="97"/>
      <c r="BD93" s="98"/>
    </row>
    <row r="94" s="5" customFormat="1" ht="32.4" customHeight="1">
      <c r="B94" s="99"/>
      <c r="C94" s="100" t="s">
        <v>74</v>
      </c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101"/>
      <c r="Y94" s="101"/>
      <c r="Z94" s="101"/>
      <c r="AA94" s="101"/>
      <c r="AB94" s="101"/>
      <c r="AC94" s="101"/>
      <c r="AD94" s="101"/>
      <c r="AE94" s="101"/>
      <c r="AF94" s="101"/>
      <c r="AG94" s="102">
        <f>ROUND(AG95,2)</f>
        <v>0</v>
      </c>
      <c r="AH94" s="102"/>
      <c r="AI94" s="102"/>
      <c r="AJ94" s="102"/>
      <c r="AK94" s="102"/>
      <c r="AL94" s="102"/>
      <c r="AM94" s="102"/>
      <c r="AN94" s="103">
        <f>SUM(AG94,AT94)</f>
        <v>0</v>
      </c>
      <c r="AO94" s="103"/>
      <c r="AP94" s="103"/>
      <c r="AQ94" s="104" t="s">
        <v>1</v>
      </c>
      <c r="AR94" s="105"/>
      <c r="AS94" s="106">
        <f>ROUND(AS95,2)</f>
        <v>0</v>
      </c>
      <c r="AT94" s="107">
        <f>ROUND(SUM(AV94:AW94),2)</f>
        <v>0</v>
      </c>
      <c r="AU94" s="108">
        <f>ROUND(AU95,5)</f>
        <v>0</v>
      </c>
      <c r="AV94" s="107">
        <f>ROUND(AZ94*L29,2)</f>
        <v>0</v>
      </c>
      <c r="AW94" s="107">
        <f>ROUND(BA94*L30,2)</f>
        <v>0</v>
      </c>
      <c r="AX94" s="107">
        <f>ROUND(BB94*L29,2)</f>
        <v>0</v>
      </c>
      <c r="AY94" s="107">
        <f>ROUND(BC94*L30,2)</f>
        <v>0</v>
      </c>
      <c r="AZ94" s="107">
        <f>ROUND(AZ95,2)</f>
        <v>0</v>
      </c>
      <c r="BA94" s="107">
        <f>ROUND(BA95,2)</f>
        <v>0</v>
      </c>
      <c r="BB94" s="107">
        <f>ROUND(BB95,2)</f>
        <v>0</v>
      </c>
      <c r="BC94" s="107">
        <f>ROUND(BC95,2)</f>
        <v>0</v>
      </c>
      <c r="BD94" s="109">
        <f>ROUND(BD95,2)</f>
        <v>0</v>
      </c>
      <c r="BS94" s="110" t="s">
        <v>75</v>
      </c>
      <c r="BT94" s="110" t="s">
        <v>76</v>
      </c>
      <c r="BV94" s="110" t="s">
        <v>77</v>
      </c>
      <c r="BW94" s="110" t="s">
        <v>5</v>
      </c>
      <c r="BX94" s="110" t="s">
        <v>78</v>
      </c>
      <c r="CL94" s="110" t="s">
        <v>1</v>
      </c>
    </row>
    <row r="95" s="6" customFormat="1" ht="40.5" customHeight="1">
      <c r="A95" s="111" t="s">
        <v>79</v>
      </c>
      <c r="B95" s="112"/>
      <c r="C95" s="113"/>
      <c r="D95" s="114" t="s">
        <v>14</v>
      </c>
      <c r="E95" s="114"/>
      <c r="F95" s="114"/>
      <c r="G95" s="114"/>
      <c r="H95" s="114"/>
      <c r="I95" s="115"/>
      <c r="J95" s="114" t="s">
        <v>17</v>
      </c>
      <c r="K95" s="114"/>
      <c r="L95" s="114"/>
      <c r="M95" s="114"/>
      <c r="N95" s="114"/>
      <c r="O95" s="114"/>
      <c r="P95" s="114"/>
      <c r="Q95" s="114"/>
      <c r="R95" s="114"/>
      <c r="S95" s="114"/>
      <c r="T95" s="114"/>
      <c r="U95" s="114"/>
      <c r="V95" s="114"/>
      <c r="W95" s="114"/>
      <c r="X95" s="114"/>
      <c r="Y95" s="114"/>
      <c r="Z95" s="114"/>
      <c r="AA95" s="114"/>
      <c r="AB95" s="114"/>
      <c r="AC95" s="114"/>
      <c r="AD95" s="114"/>
      <c r="AE95" s="114"/>
      <c r="AF95" s="114"/>
      <c r="AG95" s="116">
        <f>'Charbulova84 - Oprava -tr...'!J28</f>
        <v>0</v>
      </c>
      <c r="AH95" s="115"/>
      <c r="AI95" s="115"/>
      <c r="AJ95" s="115"/>
      <c r="AK95" s="115"/>
      <c r="AL95" s="115"/>
      <c r="AM95" s="115"/>
      <c r="AN95" s="116">
        <f>SUM(AG95,AT95)</f>
        <v>0</v>
      </c>
      <c r="AO95" s="115"/>
      <c r="AP95" s="115"/>
      <c r="AQ95" s="117" t="s">
        <v>80</v>
      </c>
      <c r="AR95" s="118"/>
      <c r="AS95" s="119">
        <v>0</v>
      </c>
      <c r="AT95" s="120">
        <f>ROUND(SUM(AV95:AW95),2)</f>
        <v>0</v>
      </c>
      <c r="AU95" s="121">
        <f>'Charbulova84 - Oprava -tr...'!P128</f>
        <v>0</v>
      </c>
      <c r="AV95" s="120">
        <f>'Charbulova84 - Oprava -tr...'!J31</f>
        <v>0</v>
      </c>
      <c r="AW95" s="120">
        <f>'Charbulova84 - Oprava -tr...'!J32</f>
        <v>0</v>
      </c>
      <c r="AX95" s="120">
        <f>'Charbulova84 - Oprava -tr...'!J33</f>
        <v>0</v>
      </c>
      <c r="AY95" s="120">
        <f>'Charbulova84 - Oprava -tr...'!J34</f>
        <v>0</v>
      </c>
      <c r="AZ95" s="120">
        <f>'Charbulova84 - Oprava -tr...'!F31</f>
        <v>0</v>
      </c>
      <c r="BA95" s="120">
        <f>'Charbulova84 - Oprava -tr...'!F32</f>
        <v>0</v>
      </c>
      <c r="BB95" s="120">
        <f>'Charbulova84 - Oprava -tr...'!F33</f>
        <v>0</v>
      </c>
      <c r="BC95" s="120">
        <f>'Charbulova84 - Oprava -tr...'!F34</f>
        <v>0</v>
      </c>
      <c r="BD95" s="122">
        <f>'Charbulova84 - Oprava -tr...'!F35</f>
        <v>0</v>
      </c>
      <c r="BT95" s="123" t="s">
        <v>81</v>
      </c>
      <c r="BU95" s="123" t="s">
        <v>82</v>
      </c>
      <c r="BV95" s="123" t="s">
        <v>77</v>
      </c>
      <c r="BW95" s="123" t="s">
        <v>5</v>
      </c>
      <c r="BX95" s="123" t="s">
        <v>78</v>
      </c>
      <c r="CL95" s="123" t="s">
        <v>1</v>
      </c>
    </row>
    <row r="96" s="1" customFormat="1" ht="30" customHeight="1">
      <c r="B96" s="36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41"/>
    </row>
    <row r="97" s="1" customFormat="1" ht="6.96" customHeight="1">
      <c r="B97" s="59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41"/>
    </row>
  </sheetData>
  <sheetProtection sheet="1" formatColumns="0" formatRows="0" objects="1" scenarios="1" spinCount="100000" saltValue="X2NJCegQHmunIVKNvlppieSeoeAyqVjsN2yLqWYhZNqa8V+OyDOB/ISk4QQqnPGI5z1LZfMP2sghuO0cOFWe1g==" hashValue="bD2cM+1PhpNDQxkSked10wFUJofB3rKmQeH5mv26yzM3/EjfReUSm9gZzcOWpHDyvc2cbN8jRYYhh4IsXB2KXw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Charbulova84 - Oprava -tr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24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5" t="s">
        <v>5</v>
      </c>
    </row>
    <row r="3" ht="6.96" customHeight="1">
      <c r="B3" s="125"/>
      <c r="C3" s="126"/>
      <c r="D3" s="126"/>
      <c r="E3" s="126"/>
      <c r="F3" s="126"/>
      <c r="G3" s="126"/>
      <c r="H3" s="126"/>
      <c r="I3" s="127"/>
      <c r="J3" s="126"/>
      <c r="K3" s="126"/>
      <c r="L3" s="18"/>
      <c r="AT3" s="15" t="s">
        <v>83</v>
      </c>
    </row>
    <row r="4" ht="24.96" customHeight="1">
      <c r="B4" s="18"/>
      <c r="D4" s="128" t="s">
        <v>84</v>
      </c>
      <c r="L4" s="18"/>
      <c r="M4" s="129" t="s">
        <v>10</v>
      </c>
      <c r="AT4" s="15" t="s">
        <v>4</v>
      </c>
    </row>
    <row r="5" ht="6.96" customHeight="1">
      <c r="B5" s="18"/>
      <c r="L5" s="18"/>
    </row>
    <row r="6" s="1" customFormat="1" ht="12" customHeight="1">
      <c r="B6" s="41"/>
      <c r="D6" s="130" t="s">
        <v>16</v>
      </c>
      <c r="I6" s="131"/>
      <c r="L6" s="41"/>
    </row>
    <row r="7" s="1" customFormat="1" ht="36.96" customHeight="1">
      <c r="B7" s="41"/>
      <c r="E7" s="132" t="s">
        <v>17</v>
      </c>
      <c r="F7" s="1"/>
      <c r="G7" s="1"/>
      <c r="H7" s="1"/>
      <c r="I7" s="131"/>
      <c r="L7" s="41"/>
    </row>
    <row r="8" s="1" customFormat="1">
      <c r="B8" s="41"/>
      <c r="I8" s="131"/>
      <c r="L8" s="41"/>
    </row>
    <row r="9" s="1" customFormat="1" ht="12" customHeight="1">
      <c r="B9" s="41"/>
      <c r="D9" s="130" t="s">
        <v>18</v>
      </c>
      <c r="F9" s="133" t="s">
        <v>1</v>
      </c>
      <c r="I9" s="134" t="s">
        <v>19</v>
      </c>
      <c r="J9" s="133" t="s">
        <v>1</v>
      </c>
      <c r="L9" s="41"/>
    </row>
    <row r="10" s="1" customFormat="1" ht="12" customHeight="1">
      <c r="B10" s="41"/>
      <c r="D10" s="130" t="s">
        <v>20</v>
      </c>
      <c r="F10" s="133" t="s">
        <v>21</v>
      </c>
      <c r="I10" s="134" t="s">
        <v>22</v>
      </c>
      <c r="J10" s="135" t="str">
        <f>'Rekapitulace stavby'!AN8</f>
        <v>21. 8. 2019</v>
      </c>
      <c r="L10" s="41"/>
    </row>
    <row r="11" s="1" customFormat="1" ht="10.8" customHeight="1">
      <c r="B11" s="41"/>
      <c r="I11" s="131"/>
      <c r="L11" s="41"/>
    </row>
    <row r="12" s="1" customFormat="1" ht="12" customHeight="1">
      <c r="B12" s="41"/>
      <c r="D12" s="130" t="s">
        <v>24</v>
      </c>
      <c r="I12" s="134" t="s">
        <v>25</v>
      </c>
      <c r="J12" s="133" t="s">
        <v>1</v>
      </c>
      <c r="L12" s="41"/>
    </row>
    <row r="13" s="1" customFormat="1" ht="18" customHeight="1">
      <c r="B13" s="41"/>
      <c r="E13" s="133" t="s">
        <v>26</v>
      </c>
      <c r="I13" s="134" t="s">
        <v>27</v>
      </c>
      <c r="J13" s="133" t="s">
        <v>1</v>
      </c>
      <c r="L13" s="41"/>
    </row>
    <row r="14" s="1" customFormat="1" ht="6.96" customHeight="1">
      <c r="B14" s="41"/>
      <c r="I14" s="131"/>
      <c r="L14" s="41"/>
    </row>
    <row r="15" s="1" customFormat="1" ht="12" customHeight="1">
      <c r="B15" s="41"/>
      <c r="D15" s="130" t="s">
        <v>28</v>
      </c>
      <c r="I15" s="134" t="s">
        <v>25</v>
      </c>
      <c r="J15" s="31" t="str">
        <f>'Rekapitulace stavby'!AN13</f>
        <v>Vyplň údaj</v>
      </c>
      <c r="L15" s="41"/>
    </row>
    <row r="16" s="1" customFormat="1" ht="18" customHeight="1">
      <c r="B16" s="41"/>
      <c r="E16" s="31" t="str">
        <f>'Rekapitulace stavby'!E14</f>
        <v>Vyplň údaj</v>
      </c>
      <c r="F16" s="133"/>
      <c r="G16" s="133"/>
      <c r="H16" s="133"/>
      <c r="I16" s="134" t="s">
        <v>27</v>
      </c>
      <c r="J16" s="31" t="str">
        <f>'Rekapitulace stavby'!AN14</f>
        <v>Vyplň údaj</v>
      </c>
      <c r="L16" s="41"/>
    </row>
    <row r="17" s="1" customFormat="1" ht="6.96" customHeight="1">
      <c r="B17" s="41"/>
      <c r="I17" s="131"/>
      <c r="L17" s="41"/>
    </row>
    <row r="18" s="1" customFormat="1" ht="12" customHeight="1">
      <c r="B18" s="41"/>
      <c r="D18" s="130" t="s">
        <v>30</v>
      </c>
      <c r="I18" s="134" t="s">
        <v>25</v>
      </c>
      <c r="J18" s="133" t="str">
        <f>IF('Rekapitulace stavby'!AN16="","",'Rekapitulace stavby'!AN16)</f>
        <v/>
      </c>
      <c r="L18" s="41"/>
    </row>
    <row r="19" s="1" customFormat="1" ht="18" customHeight="1">
      <c r="B19" s="41"/>
      <c r="E19" s="133" t="str">
        <f>IF('Rekapitulace stavby'!E17="","",'Rekapitulace stavby'!E17)</f>
        <v xml:space="preserve"> </v>
      </c>
      <c r="I19" s="134" t="s">
        <v>27</v>
      </c>
      <c r="J19" s="133" t="str">
        <f>IF('Rekapitulace stavby'!AN17="","",'Rekapitulace stavby'!AN17)</f>
        <v/>
      </c>
      <c r="L19" s="41"/>
    </row>
    <row r="20" s="1" customFormat="1" ht="6.96" customHeight="1">
      <c r="B20" s="41"/>
      <c r="I20" s="131"/>
      <c r="L20" s="41"/>
    </row>
    <row r="21" s="1" customFormat="1" ht="12" customHeight="1">
      <c r="B21" s="41"/>
      <c r="D21" s="130" t="s">
        <v>33</v>
      </c>
      <c r="I21" s="134" t="s">
        <v>25</v>
      </c>
      <c r="J21" s="133" t="s">
        <v>1</v>
      </c>
      <c r="L21" s="41"/>
    </row>
    <row r="22" s="1" customFormat="1" ht="18" customHeight="1">
      <c r="B22" s="41"/>
      <c r="E22" s="133" t="s">
        <v>34</v>
      </c>
      <c r="I22" s="134" t="s">
        <v>27</v>
      </c>
      <c r="J22" s="133" t="s">
        <v>1</v>
      </c>
      <c r="L22" s="41"/>
    </row>
    <row r="23" s="1" customFormat="1" ht="6.96" customHeight="1">
      <c r="B23" s="41"/>
      <c r="I23" s="131"/>
      <c r="L23" s="41"/>
    </row>
    <row r="24" s="1" customFormat="1" ht="12" customHeight="1">
      <c r="B24" s="41"/>
      <c r="D24" s="130" t="s">
        <v>35</v>
      </c>
      <c r="I24" s="131"/>
      <c r="L24" s="41"/>
    </row>
    <row r="25" s="7" customFormat="1" ht="16.5" customHeight="1">
      <c r="B25" s="136"/>
      <c r="E25" s="137" t="s">
        <v>1</v>
      </c>
      <c r="F25" s="137"/>
      <c r="G25" s="137"/>
      <c r="H25" s="137"/>
      <c r="I25" s="138"/>
      <c r="L25" s="136"/>
    </row>
    <row r="26" s="1" customFormat="1" ht="6.96" customHeight="1">
      <c r="B26" s="41"/>
      <c r="I26" s="131"/>
      <c r="L26" s="41"/>
    </row>
    <row r="27" s="1" customFormat="1" ht="6.96" customHeight="1">
      <c r="B27" s="41"/>
      <c r="D27" s="76"/>
      <c r="E27" s="76"/>
      <c r="F27" s="76"/>
      <c r="G27" s="76"/>
      <c r="H27" s="76"/>
      <c r="I27" s="139"/>
      <c r="J27" s="76"/>
      <c r="K27" s="76"/>
      <c r="L27" s="41"/>
    </row>
    <row r="28" s="1" customFormat="1" ht="25.44" customHeight="1">
      <c r="B28" s="41"/>
      <c r="D28" s="140" t="s">
        <v>36</v>
      </c>
      <c r="I28" s="131"/>
      <c r="J28" s="141">
        <f>ROUND(J128, 2)</f>
        <v>0</v>
      </c>
      <c r="L28" s="41"/>
    </row>
    <row r="29" s="1" customFormat="1" ht="6.96" customHeight="1">
      <c r="B29" s="41"/>
      <c r="D29" s="76"/>
      <c r="E29" s="76"/>
      <c r="F29" s="76"/>
      <c r="G29" s="76"/>
      <c r="H29" s="76"/>
      <c r="I29" s="139"/>
      <c r="J29" s="76"/>
      <c r="K29" s="76"/>
      <c r="L29" s="41"/>
    </row>
    <row r="30" s="1" customFormat="1" ht="14.4" customHeight="1">
      <c r="B30" s="41"/>
      <c r="F30" s="142" t="s">
        <v>38</v>
      </c>
      <c r="I30" s="143" t="s">
        <v>37</v>
      </c>
      <c r="J30" s="142" t="s">
        <v>39</v>
      </c>
      <c r="L30" s="41"/>
    </row>
    <row r="31" s="1" customFormat="1" ht="14.4" customHeight="1">
      <c r="B31" s="41"/>
      <c r="D31" s="144" t="s">
        <v>40</v>
      </c>
      <c r="E31" s="130" t="s">
        <v>41</v>
      </c>
      <c r="F31" s="145">
        <f>ROUND((SUM(BE128:BE248)),  2)</f>
        <v>0</v>
      </c>
      <c r="I31" s="146">
        <v>0.20999999999999999</v>
      </c>
      <c r="J31" s="145">
        <f>ROUND(((SUM(BE128:BE248))*I31),  2)</f>
        <v>0</v>
      </c>
      <c r="L31" s="41"/>
    </row>
    <row r="32" s="1" customFormat="1" ht="14.4" customHeight="1">
      <c r="B32" s="41"/>
      <c r="E32" s="130" t="s">
        <v>42</v>
      </c>
      <c r="F32" s="145">
        <f>ROUND((SUM(BF128:BF248)),  2)</f>
        <v>0</v>
      </c>
      <c r="I32" s="146">
        <v>0.14999999999999999</v>
      </c>
      <c r="J32" s="145">
        <f>ROUND(((SUM(BF128:BF248))*I32),  2)</f>
        <v>0</v>
      </c>
      <c r="L32" s="41"/>
    </row>
    <row r="33" hidden="1" s="1" customFormat="1" ht="14.4" customHeight="1">
      <c r="B33" s="41"/>
      <c r="E33" s="130" t="s">
        <v>43</v>
      </c>
      <c r="F33" s="145">
        <f>ROUND((SUM(BG128:BG248)),  2)</f>
        <v>0</v>
      </c>
      <c r="I33" s="146">
        <v>0.20999999999999999</v>
      </c>
      <c r="J33" s="145">
        <f>0</f>
        <v>0</v>
      </c>
      <c r="L33" s="41"/>
    </row>
    <row r="34" hidden="1" s="1" customFormat="1" ht="14.4" customHeight="1">
      <c r="B34" s="41"/>
      <c r="E34" s="130" t="s">
        <v>44</v>
      </c>
      <c r="F34" s="145">
        <f>ROUND((SUM(BH128:BH248)),  2)</f>
        <v>0</v>
      </c>
      <c r="I34" s="146">
        <v>0.14999999999999999</v>
      </c>
      <c r="J34" s="145">
        <f>0</f>
        <v>0</v>
      </c>
      <c r="L34" s="41"/>
    </row>
    <row r="35" hidden="1" s="1" customFormat="1" ht="14.4" customHeight="1">
      <c r="B35" s="41"/>
      <c r="E35" s="130" t="s">
        <v>45</v>
      </c>
      <c r="F35" s="145">
        <f>ROUND((SUM(BI128:BI248)),  2)</f>
        <v>0</v>
      </c>
      <c r="I35" s="146">
        <v>0</v>
      </c>
      <c r="J35" s="145">
        <f>0</f>
        <v>0</v>
      </c>
      <c r="L35" s="41"/>
    </row>
    <row r="36" s="1" customFormat="1" ht="6.96" customHeight="1">
      <c r="B36" s="41"/>
      <c r="I36" s="131"/>
      <c r="L36" s="41"/>
    </row>
    <row r="37" s="1" customFormat="1" ht="25.44" customHeight="1">
      <c r="B37" s="41"/>
      <c r="C37" s="147"/>
      <c r="D37" s="148" t="s">
        <v>46</v>
      </c>
      <c r="E37" s="149"/>
      <c r="F37" s="149"/>
      <c r="G37" s="150" t="s">
        <v>47</v>
      </c>
      <c r="H37" s="151" t="s">
        <v>48</v>
      </c>
      <c r="I37" s="152"/>
      <c r="J37" s="153">
        <f>SUM(J28:J35)</f>
        <v>0</v>
      </c>
      <c r="K37" s="154"/>
      <c r="L37" s="41"/>
    </row>
    <row r="38" s="1" customFormat="1" ht="14.4" customHeight="1">
      <c r="B38" s="41"/>
      <c r="I38" s="131"/>
      <c r="L38" s="41"/>
    </row>
    <row r="39" ht="14.4" customHeight="1">
      <c r="B39" s="18"/>
      <c r="L39" s="18"/>
    </row>
    <row r="40" ht="14.4" customHeight="1">
      <c r="B40" s="18"/>
      <c r="L40" s="18"/>
    </row>
    <row r="41" ht="14.4" customHeight="1">
      <c r="B41" s="18"/>
      <c r="L41" s="18"/>
    </row>
    <row r="42" ht="14.4" customHeight="1">
      <c r="B42" s="18"/>
      <c r="L42" s="18"/>
    </row>
    <row r="43" ht="14.4" customHeight="1">
      <c r="B43" s="18"/>
      <c r="L43" s="18"/>
    </row>
    <row r="44" ht="14.4" customHeight="1">
      <c r="B44" s="18"/>
      <c r="L44" s="18"/>
    </row>
    <row r="45" ht="14.4" customHeight="1">
      <c r="B45" s="18"/>
      <c r="L45" s="18"/>
    </row>
    <row r="46" ht="14.4" customHeight="1">
      <c r="B46" s="18"/>
      <c r="L46" s="18"/>
    </row>
    <row r="47" ht="14.4" customHeight="1">
      <c r="B47" s="18"/>
      <c r="L47" s="18"/>
    </row>
    <row r="48" ht="14.4" customHeight="1">
      <c r="B48" s="18"/>
      <c r="L48" s="18"/>
    </row>
    <row r="49" ht="14.4" customHeight="1">
      <c r="B49" s="18"/>
      <c r="L49" s="18"/>
    </row>
    <row r="50" s="1" customFormat="1" ht="14.4" customHeight="1">
      <c r="B50" s="41"/>
      <c r="D50" s="155" t="s">
        <v>49</v>
      </c>
      <c r="E50" s="156"/>
      <c r="F50" s="156"/>
      <c r="G50" s="155" t="s">
        <v>50</v>
      </c>
      <c r="H50" s="156"/>
      <c r="I50" s="157"/>
      <c r="J50" s="156"/>
      <c r="K50" s="156"/>
      <c r="L50" s="4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1" customFormat="1">
      <c r="B61" s="41"/>
      <c r="D61" s="158" t="s">
        <v>51</v>
      </c>
      <c r="E61" s="159"/>
      <c r="F61" s="160" t="s">
        <v>52</v>
      </c>
      <c r="G61" s="158" t="s">
        <v>51</v>
      </c>
      <c r="H61" s="159"/>
      <c r="I61" s="161"/>
      <c r="J61" s="162" t="s">
        <v>52</v>
      </c>
      <c r="K61" s="159"/>
      <c r="L61" s="41"/>
    </row>
    <row r="62">
      <c r="B62" s="18"/>
      <c r="L62" s="18"/>
    </row>
    <row r="63">
      <c r="B63" s="18"/>
      <c r="L63" s="18"/>
    </row>
    <row r="64">
      <c r="B64" s="18"/>
      <c r="L64" s="18"/>
    </row>
    <row r="65" s="1" customFormat="1">
      <c r="B65" s="41"/>
      <c r="D65" s="155" t="s">
        <v>53</v>
      </c>
      <c r="E65" s="156"/>
      <c r="F65" s="156"/>
      <c r="G65" s="155" t="s">
        <v>54</v>
      </c>
      <c r="H65" s="156"/>
      <c r="I65" s="157"/>
      <c r="J65" s="156"/>
      <c r="K65" s="156"/>
      <c r="L65" s="41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1" customFormat="1">
      <c r="B76" s="41"/>
      <c r="D76" s="158" t="s">
        <v>51</v>
      </c>
      <c r="E76" s="159"/>
      <c r="F76" s="160" t="s">
        <v>52</v>
      </c>
      <c r="G76" s="158" t="s">
        <v>51</v>
      </c>
      <c r="H76" s="159"/>
      <c r="I76" s="161"/>
      <c r="J76" s="162" t="s">
        <v>52</v>
      </c>
      <c r="K76" s="159"/>
      <c r="L76" s="41"/>
    </row>
    <row r="77" s="1" customFormat="1" ht="14.4" customHeight="1">
      <c r="B77" s="163"/>
      <c r="C77" s="164"/>
      <c r="D77" s="164"/>
      <c r="E77" s="164"/>
      <c r="F77" s="164"/>
      <c r="G77" s="164"/>
      <c r="H77" s="164"/>
      <c r="I77" s="165"/>
      <c r="J77" s="164"/>
      <c r="K77" s="164"/>
      <c r="L77" s="41"/>
    </row>
    <row r="81" s="1" customFormat="1" ht="6.96" customHeight="1">
      <c r="B81" s="166"/>
      <c r="C81" s="167"/>
      <c r="D81" s="167"/>
      <c r="E81" s="167"/>
      <c r="F81" s="167"/>
      <c r="G81" s="167"/>
      <c r="H81" s="167"/>
      <c r="I81" s="168"/>
      <c r="J81" s="167"/>
      <c r="K81" s="167"/>
      <c r="L81" s="41"/>
    </row>
    <row r="82" s="1" customFormat="1" ht="24.96" customHeight="1">
      <c r="B82" s="36"/>
      <c r="C82" s="21" t="s">
        <v>85</v>
      </c>
      <c r="D82" s="37"/>
      <c r="E82" s="37"/>
      <c r="F82" s="37"/>
      <c r="G82" s="37"/>
      <c r="H82" s="37"/>
      <c r="I82" s="131"/>
      <c r="J82" s="37"/>
      <c r="K82" s="37"/>
      <c r="L82" s="41"/>
    </row>
    <row r="83" s="1" customFormat="1" ht="6.96" customHeight="1">
      <c r="B83" s="36"/>
      <c r="C83" s="37"/>
      <c r="D83" s="37"/>
      <c r="E83" s="37"/>
      <c r="F83" s="37"/>
      <c r="G83" s="37"/>
      <c r="H83" s="37"/>
      <c r="I83" s="131"/>
      <c r="J83" s="37"/>
      <c r="K83" s="37"/>
      <c r="L83" s="41"/>
    </row>
    <row r="84" s="1" customFormat="1" ht="12" customHeight="1">
      <c r="B84" s="36"/>
      <c r="C84" s="30" t="s">
        <v>16</v>
      </c>
      <c r="D84" s="37"/>
      <c r="E84" s="37"/>
      <c r="F84" s="37"/>
      <c r="G84" s="37"/>
      <c r="H84" s="37"/>
      <c r="I84" s="131"/>
      <c r="J84" s="37"/>
      <c r="K84" s="37"/>
      <c r="L84" s="41"/>
    </row>
    <row r="85" s="1" customFormat="1" ht="16.5" customHeight="1">
      <c r="B85" s="36"/>
      <c r="C85" s="37"/>
      <c r="D85" s="37"/>
      <c r="E85" s="69" t="str">
        <f>E7</f>
        <v>Oprava -trhlin ve zdi,předlaždění dvora,deštové kanalizace ve dvoře+nová vpusť</v>
      </c>
      <c r="F85" s="37"/>
      <c r="G85" s="37"/>
      <c r="H85" s="37"/>
      <c r="I85" s="131"/>
      <c r="J85" s="37"/>
      <c r="K85" s="37"/>
      <c r="L85" s="41"/>
    </row>
    <row r="86" s="1" customFormat="1" ht="6.96" customHeight="1">
      <c r="B86" s="36"/>
      <c r="C86" s="37"/>
      <c r="D86" s="37"/>
      <c r="E86" s="37"/>
      <c r="F86" s="37"/>
      <c r="G86" s="37"/>
      <c r="H86" s="37"/>
      <c r="I86" s="131"/>
      <c r="J86" s="37"/>
      <c r="K86" s="37"/>
      <c r="L86" s="41"/>
    </row>
    <row r="87" s="1" customFormat="1" ht="12" customHeight="1">
      <c r="B87" s="36"/>
      <c r="C87" s="30" t="s">
        <v>20</v>
      </c>
      <c r="D87" s="37"/>
      <c r="E87" s="37"/>
      <c r="F87" s="25" t="str">
        <f>F10</f>
        <v>ZUŠ Charbulova 84,Brno</v>
      </c>
      <c r="G87" s="37"/>
      <c r="H87" s="37"/>
      <c r="I87" s="134" t="s">
        <v>22</v>
      </c>
      <c r="J87" s="72" t="str">
        <f>IF(J10="","",J10)</f>
        <v>21. 8. 2019</v>
      </c>
      <c r="K87" s="37"/>
      <c r="L87" s="41"/>
    </row>
    <row r="88" s="1" customFormat="1" ht="6.96" customHeight="1">
      <c r="B88" s="36"/>
      <c r="C88" s="37"/>
      <c r="D88" s="37"/>
      <c r="E88" s="37"/>
      <c r="F88" s="37"/>
      <c r="G88" s="37"/>
      <c r="H88" s="37"/>
      <c r="I88" s="131"/>
      <c r="J88" s="37"/>
      <c r="K88" s="37"/>
      <c r="L88" s="41"/>
    </row>
    <row r="89" s="1" customFormat="1" ht="15.15" customHeight="1">
      <c r="B89" s="36"/>
      <c r="C89" s="30" t="s">
        <v>24</v>
      </c>
      <c r="D89" s="37"/>
      <c r="E89" s="37"/>
      <c r="F89" s="25" t="str">
        <f>E13</f>
        <v>MmBrna,OSM,Husova 3,Brno</v>
      </c>
      <c r="G89" s="37"/>
      <c r="H89" s="37"/>
      <c r="I89" s="134" t="s">
        <v>30</v>
      </c>
      <c r="J89" s="34" t="str">
        <f>E19</f>
        <v xml:space="preserve"> </v>
      </c>
      <c r="K89" s="37"/>
      <c r="L89" s="41"/>
    </row>
    <row r="90" s="1" customFormat="1" ht="15.15" customHeight="1">
      <c r="B90" s="36"/>
      <c r="C90" s="30" t="s">
        <v>28</v>
      </c>
      <c r="D90" s="37"/>
      <c r="E90" s="37"/>
      <c r="F90" s="25" t="str">
        <f>IF(E16="","",E16)</f>
        <v>Vyplň údaj</v>
      </c>
      <c r="G90" s="37"/>
      <c r="H90" s="37"/>
      <c r="I90" s="134" t="s">
        <v>33</v>
      </c>
      <c r="J90" s="34" t="str">
        <f>E22</f>
        <v>ing.Ševelová</v>
      </c>
      <c r="K90" s="37"/>
      <c r="L90" s="41"/>
    </row>
    <row r="91" s="1" customFormat="1" ht="10.32" customHeight="1">
      <c r="B91" s="36"/>
      <c r="C91" s="37"/>
      <c r="D91" s="37"/>
      <c r="E91" s="37"/>
      <c r="F91" s="37"/>
      <c r="G91" s="37"/>
      <c r="H91" s="37"/>
      <c r="I91" s="131"/>
      <c r="J91" s="37"/>
      <c r="K91" s="37"/>
      <c r="L91" s="41"/>
    </row>
    <row r="92" s="1" customFormat="1" ht="29.28" customHeight="1">
      <c r="B92" s="36"/>
      <c r="C92" s="169" t="s">
        <v>86</v>
      </c>
      <c r="D92" s="170"/>
      <c r="E92" s="170"/>
      <c r="F92" s="170"/>
      <c r="G92" s="170"/>
      <c r="H92" s="170"/>
      <c r="I92" s="171"/>
      <c r="J92" s="172" t="s">
        <v>87</v>
      </c>
      <c r="K92" s="170"/>
      <c r="L92" s="41"/>
    </row>
    <row r="93" s="1" customFormat="1" ht="10.32" customHeight="1">
      <c r="B93" s="36"/>
      <c r="C93" s="37"/>
      <c r="D93" s="37"/>
      <c r="E93" s="37"/>
      <c r="F93" s="37"/>
      <c r="G93" s="37"/>
      <c r="H93" s="37"/>
      <c r="I93" s="131"/>
      <c r="J93" s="37"/>
      <c r="K93" s="37"/>
      <c r="L93" s="41"/>
    </row>
    <row r="94" s="1" customFormat="1" ht="22.8" customHeight="1">
      <c r="B94" s="36"/>
      <c r="C94" s="173" t="s">
        <v>88</v>
      </c>
      <c r="D94" s="37"/>
      <c r="E94" s="37"/>
      <c r="F94" s="37"/>
      <c r="G94" s="37"/>
      <c r="H94" s="37"/>
      <c r="I94" s="131"/>
      <c r="J94" s="103">
        <f>J128</f>
        <v>0</v>
      </c>
      <c r="K94" s="37"/>
      <c r="L94" s="41"/>
      <c r="AU94" s="15" t="s">
        <v>89</v>
      </c>
    </row>
    <row r="95" s="8" customFormat="1" ht="24.96" customHeight="1">
      <c r="B95" s="174"/>
      <c r="C95" s="175"/>
      <c r="D95" s="176" t="s">
        <v>90</v>
      </c>
      <c r="E95" s="177"/>
      <c r="F95" s="177"/>
      <c r="G95" s="177"/>
      <c r="H95" s="177"/>
      <c r="I95" s="178"/>
      <c r="J95" s="179">
        <f>J129</f>
        <v>0</v>
      </c>
      <c r="K95" s="175"/>
      <c r="L95" s="180"/>
    </row>
    <row r="96" s="9" customFormat="1" ht="19.92" customHeight="1">
      <c r="B96" s="181"/>
      <c r="C96" s="182"/>
      <c r="D96" s="183" t="s">
        <v>91</v>
      </c>
      <c r="E96" s="184"/>
      <c r="F96" s="184"/>
      <c r="G96" s="184"/>
      <c r="H96" s="184"/>
      <c r="I96" s="185"/>
      <c r="J96" s="186">
        <f>J130</f>
        <v>0</v>
      </c>
      <c r="K96" s="182"/>
      <c r="L96" s="187"/>
    </row>
    <row r="97" s="9" customFormat="1" ht="19.92" customHeight="1">
      <c r="B97" s="181"/>
      <c r="C97" s="182"/>
      <c r="D97" s="183" t="s">
        <v>92</v>
      </c>
      <c r="E97" s="184"/>
      <c r="F97" s="184"/>
      <c r="G97" s="184"/>
      <c r="H97" s="184"/>
      <c r="I97" s="185"/>
      <c r="J97" s="186">
        <f>J173</f>
        <v>0</v>
      </c>
      <c r="K97" s="182"/>
      <c r="L97" s="187"/>
    </row>
    <row r="98" s="9" customFormat="1" ht="19.92" customHeight="1">
      <c r="B98" s="181"/>
      <c r="C98" s="182"/>
      <c r="D98" s="183" t="s">
        <v>93</v>
      </c>
      <c r="E98" s="184"/>
      <c r="F98" s="184"/>
      <c r="G98" s="184"/>
      <c r="H98" s="184"/>
      <c r="I98" s="185"/>
      <c r="J98" s="186">
        <f>J177</f>
        <v>0</v>
      </c>
      <c r="K98" s="182"/>
      <c r="L98" s="187"/>
    </row>
    <row r="99" s="9" customFormat="1" ht="19.92" customHeight="1">
      <c r="B99" s="181"/>
      <c r="C99" s="182"/>
      <c r="D99" s="183" t="s">
        <v>94</v>
      </c>
      <c r="E99" s="184"/>
      <c r="F99" s="184"/>
      <c r="G99" s="184"/>
      <c r="H99" s="184"/>
      <c r="I99" s="185"/>
      <c r="J99" s="186">
        <f>J186</f>
        <v>0</v>
      </c>
      <c r="K99" s="182"/>
      <c r="L99" s="187"/>
    </row>
    <row r="100" s="9" customFormat="1" ht="19.92" customHeight="1">
      <c r="B100" s="181"/>
      <c r="C100" s="182"/>
      <c r="D100" s="183" t="s">
        <v>95</v>
      </c>
      <c r="E100" s="184"/>
      <c r="F100" s="184"/>
      <c r="G100" s="184"/>
      <c r="H100" s="184"/>
      <c r="I100" s="185"/>
      <c r="J100" s="186">
        <f>J201</f>
        <v>0</v>
      </c>
      <c r="K100" s="182"/>
      <c r="L100" s="187"/>
    </row>
    <row r="101" s="9" customFormat="1" ht="19.92" customHeight="1">
      <c r="B101" s="181"/>
      <c r="C101" s="182"/>
      <c r="D101" s="183" t="s">
        <v>96</v>
      </c>
      <c r="E101" s="184"/>
      <c r="F101" s="184"/>
      <c r="G101" s="184"/>
      <c r="H101" s="184"/>
      <c r="I101" s="185"/>
      <c r="J101" s="186">
        <f>J215</f>
        <v>0</v>
      </c>
      <c r="K101" s="182"/>
      <c r="L101" s="187"/>
    </row>
    <row r="102" s="9" customFormat="1" ht="19.92" customHeight="1">
      <c r="B102" s="181"/>
      <c r="C102" s="182"/>
      <c r="D102" s="183" t="s">
        <v>97</v>
      </c>
      <c r="E102" s="184"/>
      <c r="F102" s="184"/>
      <c r="G102" s="184"/>
      <c r="H102" s="184"/>
      <c r="I102" s="185"/>
      <c r="J102" s="186">
        <f>J224</f>
        <v>0</v>
      </c>
      <c r="K102" s="182"/>
      <c r="L102" s="187"/>
    </row>
    <row r="103" s="9" customFormat="1" ht="19.92" customHeight="1">
      <c r="B103" s="181"/>
      <c r="C103" s="182"/>
      <c r="D103" s="183" t="s">
        <v>98</v>
      </c>
      <c r="E103" s="184"/>
      <c r="F103" s="184"/>
      <c r="G103" s="184"/>
      <c r="H103" s="184"/>
      <c r="I103" s="185"/>
      <c r="J103" s="186">
        <f>J230</f>
        <v>0</v>
      </c>
      <c r="K103" s="182"/>
      <c r="L103" s="187"/>
    </row>
    <row r="104" s="8" customFormat="1" ht="24.96" customHeight="1">
      <c r="B104" s="174"/>
      <c r="C104" s="175"/>
      <c r="D104" s="176" t="s">
        <v>99</v>
      </c>
      <c r="E104" s="177"/>
      <c r="F104" s="177"/>
      <c r="G104" s="177"/>
      <c r="H104" s="177"/>
      <c r="I104" s="178"/>
      <c r="J104" s="179">
        <f>J232</f>
        <v>0</v>
      </c>
      <c r="K104" s="175"/>
      <c r="L104" s="180"/>
    </row>
    <row r="105" s="9" customFormat="1" ht="19.92" customHeight="1">
      <c r="B105" s="181"/>
      <c r="C105" s="182"/>
      <c r="D105" s="183" t="s">
        <v>100</v>
      </c>
      <c r="E105" s="184"/>
      <c r="F105" s="184"/>
      <c r="G105" s="184"/>
      <c r="H105" s="184"/>
      <c r="I105" s="185"/>
      <c r="J105" s="186">
        <f>J233</f>
        <v>0</v>
      </c>
      <c r="K105" s="182"/>
      <c r="L105" s="187"/>
    </row>
    <row r="106" s="8" customFormat="1" ht="24.96" customHeight="1">
      <c r="B106" s="174"/>
      <c r="C106" s="175"/>
      <c r="D106" s="176" t="s">
        <v>101</v>
      </c>
      <c r="E106" s="177"/>
      <c r="F106" s="177"/>
      <c r="G106" s="177"/>
      <c r="H106" s="177"/>
      <c r="I106" s="178"/>
      <c r="J106" s="179">
        <f>J240</f>
        <v>0</v>
      </c>
      <c r="K106" s="175"/>
      <c r="L106" s="180"/>
    </row>
    <row r="107" s="9" customFormat="1" ht="19.92" customHeight="1">
      <c r="B107" s="181"/>
      <c r="C107" s="182"/>
      <c r="D107" s="183" t="s">
        <v>102</v>
      </c>
      <c r="E107" s="184"/>
      <c r="F107" s="184"/>
      <c r="G107" s="184"/>
      <c r="H107" s="184"/>
      <c r="I107" s="185"/>
      <c r="J107" s="186">
        <f>J241</f>
        <v>0</v>
      </c>
      <c r="K107" s="182"/>
      <c r="L107" s="187"/>
    </row>
    <row r="108" s="9" customFormat="1" ht="19.92" customHeight="1">
      <c r="B108" s="181"/>
      <c r="C108" s="182"/>
      <c r="D108" s="183" t="s">
        <v>103</v>
      </c>
      <c r="E108" s="184"/>
      <c r="F108" s="184"/>
      <c r="G108" s="184"/>
      <c r="H108" s="184"/>
      <c r="I108" s="185"/>
      <c r="J108" s="186">
        <f>J243</f>
        <v>0</v>
      </c>
      <c r="K108" s="182"/>
      <c r="L108" s="187"/>
    </row>
    <row r="109" s="9" customFormat="1" ht="19.92" customHeight="1">
      <c r="B109" s="181"/>
      <c r="C109" s="182"/>
      <c r="D109" s="183" t="s">
        <v>104</v>
      </c>
      <c r="E109" s="184"/>
      <c r="F109" s="184"/>
      <c r="G109" s="184"/>
      <c r="H109" s="184"/>
      <c r="I109" s="185"/>
      <c r="J109" s="186">
        <f>J245</f>
        <v>0</v>
      </c>
      <c r="K109" s="182"/>
      <c r="L109" s="187"/>
    </row>
    <row r="110" s="9" customFormat="1" ht="19.92" customHeight="1">
      <c r="B110" s="181"/>
      <c r="C110" s="182"/>
      <c r="D110" s="183" t="s">
        <v>105</v>
      </c>
      <c r="E110" s="184"/>
      <c r="F110" s="184"/>
      <c r="G110" s="184"/>
      <c r="H110" s="184"/>
      <c r="I110" s="185"/>
      <c r="J110" s="186">
        <f>J247</f>
        <v>0</v>
      </c>
      <c r="K110" s="182"/>
      <c r="L110" s="187"/>
    </row>
    <row r="111" s="1" customFormat="1" ht="21.84" customHeight="1">
      <c r="B111" s="36"/>
      <c r="C111" s="37"/>
      <c r="D111" s="37"/>
      <c r="E111" s="37"/>
      <c r="F111" s="37"/>
      <c r="G111" s="37"/>
      <c r="H111" s="37"/>
      <c r="I111" s="131"/>
      <c r="J111" s="37"/>
      <c r="K111" s="37"/>
      <c r="L111" s="41"/>
    </row>
    <row r="112" s="1" customFormat="1" ht="6.96" customHeight="1">
      <c r="B112" s="59"/>
      <c r="C112" s="60"/>
      <c r="D112" s="60"/>
      <c r="E112" s="60"/>
      <c r="F112" s="60"/>
      <c r="G112" s="60"/>
      <c r="H112" s="60"/>
      <c r="I112" s="165"/>
      <c r="J112" s="60"/>
      <c r="K112" s="60"/>
      <c r="L112" s="41"/>
    </row>
    <row r="116" s="1" customFormat="1" ht="6.96" customHeight="1">
      <c r="B116" s="61"/>
      <c r="C116" s="62"/>
      <c r="D116" s="62"/>
      <c r="E116" s="62"/>
      <c r="F116" s="62"/>
      <c r="G116" s="62"/>
      <c r="H116" s="62"/>
      <c r="I116" s="168"/>
      <c r="J116" s="62"/>
      <c r="K116" s="62"/>
      <c r="L116" s="41"/>
    </row>
    <row r="117" s="1" customFormat="1" ht="24.96" customHeight="1">
      <c r="B117" s="36"/>
      <c r="C117" s="21" t="s">
        <v>106</v>
      </c>
      <c r="D117" s="37"/>
      <c r="E117" s="37"/>
      <c r="F117" s="37"/>
      <c r="G117" s="37"/>
      <c r="H117" s="37"/>
      <c r="I117" s="131"/>
      <c r="J117" s="37"/>
      <c r="K117" s="37"/>
      <c r="L117" s="41"/>
    </row>
    <row r="118" s="1" customFormat="1" ht="6.96" customHeight="1">
      <c r="B118" s="36"/>
      <c r="C118" s="37"/>
      <c r="D118" s="37"/>
      <c r="E118" s="37"/>
      <c r="F118" s="37"/>
      <c r="G118" s="37"/>
      <c r="H118" s="37"/>
      <c r="I118" s="131"/>
      <c r="J118" s="37"/>
      <c r="K118" s="37"/>
      <c r="L118" s="41"/>
    </row>
    <row r="119" s="1" customFormat="1" ht="12" customHeight="1">
      <c r="B119" s="36"/>
      <c r="C119" s="30" t="s">
        <v>16</v>
      </c>
      <c r="D119" s="37"/>
      <c r="E119" s="37"/>
      <c r="F119" s="37"/>
      <c r="G119" s="37"/>
      <c r="H119" s="37"/>
      <c r="I119" s="131"/>
      <c r="J119" s="37"/>
      <c r="K119" s="37"/>
      <c r="L119" s="41"/>
    </row>
    <row r="120" s="1" customFormat="1" ht="16.5" customHeight="1">
      <c r="B120" s="36"/>
      <c r="C120" s="37"/>
      <c r="D120" s="37"/>
      <c r="E120" s="69" t="str">
        <f>E7</f>
        <v>Oprava -trhlin ve zdi,předlaždění dvora,deštové kanalizace ve dvoře+nová vpusť</v>
      </c>
      <c r="F120" s="37"/>
      <c r="G120" s="37"/>
      <c r="H120" s="37"/>
      <c r="I120" s="131"/>
      <c r="J120" s="37"/>
      <c r="K120" s="37"/>
      <c r="L120" s="41"/>
    </row>
    <row r="121" s="1" customFormat="1" ht="6.96" customHeight="1">
      <c r="B121" s="36"/>
      <c r="C121" s="37"/>
      <c r="D121" s="37"/>
      <c r="E121" s="37"/>
      <c r="F121" s="37"/>
      <c r="G121" s="37"/>
      <c r="H121" s="37"/>
      <c r="I121" s="131"/>
      <c r="J121" s="37"/>
      <c r="K121" s="37"/>
      <c r="L121" s="41"/>
    </row>
    <row r="122" s="1" customFormat="1" ht="12" customHeight="1">
      <c r="B122" s="36"/>
      <c r="C122" s="30" t="s">
        <v>20</v>
      </c>
      <c r="D122" s="37"/>
      <c r="E122" s="37"/>
      <c r="F122" s="25" t="str">
        <f>F10</f>
        <v>ZUŠ Charbulova 84,Brno</v>
      </c>
      <c r="G122" s="37"/>
      <c r="H122" s="37"/>
      <c r="I122" s="134" t="s">
        <v>22</v>
      </c>
      <c r="J122" s="72" t="str">
        <f>IF(J10="","",J10)</f>
        <v>21. 8. 2019</v>
      </c>
      <c r="K122" s="37"/>
      <c r="L122" s="41"/>
    </row>
    <row r="123" s="1" customFormat="1" ht="6.96" customHeight="1">
      <c r="B123" s="36"/>
      <c r="C123" s="37"/>
      <c r="D123" s="37"/>
      <c r="E123" s="37"/>
      <c r="F123" s="37"/>
      <c r="G123" s="37"/>
      <c r="H123" s="37"/>
      <c r="I123" s="131"/>
      <c r="J123" s="37"/>
      <c r="K123" s="37"/>
      <c r="L123" s="41"/>
    </row>
    <row r="124" s="1" customFormat="1" ht="15.15" customHeight="1">
      <c r="B124" s="36"/>
      <c r="C124" s="30" t="s">
        <v>24</v>
      </c>
      <c r="D124" s="37"/>
      <c r="E124" s="37"/>
      <c r="F124" s="25" t="str">
        <f>E13</f>
        <v>MmBrna,OSM,Husova 3,Brno</v>
      </c>
      <c r="G124" s="37"/>
      <c r="H124" s="37"/>
      <c r="I124" s="134" t="s">
        <v>30</v>
      </c>
      <c r="J124" s="34" t="str">
        <f>E19</f>
        <v xml:space="preserve"> </v>
      </c>
      <c r="K124" s="37"/>
      <c r="L124" s="41"/>
    </row>
    <row r="125" s="1" customFormat="1" ht="15.15" customHeight="1">
      <c r="B125" s="36"/>
      <c r="C125" s="30" t="s">
        <v>28</v>
      </c>
      <c r="D125" s="37"/>
      <c r="E125" s="37"/>
      <c r="F125" s="25" t="str">
        <f>IF(E16="","",E16)</f>
        <v>Vyplň údaj</v>
      </c>
      <c r="G125" s="37"/>
      <c r="H125" s="37"/>
      <c r="I125" s="134" t="s">
        <v>33</v>
      </c>
      <c r="J125" s="34" t="str">
        <f>E22</f>
        <v>ing.Ševelová</v>
      </c>
      <c r="K125" s="37"/>
      <c r="L125" s="41"/>
    </row>
    <row r="126" s="1" customFormat="1" ht="10.32" customHeight="1">
      <c r="B126" s="36"/>
      <c r="C126" s="37"/>
      <c r="D126" s="37"/>
      <c r="E126" s="37"/>
      <c r="F126" s="37"/>
      <c r="G126" s="37"/>
      <c r="H126" s="37"/>
      <c r="I126" s="131"/>
      <c r="J126" s="37"/>
      <c r="K126" s="37"/>
      <c r="L126" s="41"/>
    </row>
    <row r="127" s="10" customFormat="1" ht="29.28" customHeight="1">
      <c r="B127" s="188"/>
      <c r="C127" s="189" t="s">
        <v>107</v>
      </c>
      <c r="D127" s="190" t="s">
        <v>61</v>
      </c>
      <c r="E127" s="190" t="s">
        <v>57</v>
      </c>
      <c r="F127" s="190" t="s">
        <v>58</v>
      </c>
      <c r="G127" s="190" t="s">
        <v>108</v>
      </c>
      <c r="H127" s="190" t="s">
        <v>109</v>
      </c>
      <c r="I127" s="191" t="s">
        <v>110</v>
      </c>
      <c r="J127" s="192" t="s">
        <v>87</v>
      </c>
      <c r="K127" s="193" t="s">
        <v>111</v>
      </c>
      <c r="L127" s="194"/>
      <c r="M127" s="93" t="s">
        <v>1</v>
      </c>
      <c r="N127" s="94" t="s">
        <v>40</v>
      </c>
      <c r="O127" s="94" t="s">
        <v>112</v>
      </c>
      <c r="P127" s="94" t="s">
        <v>113</v>
      </c>
      <c r="Q127" s="94" t="s">
        <v>114</v>
      </c>
      <c r="R127" s="94" t="s">
        <v>115</v>
      </c>
      <c r="S127" s="94" t="s">
        <v>116</v>
      </c>
      <c r="T127" s="95" t="s">
        <v>117</v>
      </c>
    </row>
    <row r="128" s="1" customFormat="1" ht="22.8" customHeight="1">
      <c r="B128" s="36"/>
      <c r="C128" s="100" t="s">
        <v>118</v>
      </c>
      <c r="D128" s="37"/>
      <c r="E128" s="37"/>
      <c r="F128" s="37"/>
      <c r="G128" s="37"/>
      <c r="H128" s="37"/>
      <c r="I128" s="131"/>
      <c r="J128" s="195">
        <f>BK128</f>
        <v>0</v>
      </c>
      <c r="K128" s="37"/>
      <c r="L128" s="41"/>
      <c r="M128" s="96"/>
      <c r="N128" s="97"/>
      <c r="O128" s="97"/>
      <c r="P128" s="196">
        <f>P129+P232+P240</f>
        <v>0</v>
      </c>
      <c r="Q128" s="97"/>
      <c r="R128" s="196">
        <f>R129+R232+R240</f>
        <v>43.935601200000001</v>
      </c>
      <c r="S128" s="97"/>
      <c r="T128" s="197">
        <f>T129+T232+T240</f>
        <v>21.81195</v>
      </c>
      <c r="AT128" s="15" t="s">
        <v>75</v>
      </c>
      <c r="AU128" s="15" t="s">
        <v>89</v>
      </c>
      <c r="BK128" s="198">
        <f>BK129+BK232+BK240</f>
        <v>0</v>
      </c>
    </row>
    <row r="129" s="11" customFormat="1" ht="25.92" customHeight="1">
      <c r="B129" s="199"/>
      <c r="C129" s="200"/>
      <c r="D129" s="201" t="s">
        <v>75</v>
      </c>
      <c r="E129" s="202" t="s">
        <v>119</v>
      </c>
      <c r="F129" s="202" t="s">
        <v>120</v>
      </c>
      <c r="G129" s="200"/>
      <c r="H129" s="200"/>
      <c r="I129" s="203"/>
      <c r="J129" s="204">
        <f>BK129</f>
        <v>0</v>
      </c>
      <c r="K129" s="200"/>
      <c r="L129" s="205"/>
      <c r="M129" s="206"/>
      <c r="N129" s="207"/>
      <c r="O129" s="207"/>
      <c r="P129" s="208">
        <f>P130+P173+P177+P186+P201+P215+P224+P230</f>
        <v>0</v>
      </c>
      <c r="Q129" s="207"/>
      <c r="R129" s="208">
        <f>R130+R173+R177+R186+R201+R215+R224+R230</f>
        <v>43.910061200000001</v>
      </c>
      <c r="S129" s="207"/>
      <c r="T129" s="209">
        <f>T130+T173+T177+T186+T201+T215+T224+T230</f>
        <v>21.81195</v>
      </c>
      <c r="AR129" s="210" t="s">
        <v>81</v>
      </c>
      <c r="AT129" s="211" t="s">
        <v>75</v>
      </c>
      <c r="AU129" s="211" t="s">
        <v>76</v>
      </c>
      <c r="AY129" s="210" t="s">
        <v>121</v>
      </c>
      <c r="BK129" s="212">
        <f>BK130+BK173+BK177+BK186+BK201+BK215+BK224+BK230</f>
        <v>0</v>
      </c>
    </row>
    <row r="130" s="11" customFormat="1" ht="22.8" customHeight="1">
      <c r="B130" s="199"/>
      <c r="C130" s="200"/>
      <c r="D130" s="201" t="s">
        <v>75</v>
      </c>
      <c r="E130" s="213" t="s">
        <v>81</v>
      </c>
      <c r="F130" s="213" t="s">
        <v>122</v>
      </c>
      <c r="G130" s="200"/>
      <c r="H130" s="200"/>
      <c r="I130" s="203"/>
      <c r="J130" s="214">
        <f>BK130</f>
        <v>0</v>
      </c>
      <c r="K130" s="200"/>
      <c r="L130" s="205"/>
      <c r="M130" s="206"/>
      <c r="N130" s="207"/>
      <c r="O130" s="207"/>
      <c r="P130" s="208">
        <f>SUM(P131:P172)</f>
        <v>0</v>
      </c>
      <c r="Q130" s="207"/>
      <c r="R130" s="208">
        <f>SUM(R131:R172)</f>
        <v>4.4800000000000004</v>
      </c>
      <c r="S130" s="207"/>
      <c r="T130" s="209">
        <f>SUM(T131:T172)</f>
        <v>21.53295</v>
      </c>
      <c r="AR130" s="210" t="s">
        <v>81</v>
      </c>
      <c r="AT130" s="211" t="s">
        <v>75</v>
      </c>
      <c r="AU130" s="211" t="s">
        <v>81</v>
      </c>
      <c r="AY130" s="210" t="s">
        <v>121</v>
      </c>
      <c r="BK130" s="212">
        <f>SUM(BK131:BK172)</f>
        <v>0</v>
      </c>
    </row>
    <row r="131" s="1" customFormat="1" ht="36" customHeight="1">
      <c r="B131" s="36"/>
      <c r="C131" s="215" t="s">
        <v>81</v>
      </c>
      <c r="D131" s="215" t="s">
        <v>123</v>
      </c>
      <c r="E131" s="216" t="s">
        <v>124</v>
      </c>
      <c r="F131" s="217" t="s">
        <v>125</v>
      </c>
      <c r="G131" s="218" t="s">
        <v>126</v>
      </c>
      <c r="H131" s="219">
        <v>45</v>
      </c>
      <c r="I131" s="220"/>
      <c r="J131" s="221">
        <f>ROUND(I131*H131,2)</f>
        <v>0</v>
      </c>
      <c r="K131" s="217" t="s">
        <v>127</v>
      </c>
      <c r="L131" s="41"/>
      <c r="M131" s="222" t="s">
        <v>1</v>
      </c>
      <c r="N131" s="223" t="s">
        <v>41</v>
      </c>
      <c r="O131" s="84"/>
      <c r="P131" s="224">
        <f>O131*H131</f>
        <v>0</v>
      </c>
      <c r="Q131" s="224">
        <v>0</v>
      </c>
      <c r="R131" s="224">
        <f>Q131*H131</f>
        <v>0</v>
      </c>
      <c r="S131" s="224">
        <v>0</v>
      </c>
      <c r="T131" s="225">
        <f>S131*H131</f>
        <v>0</v>
      </c>
      <c r="AR131" s="226" t="s">
        <v>128</v>
      </c>
      <c r="AT131" s="226" t="s">
        <v>123</v>
      </c>
      <c r="AU131" s="226" t="s">
        <v>83</v>
      </c>
      <c r="AY131" s="15" t="s">
        <v>121</v>
      </c>
      <c r="BE131" s="227">
        <f>IF(N131="základní",J131,0)</f>
        <v>0</v>
      </c>
      <c r="BF131" s="227">
        <f>IF(N131="snížená",J131,0)</f>
        <v>0</v>
      </c>
      <c r="BG131" s="227">
        <f>IF(N131="zákl. přenesená",J131,0)</f>
        <v>0</v>
      </c>
      <c r="BH131" s="227">
        <f>IF(N131="sníž. přenesená",J131,0)</f>
        <v>0</v>
      </c>
      <c r="BI131" s="227">
        <f>IF(N131="nulová",J131,0)</f>
        <v>0</v>
      </c>
      <c r="BJ131" s="15" t="s">
        <v>81</v>
      </c>
      <c r="BK131" s="227">
        <f>ROUND(I131*H131,2)</f>
        <v>0</v>
      </c>
      <c r="BL131" s="15" t="s">
        <v>128</v>
      </c>
      <c r="BM131" s="226" t="s">
        <v>129</v>
      </c>
    </row>
    <row r="132" s="1" customFormat="1" ht="24" customHeight="1">
      <c r="B132" s="36"/>
      <c r="C132" s="215" t="s">
        <v>83</v>
      </c>
      <c r="D132" s="215" t="s">
        <v>123</v>
      </c>
      <c r="E132" s="216" t="s">
        <v>130</v>
      </c>
      <c r="F132" s="217" t="s">
        <v>131</v>
      </c>
      <c r="G132" s="218" t="s">
        <v>126</v>
      </c>
      <c r="H132" s="219">
        <v>65.129999999999995</v>
      </c>
      <c r="I132" s="220"/>
      <c r="J132" s="221">
        <f>ROUND(I132*H132,2)</f>
        <v>0</v>
      </c>
      <c r="K132" s="217" t="s">
        <v>127</v>
      </c>
      <c r="L132" s="41"/>
      <c r="M132" s="222" t="s">
        <v>1</v>
      </c>
      <c r="N132" s="223" t="s">
        <v>41</v>
      </c>
      <c r="O132" s="84"/>
      <c r="P132" s="224">
        <f>O132*H132</f>
        <v>0</v>
      </c>
      <c r="Q132" s="224">
        <v>0</v>
      </c>
      <c r="R132" s="224">
        <f>Q132*H132</f>
        <v>0</v>
      </c>
      <c r="S132" s="224">
        <v>0.255</v>
      </c>
      <c r="T132" s="225">
        <f>S132*H132</f>
        <v>16.608149999999998</v>
      </c>
      <c r="AR132" s="226" t="s">
        <v>128</v>
      </c>
      <c r="AT132" s="226" t="s">
        <v>123</v>
      </c>
      <c r="AU132" s="226" t="s">
        <v>83</v>
      </c>
      <c r="AY132" s="15" t="s">
        <v>121</v>
      </c>
      <c r="BE132" s="227">
        <f>IF(N132="základní",J132,0)</f>
        <v>0</v>
      </c>
      <c r="BF132" s="227">
        <f>IF(N132="snížená",J132,0)</f>
        <v>0</v>
      </c>
      <c r="BG132" s="227">
        <f>IF(N132="zákl. přenesená",J132,0)</f>
        <v>0</v>
      </c>
      <c r="BH132" s="227">
        <f>IF(N132="sníž. přenesená",J132,0)</f>
        <v>0</v>
      </c>
      <c r="BI132" s="227">
        <f>IF(N132="nulová",J132,0)</f>
        <v>0</v>
      </c>
      <c r="BJ132" s="15" t="s">
        <v>81</v>
      </c>
      <c r="BK132" s="227">
        <f>ROUND(I132*H132,2)</f>
        <v>0</v>
      </c>
      <c r="BL132" s="15" t="s">
        <v>128</v>
      </c>
      <c r="BM132" s="226" t="s">
        <v>132</v>
      </c>
    </row>
    <row r="133" s="12" customFormat="1">
      <c r="B133" s="228"/>
      <c r="C133" s="229"/>
      <c r="D133" s="230" t="s">
        <v>133</v>
      </c>
      <c r="E133" s="231" t="s">
        <v>1</v>
      </c>
      <c r="F133" s="232" t="s">
        <v>134</v>
      </c>
      <c r="G133" s="229"/>
      <c r="H133" s="233">
        <v>65.129999999999995</v>
      </c>
      <c r="I133" s="234"/>
      <c r="J133" s="229"/>
      <c r="K133" s="229"/>
      <c r="L133" s="235"/>
      <c r="M133" s="236"/>
      <c r="N133" s="237"/>
      <c r="O133" s="237"/>
      <c r="P133" s="237"/>
      <c r="Q133" s="237"/>
      <c r="R133" s="237"/>
      <c r="S133" s="237"/>
      <c r="T133" s="238"/>
      <c r="AT133" s="239" t="s">
        <v>133</v>
      </c>
      <c r="AU133" s="239" t="s">
        <v>83</v>
      </c>
      <c r="AV133" s="12" t="s">
        <v>83</v>
      </c>
      <c r="AW133" s="12" t="s">
        <v>32</v>
      </c>
      <c r="AX133" s="12" t="s">
        <v>81</v>
      </c>
      <c r="AY133" s="239" t="s">
        <v>121</v>
      </c>
    </row>
    <row r="134" s="1" customFormat="1" ht="24" customHeight="1">
      <c r="B134" s="36"/>
      <c r="C134" s="215" t="s">
        <v>135</v>
      </c>
      <c r="D134" s="215" t="s">
        <v>123</v>
      </c>
      <c r="E134" s="216" t="s">
        <v>136</v>
      </c>
      <c r="F134" s="217" t="s">
        <v>137</v>
      </c>
      <c r="G134" s="218" t="s">
        <v>126</v>
      </c>
      <c r="H134" s="219">
        <v>20.52</v>
      </c>
      <c r="I134" s="220"/>
      <c r="J134" s="221">
        <f>ROUND(I134*H134,2)</f>
        <v>0</v>
      </c>
      <c r="K134" s="217" t="s">
        <v>127</v>
      </c>
      <c r="L134" s="41"/>
      <c r="M134" s="222" t="s">
        <v>1</v>
      </c>
      <c r="N134" s="223" t="s">
        <v>41</v>
      </c>
      <c r="O134" s="84"/>
      <c r="P134" s="224">
        <f>O134*H134</f>
        <v>0</v>
      </c>
      <c r="Q134" s="224">
        <v>0</v>
      </c>
      <c r="R134" s="224">
        <f>Q134*H134</f>
        <v>0</v>
      </c>
      <c r="S134" s="224">
        <v>0.23999999999999999</v>
      </c>
      <c r="T134" s="225">
        <f>S134*H134</f>
        <v>4.9247999999999994</v>
      </c>
      <c r="AR134" s="226" t="s">
        <v>128</v>
      </c>
      <c r="AT134" s="226" t="s">
        <v>123</v>
      </c>
      <c r="AU134" s="226" t="s">
        <v>83</v>
      </c>
      <c r="AY134" s="15" t="s">
        <v>121</v>
      </c>
      <c r="BE134" s="227">
        <f>IF(N134="základní",J134,0)</f>
        <v>0</v>
      </c>
      <c r="BF134" s="227">
        <f>IF(N134="snížená",J134,0)</f>
        <v>0</v>
      </c>
      <c r="BG134" s="227">
        <f>IF(N134="zákl. přenesená",J134,0)</f>
        <v>0</v>
      </c>
      <c r="BH134" s="227">
        <f>IF(N134="sníž. přenesená",J134,0)</f>
        <v>0</v>
      </c>
      <c r="BI134" s="227">
        <f>IF(N134="nulová",J134,0)</f>
        <v>0</v>
      </c>
      <c r="BJ134" s="15" t="s">
        <v>81</v>
      </c>
      <c r="BK134" s="227">
        <f>ROUND(I134*H134,2)</f>
        <v>0</v>
      </c>
      <c r="BL134" s="15" t="s">
        <v>128</v>
      </c>
      <c r="BM134" s="226" t="s">
        <v>138</v>
      </c>
    </row>
    <row r="135" s="12" customFormat="1">
      <c r="B135" s="228"/>
      <c r="C135" s="229"/>
      <c r="D135" s="230" t="s">
        <v>133</v>
      </c>
      <c r="E135" s="231" t="s">
        <v>1</v>
      </c>
      <c r="F135" s="232" t="s">
        <v>139</v>
      </c>
      <c r="G135" s="229"/>
      <c r="H135" s="233">
        <v>20.52</v>
      </c>
      <c r="I135" s="234"/>
      <c r="J135" s="229"/>
      <c r="K135" s="229"/>
      <c r="L135" s="235"/>
      <c r="M135" s="236"/>
      <c r="N135" s="237"/>
      <c r="O135" s="237"/>
      <c r="P135" s="237"/>
      <c r="Q135" s="237"/>
      <c r="R135" s="237"/>
      <c r="S135" s="237"/>
      <c r="T135" s="238"/>
      <c r="AT135" s="239" t="s">
        <v>133</v>
      </c>
      <c r="AU135" s="239" t="s">
        <v>83</v>
      </c>
      <c r="AV135" s="12" t="s">
        <v>83</v>
      </c>
      <c r="AW135" s="12" t="s">
        <v>32</v>
      </c>
      <c r="AX135" s="12" t="s">
        <v>81</v>
      </c>
      <c r="AY135" s="239" t="s">
        <v>121</v>
      </c>
    </row>
    <row r="136" s="1" customFormat="1" ht="24" customHeight="1">
      <c r="B136" s="36"/>
      <c r="C136" s="215" t="s">
        <v>128</v>
      </c>
      <c r="D136" s="215" t="s">
        <v>123</v>
      </c>
      <c r="E136" s="216" t="s">
        <v>140</v>
      </c>
      <c r="F136" s="217" t="s">
        <v>141</v>
      </c>
      <c r="G136" s="218" t="s">
        <v>142</v>
      </c>
      <c r="H136" s="219">
        <v>17.129999999999999</v>
      </c>
      <c r="I136" s="220"/>
      <c r="J136" s="221">
        <f>ROUND(I136*H136,2)</f>
        <v>0</v>
      </c>
      <c r="K136" s="217" t="s">
        <v>127</v>
      </c>
      <c r="L136" s="41"/>
      <c r="M136" s="222" t="s">
        <v>1</v>
      </c>
      <c r="N136" s="223" t="s">
        <v>41</v>
      </c>
      <c r="O136" s="84"/>
      <c r="P136" s="224">
        <f>O136*H136</f>
        <v>0</v>
      </c>
      <c r="Q136" s="224">
        <v>0</v>
      </c>
      <c r="R136" s="224">
        <f>Q136*H136</f>
        <v>0</v>
      </c>
      <c r="S136" s="224">
        <v>0</v>
      </c>
      <c r="T136" s="225">
        <f>S136*H136</f>
        <v>0</v>
      </c>
      <c r="AR136" s="226" t="s">
        <v>128</v>
      </c>
      <c r="AT136" s="226" t="s">
        <v>123</v>
      </c>
      <c r="AU136" s="226" t="s">
        <v>83</v>
      </c>
      <c r="AY136" s="15" t="s">
        <v>121</v>
      </c>
      <c r="BE136" s="227">
        <f>IF(N136="základní",J136,0)</f>
        <v>0</v>
      </c>
      <c r="BF136" s="227">
        <f>IF(N136="snížená",J136,0)</f>
        <v>0</v>
      </c>
      <c r="BG136" s="227">
        <f>IF(N136="zákl. přenesená",J136,0)</f>
        <v>0</v>
      </c>
      <c r="BH136" s="227">
        <f>IF(N136="sníž. přenesená",J136,0)</f>
        <v>0</v>
      </c>
      <c r="BI136" s="227">
        <f>IF(N136="nulová",J136,0)</f>
        <v>0</v>
      </c>
      <c r="BJ136" s="15" t="s">
        <v>81</v>
      </c>
      <c r="BK136" s="227">
        <f>ROUND(I136*H136,2)</f>
        <v>0</v>
      </c>
      <c r="BL136" s="15" t="s">
        <v>128</v>
      </c>
      <c r="BM136" s="226" t="s">
        <v>143</v>
      </c>
    </row>
    <row r="137" s="12" customFormat="1">
      <c r="B137" s="228"/>
      <c r="C137" s="229"/>
      <c r="D137" s="230" t="s">
        <v>133</v>
      </c>
      <c r="E137" s="231" t="s">
        <v>1</v>
      </c>
      <c r="F137" s="232" t="s">
        <v>144</v>
      </c>
      <c r="G137" s="229"/>
      <c r="H137" s="233">
        <v>17.129999999999999</v>
      </c>
      <c r="I137" s="234"/>
      <c r="J137" s="229"/>
      <c r="K137" s="229"/>
      <c r="L137" s="235"/>
      <c r="M137" s="236"/>
      <c r="N137" s="237"/>
      <c r="O137" s="237"/>
      <c r="P137" s="237"/>
      <c r="Q137" s="237"/>
      <c r="R137" s="237"/>
      <c r="S137" s="237"/>
      <c r="T137" s="238"/>
      <c r="AT137" s="239" t="s">
        <v>133</v>
      </c>
      <c r="AU137" s="239" t="s">
        <v>83</v>
      </c>
      <c r="AV137" s="12" t="s">
        <v>83</v>
      </c>
      <c r="AW137" s="12" t="s">
        <v>32</v>
      </c>
      <c r="AX137" s="12" t="s">
        <v>76</v>
      </c>
      <c r="AY137" s="239" t="s">
        <v>121</v>
      </c>
    </row>
    <row r="138" s="13" customFormat="1">
      <c r="B138" s="240"/>
      <c r="C138" s="241"/>
      <c r="D138" s="230" t="s">
        <v>133</v>
      </c>
      <c r="E138" s="242" t="s">
        <v>1</v>
      </c>
      <c r="F138" s="243" t="s">
        <v>145</v>
      </c>
      <c r="G138" s="241"/>
      <c r="H138" s="244">
        <v>17.129999999999999</v>
      </c>
      <c r="I138" s="245"/>
      <c r="J138" s="241"/>
      <c r="K138" s="241"/>
      <c r="L138" s="246"/>
      <c r="M138" s="247"/>
      <c r="N138" s="248"/>
      <c r="O138" s="248"/>
      <c r="P138" s="248"/>
      <c r="Q138" s="248"/>
      <c r="R138" s="248"/>
      <c r="S138" s="248"/>
      <c r="T138" s="249"/>
      <c r="AT138" s="250" t="s">
        <v>133</v>
      </c>
      <c r="AU138" s="250" t="s">
        <v>83</v>
      </c>
      <c r="AV138" s="13" t="s">
        <v>128</v>
      </c>
      <c r="AW138" s="13" t="s">
        <v>32</v>
      </c>
      <c r="AX138" s="13" t="s">
        <v>81</v>
      </c>
      <c r="AY138" s="250" t="s">
        <v>121</v>
      </c>
    </row>
    <row r="139" s="1" customFormat="1" ht="24" customHeight="1">
      <c r="B139" s="36"/>
      <c r="C139" s="215" t="s">
        <v>146</v>
      </c>
      <c r="D139" s="215" t="s">
        <v>123</v>
      </c>
      <c r="E139" s="216" t="s">
        <v>147</v>
      </c>
      <c r="F139" s="217" t="s">
        <v>148</v>
      </c>
      <c r="G139" s="218" t="s">
        <v>142</v>
      </c>
      <c r="H139" s="219">
        <v>5.1390000000000002</v>
      </c>
      <c r="I139" s="220"/>
      <c r="J139" s="221">
        <f>ROUND(I139*H139,2)</f>
        <v>0</v>
      </c>
      <c r="K139" s="217" t="s">
        <v>127</v>
      </c>
      <c r="L139" s="41"/>
      <c r="M139" s="222" t="s">
        <v>1</v>
      </c>
      <c r="N139" s="223" t="s">
        <v>41</v>
      </c>
      <c r="O139" s="84"/>
      <c r="P139" s="224">
        <f>O139*H139</f>
        <v>0</v>
      </c>
      <c r="Q139" s="224">
        <v>0</v>
      </c>
      <c r="R139" s="224">
        <f>Q139*H139</f>
        <v>0</v>
      </c>
      <c r="S139" s="224">
        <v>0</v>
      </c>
      <c r="T139" s="225">
        <f>S139*H139</f>
        <v>0</v>
      </c>
      <c r="AR139" s="226" t="s">
        <v>128</v>
      </c>
      <c r="AT139" s="226" t="s">
        <v>123</v>
      </c>
      <c r="AU139" s="226" t="s">
        <v>83</v>
      </c>
      <c r="AY139" s="15" t="s">
        <v>121</v>
      </c>
      <c r="BE139" s="227">
        <f>IF(N139="základní",J139,0)</f>
        <v>0</v>
      </c>
      <c r="BF139" s="227">
        <f>IF(N139="snížená",J139,0)</f>
        <v>0</v>
      </c>
      <c r="BG139" s="227">
        <f>IF(N139="zákl. přenesená",J139,0)</f>
        <v>0</v>
      </c>
      <c r="BH139" s="227">
        <f>IF(N139="sníž. přenesená",J139,0)</f>
        <v>0</v>
      </c>
      <c r="BI139" s="227">
        <f>IF(N139="nulová",J139,0)</f>
        <v>0</v>
      </c>
      <c r="BJ139" s="15" t="s">
        <v>81</v>
      </c>
      <c r="BK139" s="227">
        <f>ROUND(I139*H139,2)</f>
        <v>0</v>
      </c>
      <c r="BL139" s="15" t="s">
        <v>128</v>
      </c>
      <c r="BM139" s="226" t="s">
        <v>149</v>
      </c>
    </row>
    <row r="140" s="12" customFormat="1">
      <c r="B140" s="228"/>
      <c r="C140" s="229"/>
      <c r="D140" s="230" t="s">
        <v>133</v>
      </c>
      <c r="E140" s="229"/>
      <c r="F140" s="232" t="s">
        <v>150</v>
      </c>
      <c r="G140" s="229"/>
      <c r="H140" s="233">
        <v>5.1390000000000002</v>
      </c>
      <c r="I140" s="234"/>
      <c r="J140" s="229"/>
      <c r="K140" s="229"/>
      <c r="L140" s="235"/>
      <c r="M140" s="236"/>
      <c r="N140" s="237"/>
      <c r="O140" s="237"/>
      <c r="P140" s="237"/>
      <c r="Q140" s="237"/>
      <c r="R140" s="237"/>
      <c r="S140" s="237"/>
      <c r="T140" s="238"/>
      <c r="AT140" s="239" t="s">
        <v>133</v>
      </c>
      <c r="AU140" s="239" t="s">
        <v>83</v>
      </c>
      <c r="AV140" s="12" t="s">
        <v>83</v>
      </c>
      <c r="AW140" s="12" t="s">
        <v>4</v>
      </c>
      <c r="AX140" s="12" t="s">
        <v>81</v>
      </c>
      <c r="AY140" s="239" t="s">
        <v>121</v>
      </c>
    </row>
    <row r="141" s="1" customFormat="1" ht="24" customHeight="1">
      <c r="B141" s="36"/>
      <c r="C141" s="215" t="s">
        <v>151</v>
      </c>
      <c r="D141" s="215" t="s">
        <v>123</v>
      </c>
      <c r="E141" s="216" t="s">
        <v>152</v>
      </c>
      <c r="F141" s="217" t="s">
        <v>153</v>
      </c>
      <c r="G141" s="218" t="s">
        <v>142</v>
      </c>
      <c r="H141" s="219">
        <v>6.75</v>
      </c>
      <c r="I141" s="220"/>
      <c r="J141" s="221">
        <f>ROUND(I141*H141,2)</f>
        <v>0</v>
      </c>
      <c r="K141" s="217" t="s">
        <v>127</v>
      </c>
      <c r="L141" s="41"/>
      <c r="M141" s="222" t="s">
        <v>1</v>
      </c>
      <c r="N141" s="223" t="s">
        <v>41</v>
      </c>
      <c r="O141" s="84"/>
      <c r="P141" s="224">
        <f>O141*H141</f>
        <v>0</v>
      </c>
      <c r="Q141" s="224">
        <v>0</v>
      </c>
      <c r="R141" s="224">
        <f>Q141*H141</f>
        <v>0</v>
      </c>
      <c r="S141" s="224">
        <v>0</v>
      </c>
      <c r="T141" s="225">
        <f>S141*H141</f>
        <v>0</v>
      </c>
      <c r="AR141" s="226" t="s">
        <v>128</v>
      </c>
      <c r="AT141" s="226" t="s">
        <v>123</v>
      </c>
      <c r="AU141" s="226" t="s">
        <v>83</v>
      </c>
      <c r="AY141" s="15" t="s">
        <v>121</v>
      </c>
      <c r="BE141" s="227">
        <f>IF(N141="základní",J141,0)</f>
        <v>0</v>
      </c>
      <c r="BF141" s="227">
        <f>IF(N141="snížená",J141,0)</f>
        <v>0</v>
      </c>
      <c r="BG141" s="227">
        <f>IF(N141="zákl. přenesená",J141,0)</f>
        <v>0</v>
      </c>
      <c r="BH141" s="227">
        <f>IF(N141="sníž. přenesená",J141,0)</f>
        <v>0</v>
      </c>
      <c r="BI141" s="227">
        <f>IF(N141="nulová",J141,0)</f>
        <v>0</v>
      </c>
      <c r="BJ141" s="15" t="s">
        <v>81</v>
      </c>
      <c r="BK141" s="227">
        <f>ROUND(I141*H141,2)</f>
        <v>0</v>
      </c>
      <c r="BL141" s="15" t="s">
        <v>128</v>
      </c>
      <c r="BM141" s="226" t="s">
        <v>154</v>
      </c>
    </row>
    <row r="142" s="12" customFormat="1">
      <c r="B142" s="228"/>
      <c r="C142" s="229"/>
      <c r="D142" s="230" t="s">
        <v>133</v>
      </c>
      <c r="E142" s="231" t="s">
        <v>1</v>
      </c>
      <c r="F142" s="232" t="s">
        <v>155</v>
      </c>
      <c r="G142" s="229"/>
      <c r="H142" s="233">
        <v>6.75</v>
      </c>
      <c r="I142" s="234"/>
      <c r="J142" s="229"/>
      <c r="K142" s="229"/>
      <c r="L142" s="235"/>
      <c r="M142" s="236"/>
      <c r="N142" s="237"/>
      <c r="O142" s="237"/>
      <c r="P142" s="237"/>
      <c r="Q142" s="237"/>
      <c r="R142" s="237"/>
      <c r="S142" s="237"/>
      <c r="T142" s="238"/>
      <c r="AT142" s="239" t="s">
        <v>133</v>
      </c>
      <c r="AU142" s="239" t="s">
        <v>83</v>
      </c>
      <c r="AV142" s="12" t="s">
        <v>83</v>
      </c>
      <c r="AW142" s="12" t="s">
        <v>32</v>
      </c>
      <c r="AX142" s="12" t="s">
        <v>76</v>
      </c>
      <c r="AY142" s="239" t="s">
        <v>121</v>
      </c>
    </row>
    <row r="143" s="13" customFormat="1">
      <c r="B143" s="240"/>
      <c r="C143" s="241"/>
      <c r="D143" s="230" t="s">
        <v>133</v>
      </c>
      <c r="E143" s="242" t="s">
        <v>1</v>
      </c>
      <c r="F143" s="243" t="s">
        <v>145</v>
      </c>
      <c r="G143" s="241"/>
      <c r="H143" s="244">
        <v>6.75</v>
      </c>
      <c r="I143" s="245"/>
      <c r="J143" s="241"/>
      <c r="K143" s="241"/>
      <c r="L143" s="246"/>
      <c r="M143" s="247"/>
      <c r="N143" s="248"/>
      <c r="O143" s="248"/>
      <c r="P143" s="248"/>
      <c r="Q143" s="248"/>
      <c r="R143" s="248"/>
      <c r="S143" s="248"/>
      <c r="T143" s="249"/>
      <c r="AT143" s="250" t="s">
        <v>133</v>
      </c>
      <c r="AU143" s="250" t="s">
        <v>83</v>
      </c>
      <c r="AV143" s="13" t="s">
        <v>128</v>
      </c>
      <c r="AW143" s="13" t="s">
        <v>32</v>
      </c>
      <c r="AX143" s="13" t="s">
        <v>81</v>
      </c>
      <c r="AY143" s="250" t="s">
        <v>121</v>
      </c>
    </row>
    <row r="144" s="1" customFormat="1" ht="24" customHeight="1">
      <c r="B144" s="36"/>
      <c r="C144" s="215" t="s">
        <v>156</v>
      </c>
      <c r="D144" s="215" t="s">
        <v>123</v>
      </c>
      <c r="E144" s="216" t="s">
        <v>157</v>
      </c>
      <c r="F144" s="217" t="s">
        <v>158</v>
      </c>
      <c r="G144" s="218" t="s">
        <v>142</v>
      </c>
      <c r="H144" s="219">
        <v>2.0249999999999999</v>
      </c>
      <c r="I144" s="220"/>
      <c r="J144" s="221">
        <f>ROUND(I144*H144,2)</f>
        <v>0</v>
      </c>
      <c r="K144" s="217" t="s">
        <v>127</v>
      </c>
      <c r="L144" s="41"/>
      <c r="M144" s="222" t="s">
        <v>1</v>
      </c>
      <c r="N144" s="223" t="s">
        <v>41</v>
      </c>
      <c r="O144" s="84"/>
      <c r="P144" s="224">
        <f>O144*H144</f>
        <v>0</v>
      </c>
      <c r="Q144" s="224">
        <v>0</v>
      </c>
      <c r="R144" s="224">
        <f>Q144*H144</f>
        <v>0</v>
      </c>
      <c r="S144" s="224">
        <v>0</v>
      </c>
      <c r="T144" s="225">
        <f>S144*H144</f>
        <v>0</v>
      </c>
      <c r="AR144" s="226" t="s">
        <v>128</v>
      </c>
      <c r="AT144" s="226" t="s">
        <v>123</v>
      </c>
      <c r="AU144" s="226" t="s">
        <v>83</v>
      </c>
      <c r="AY144" s="15" t="s">
        <v>121</v>
      </c>
      <c r="BE144" s="227">
        <f>IF(N144="základní",J144,0)</f>
        <v>0</v>
      </c>
      <c r="BF144" s="227">
        <f>IF(N144="snížená",J144,0)</f>
        <v>0</v>
      </c>
      <c r="BG144" s="227">
        <f>IF(N144="zákl. přenesená",J144,0)</f>
        <v>0</v>
      </c>
      <c r="BH144" s="227">
        <f>IF(N144="sníž. přenesená",J144,0)</f>
        <v>0</v>
      </c>
      <c r="BI144" s="227">
        <f>IF(N144="nulová",J144,0)</f>
        <v>0</v>
      </c>
      <c r="BJ144" s="15" t="s">
        <v>81</v>
      </c>
      <c r="BK144" s="227">
        <f>ROUND(I144*H144,2)</f>
        <v>0</v>
      </c>
      <c r="BL144" s="15" t="s">
        <v>128</v>
      </c>
      <c r="BM144" s="226" t="s">
        <v>159</v>
      </c>
    </row>
    <row r="145" s="12" customFormat="1">
      <c r="B145" s="228"/>
      <c r="C145" s="229"/>
      <c r="D145" s="230" t="s">
        <v>133</v>
      </c>
      <c r="E145" s="229"/>
      <c r="F145" s="232" t="s">
        <v>160</v>
      </c>
      <c r="G145" s="229"/>
      <c r="H145" s="233">
        <v>2.0249999999999999</v>
      </c>
      <c r="I145" s="234"/>
      <c r="J145" s="229"/>
      <c r="K145" s="229"/>
      <c r="L145" s="235"/>
      <c r="M145" s="236"/>
      <c r="N145" s="237"/>
      <c r="O145" s="237"/>
      <c r="P145" s="237"/>
      <c r="Q145" s="237"/>
      <c r="R145" s="237"/>
      <c r="S145" s="237"/>
      <c r="T145" s="238"/>
      <c r="AT145" s="239" t="s">
        <v>133</v>
      </c>
      <c r="AU145" s="239" t="s">
        <v>83</v>
      </c>
      <c r="AV145" s="12" t="s">
        <v>83</v>
      </c>
      <c r="AW145" s="12" t="s">
        <v>4</v>
      </c>
      <c r="AX145" s="12" t="s">
        <v>81</v>
      </c>
      <c r="AY145" s="239" t="s">
        <v>121</v>
      </c>
    </row>
    <row r="146" s="1" customFormat="1" ht="24" customHeight="1">
      <c r="B146" s="36"/>
      <c r="C146" s="215" t="s">
        <v>161</v>
      </c>
      <c r="D146" s="215" t="s">
        <v>123</v>
      </c>
      <c r="E146" s="216" t="s">
        <v>162</v>
      </c>
      <c r="F146" s="217" t="s">
        <v>163</v>
      </c>
      <c r="G146" s="218" t="s">
        <v>142</v>
      </c>
      <c r="H146" s="219">
        <v>27.492000000000001</v>
      </c>
      <c r="I146" s="220"/>
      <c r="J146" s="221">
        <f>ROUND(I146*H146,2)</f>
        <v>0</v>
      </c>
      <c r="K146" s="217" t="s">
        <v>127</v>
      </c>
      <c r="L146" s="41"/>
      <c r="M146" s="222" t="s">
        <v>1</v>
      </c>
      <c r="N146" s="223" t="s">
        <v>41</v>
      </c>
      <c r="O146" s="84"/>
      <c r="P146" s="224">
        <f>O146*H146</f>
        <v>0</v>
      </c>
      <c r="Q146" s="224">
        <v>0</v>
      </c>
      <c r="R146" s="224">
        <f>Q146*H146</f>
        <v>0</v>
      </c>
      <c r="S146" s="224">
        <v>0</v>
      </c>
      <c r="T146" s="225">
        <f>S146*H146</f>
        <v>0</v>
      </c>
      <c r="AR146" s="226" t="s">
        <v>128</v>
      </c>
      <c r="AT146" s="226" t="s">
        <v>123</v>
      </c>
      <c r="AU146" s="226" t="s">
        <v>83</v>
      </c>
      <c r="AY146" s="15" t="s">
        <v>121</v>
      </c>
      <c r="BE146" s="227">
        <f>IF(N146="základní",J146,0)</f>
        <v>0</v>
      </c>
      <c r="BF146" s="227">
        <f>IF(N146="snížená",J146,0)</f>
        <v>0</v>
      </c>
      <c r="BG146" s="227">
        <f>IF(N146="zákl. přenesená",J146,0)</f>
        <v>0</v>
      </c>
      <c r="BH146" s="227">
        <f>IF(N146="sníž. přenesená",J146,0)</f>
        <v>0</v>
      </c>
      <c r="BI146" s="227">
        <f>IF(N146="nulová",J146,0)</f>
        <v>0</v>
      </c>
      <c r="BJ146" s="15" t="s">
        <v>81</v>
      </c>
      <c r="BK146" s="227">
        <f>ROUND(I146*H146,2)</f>
        <v>0</v>
      </c>
      <c r="BL146" s="15" t="s">
        <v>128</v>
      </c>
      <c r="BM146" s="226" t="s">
        <v>164</v>
      </c>
    </row>
    <row r="147" s="12" customFormat="1">
      <c r="B147" s="228"/>
      <c r="C147" s="229"/>
      <c r="D147" s="230" t="s">
        <v>133</v>
      </c>
      <c r="E147" s="231" t="s">
        <v>1</v>
      </c>
      <c r="F147" s="232" t="s">
        <v>165</v>
      </c>
      <c r="G147" s="229"/>
      <c r="H147" s="233">
        <v>17.129999999999999</v>
      </c>
      <c r="I147" s="234"/>
      <c r="J147" s="229"/>
      <c r="K147" s="229"/>
      <c r="L147" s="235"/>
      <c r="M147" s="236"/>
      <c r="N147" s="237"/>
      <c r="O147" s="237"/>
      <c r="P147" s="237"/>
      <c r="Q147" s="237"/>
      <c r="R147" s="237"/>
      <c r="S147" s="237"/>
      <c r="T147" s="238"/>
      <c r="AT147" s="239" t="s">
        <v>133</v>
      </c>
      <c r="AU147" s="239" t="s">
        <v>83</v>
      </c>
      <c r="AV147" s="12" t="s">
        <v>83</v>
      </c>
      <c r="AW147" s="12" t="s">
        <v>32</v>
      </c>
      <c r="AX147" s="12" t="s">
        <v>76</v>
      </c>
      <c r="AY147" s="239" t="s">
        <v>121</v>
      </c>
    </row>
    <row r="148" s="12" customFormat="1">
      <c r="B148" s="228"/>
      <c r="C148" s="229"/>
      <c r="D148" s="230" t="s">
        <v>133</v>
      </c>
      <c r="E148" s="231" t="s">
        <v>1</v>
      </c>
      <c r="F148" s="232" t="s">
        <v>166</v>
      </c>
      <c r="G148" s="229"/>
      <c r="H148" s="233">
        <v>6.75</v>
      </c>
      <c r="I148" s="234"/>
      <c r="J148" s="229"/>
      <c r="K148" s="229"/>
      <c r="L148" s="235"/>
      <c r="M148" s="236"/>
      <c r="N148" s="237"/>
      <c r="O148" s="237"/>
      <c r="P148" s="237"/>
      <c r="Q148" s="237"/>
      <c r="R148" s="237"/>
      <c r="S148" s="237"/>
      <c r="T148" s="238"/>
      <c r="AT148" s="239" t="s">
        <v>133</v>
      </c>
      <c r="AU148" s="239" t="s">
        <v>83</v>
      </c>
      <c r="AV148" s="12" t="s">
        <v>83</v>
      </c>
      <c r="AW148" s="12" t="s">
        <v>32</v>
      </c>
      <c r="AX148" s="12" t="s">
        <v>76</v>
      </c>
      <c r="AY148" s="239" t="s">
        <v>121</v>
      </c>
    </row>
    <row r="149" s="12" customFormat="1">
      <c r="B149" s="228"/>
      <c r="C149" s="229"/>
      <c r="D149" s="230" t="s">
        <v>133</v>
      </c>
      <c r="E149" s="231" t="s">
        <v>1</v>
      </c>
      <c r="F149" s="232" t="s">
        <v>167</v>
      </c>
      <c r="G149" s="229"/>
      <c r="H149" s="233">
        <v>3.6120000000000001</v>
      </c>
      <c r="I149" s="234"/>
      <c r="J149" s="229"/>
      <c r="K149" s="229"/>
      <c r="L149" s="235"/>
      <c r="M149" s="236"/>
      <c r="N149" s="237"/>
      <c r="O149" s="237"/>
      <c r="P149" s="237"/>
      <c r="Q149" s="237"/>
      <c r="R149" s="237"/>
      <c r="S149" s="237"/>
      <c r="T149" s="238"/>
      <c r="AT149" s="239" t="s">
        <v>133</v>
      </c>
      <c r="AU149" s="239" t="s">
        <v>83</v>
      </c>
      <c r="AV149" s="12" t="s">
        <v>83</v>
      </c>
      <c r="AW149" s="12" t="s">
        <v>32</v>
      </c>
      <c r="AX149" s="12" t="s">
        <v>76</v>
      </c>
      <c r="AY149" s="239" t="s">
        <v>121</v>
      </c>
    </row>
    <row r="150" s="13" customFormat="1">
      <c r="B150" s="240"/>
      <c r="C150" s="241"/>
      <c r="D150" s="230" t="s">
        <v>133</v>
      </c>
      <c r="E150" s="242" t="s">
        <v>1</v>
      </c>
      <c r="F150" s="243" t="s">
        <v>145</v>
      </c>
      <c r="G150" s="241"/>
      <c r="H150" s="244">
        <v>27.491999999999997</v>
      </c>
      <c r="I150" s="245"/>
      <c r="J150" s="241"/>
      <c r="K150" s="241"/>
      <c r="L150" s="246"/>
      <c r="M150" s="247"/>
      <c r="N150" s="248"/>
      <c r="O150" s="248"/>
      <c r="P150" s="248"/>
      <c r="Q150" s="248"/>
      <c r="R150" s="248"/>
      <c r="S150" s="248"/>
      <c r="T150" s="249"/>
      <c r="AT150" s="250" t="s">
        <v>133</v>
      </c>
      <c r="AU150" s="250" t="s">
        <v>83</v>
      </c>
      <c r="AV150" s="13" t="s">
        <v>128</v>
      </c>
      <c r="AW150" s="13" t="s">
        <v>32</v>
      </c>
      <c r="AX150" s="13" t="s">
        <v>81</v>
      </c>
      <c r="AY150" s="250" t="s">
        <v>121</v>
      </c>
    </row>
    <row r="151" s="1" customFormat="1" ht="24" customHeight="1">
      <c r="B151" s="36"/>
      <c r="C151" s="215" t="s">
        <v>168</v>
      </c>
      <c r="D151" s="215" t="s">
        <v>123</v>
      </c>
      <c r="E151" s="216" t="s">
        <v>169</v>
      </c>
      <c r="F151" s="217" t="s">
        <v>170</v>
      </c>
      <c r="G151" s="218" t="s">
        <v>142</v>
      </c>
      <c r="H151" s="219">
        <v>247.428</v>
      </c>
      <c r="I151" s="220"/>
      <c r="J151" s="221">
        <f>ROUND(I151*H151,2)</f>
        <v>0</v>
      </c>
      <c r="K151" s="217" t="s">
        <v>127</v>
      </c>
      <c r="L151" s="41"/>
      <c r="M151" s="222" t="s">
        <v>1</v>
      </c>
      <c r="N151" s="223" t="s">
        <v>41</v>
      </c>
      <c r="O151" s="84"/>
      <c r="P151" s="224">
        <f>O151*H151</f>
        <v>0</v>
      </c>
      <c r="Q151" s="224">
        <v>0</v>
      </c>
      <c r="R151" s="224">
        <f>Q151*H151</f>
        <v>0</v>
      </c>
      <c r="S151" s="224">
        <v>0</v>
      </c>
      <c r="T151" s="225">
        <f>S151*H151</f>
        <v>0</v>
      </c>
      <c r="AR151" s="226" t="s">
        <v>128</v>
      </c>
      <c r="AT151" s="226" t="s">
        <v>123</v>
      </c>
      <c r="AU151" s="226" t="s">
        <v>83</v>
      </c>
      <c r="AY151" s="15" t="s">
        <v>121</v>
      </c>
      <c r="BE151" s="227">
        <f>IF(N151="základní",J151,0)</f>
        <v>0</v>
      </c>
      <c r="BF151" s="227">
        <f>IF(N151="snížená",J151,0)</f>
        <v>0</v>
      </c>
      <c r="BG151" s="227">
        <f>IF(N151="zákl. přenesená",J151,0)</f>
        <v>0</v>
      </c>
      <c r="BH151" s="227">
        <f>IF(N151="sníž. přenesená",J151,0)</f>
        <v>0</v>
      </c>
      <c r="BI151" s="227">
        <f>IF(N151="nulová",J151,0)</f>
        <v>0</v>
      </c>
      <c r="BJ151" s="15" t="s">
        <v>81</v>
      </c>
      <c r="BK151" s="227">
        <f>ROUND(I151*H151,2)</f>
        <v>0</v>
      </c>
      <c r="BL151" s="15" t="s">
        <v>128</v>
      </c>
      <c r="BM151" s="226" t="s">
        <v>171</v>
      </c>
    </row>
    <row r="152" s="12" customFormat="1">
      <c r="B152" s="228"/>
      <c r="C152" s="229"/>
      <c r="D152" s="230" t="s">
        <v>133</v>
      </c>
      <c r="E152" s="229"/>
      <c r="F152" s="232" t="s">
        <v>172</v>
      </c>
      <c r="G152" s="229"/>
      <c r="H152" s="233">
        <v>247.428</v>
      </c>
      <c r="I152" s="234"/>
      <c r="J152" s="229"/>
      <c r="K152" s="229"/>
      <c r="L152" s="235"/>
      <c r="M152" s="236"/>
      <c r="N152" s="237"/>
      <c r="O152" s="237"/>
      <c r="P152" s="237"/>
      <c r="Q152" s="237"/>
      <c r="R152" s="237"/>
      <c r="S152" s="237"/>
      <c r="T152" s="238"/>
      <c r="AT152" s="239" t="s">
        <v>133</v>
      </c>
      <c r="AU152" s="239" t="s">
        <v>83</v>
      </c>
      <c r="AV152" s="12" t="s">
        <v>83</v>
      </c>
      <c r="AW152" s="12" t="s">
        <v>4</v>
      </c>
      <c r="AX152" s="12" t="s">
        <v>81</v>
      </c>
      <c r="AY152" s="239" t="s">
        <v>121</v>
      </c>
    </row>
    <row r="153" s="1" customFormat="1" ht="24" customHeight="1">
      <c r="B153" s="36"/>
      <c r="C153" s="215" t="s">
        <v>173</v>
      </c>
      <c r="D153" s="215" t="s">
        <v>123</v>
      </c>
      <c r="E153" s="216" t="s">
        <v>174</v>
      </c>
      <c r="F153" s="217" t="s">
        <v>175</v>
      </c>
      <c r="G153" s="218" t="s">
        <v>142</v>
      </c>
      <c r="H153" s="219">
        <v>27.492000000000001</v>
      </c>
      <c r="I153" s="220"/>
      <c r="J153" s="221">
        <f>ROUND(I153*H153,2)</f>
        <v>0</v>
      </c>
      <c r="K153" s="217" t="s">
        <v>127</v>
      </c>
      <c r="L153" s="41"/>
      <c r="M153" s="222" t="s">
        <v>1</v>
      </c>
      <c r="N153" s="223" t="s">
        <v>41</v>
      </c>
      <c r="O153" s="84"/>
      <c r="P153" s="224">
        <f>O153*H153</f>
        <v>0</v>
      </c>
      <c r="Q153" s="224">
        <v>0</v>
      </c>
      <c r="R153" s="224">
        <f>Q153*H153</f>
        <v>0</v>
      </c>
      <c r="S153" s="224">
        <v>0</v>
      </c>
      <c r="T153" s="225">
        <f>S153*H153</f>
        <v>0</v>
      </c>
      <c r="AR153" s="226" t="s">
        <v>128</v>
      </c>
      <c r="AT153" s="226" t="s">
        <v>123</v>
      </c>
      <c r="AU153" s="226" t="s">
        <v>83</v>
      </c>
      <c r="AY153" s="15" t="s">
        <v>121</v>
      </c>
      <c r="BE153" s="227">
        <f>IF(N153="základní",J153,0)</f>
        <v>0</v>
      </c>
      <c r="BF153" s="227">
        <f>IF(N153="snížená",J153,0)</f>
        <v>0</v>
      </c>
      <c r="BG153" s="227">
        <f>IF(N153="zákl. přenesená",J153,0)</f>
        <v>0</v>
      </c>
      <c r="BH153" s="227">
        <f>IF(N153="sníž. přenesená",J153,0)</f>
        <v>0</v>
      </c>
      <c r="BI153" s="227">
        <f>IF(N153="nulová",J153,0)</f>
        <v>0</v>
      </c>
      <c r="BJ153" s="15" t="s">
        <v>81</v>
      </c>
      <c r="BK153" s="227">
        <f>ROUND(I153*H153,2)</f>
        <v>0</v>
      </c>
      <c r="BL153" s="15" t="s">
        <v>128</v>
      </c>
      <c r="BM153" s="226" t="s">
        <v>176</v>
      </c>
    </row>
    <row r="154" s="1" customFormat="1" ht="24" customHeight="1">
      <c r="B154" s="36"/>
      <c r="C154" s="215" t="s">
        <v>177</v>
      </c>
      <c r="D154" s="215" t="s">
        <v>123</v>
      </c>
      <c r="E154" s="216" t="s">
        <v>178</v>
      </c>
      <c r="F154" s="217" t="s">
        <v>179</v>
      </c>
      <c r="G154" s="218" t="s">
        <v>142</v>
      </c>
      <c r="H154" s="219">
        <v>412.38</v>
      </c>
      <c r="I154" s="220"/>
      <c r="J154" s="221">
        <f>ROUND(I154*H154,2)</f>
        <v>0</v>
      </c>
      <c r="K154" s="217" t="s">
        <v>127</v>
      </c>
      <c r="L154" s="41"/>
      <c r="M154" s="222" t="s">
        <v>1</v>
      </c>
      <c r="N154" s="223" t="s">
        <v>41</v>
      </c>
      <c r="O154" s="84"/>
      <c r="P154" s="224">
        <f>O154*H154</f>
        <v>0</v>
      </c>
      <c r="Q154" s="224">
        <v>0</v>
      </c>
      <c r="R154" s="224">
        <f>Q154*H154</f>
        <v>0</v>
      </c>
      <c r="S154" s="224">
        <v>0</v>
      </c>
      <c r="T154" s="225">
        <f>S154*H154</f>
        <v>0</v>
      </c>
      <c r="AR154" s="226" t="s">
        <v>128</v>
      </c>
      <c r="AT154" s="226" t="s">
        <v>123</v>
      </c>
      <c r="AU154" s="226" t="s">
        <v>83</v>
      </c>
      <c r="AY154" s="15" t="s">
        <v>121</v>
      </c>
      <c r="BE154" s="227">
        <f>IF(N154="základní",J154,0)</f>
        <v>0</v>
      </c>
      <c r="BF154" s="227">
        <f>IF(N154="snížená",J154,0)</f>
        <v>0</v>
      </c>
      <c r="BG154" s="227">
        <f>IF(N154="zákl. přenesená",J154,0)</f>
        <v>0</v>
      </c>
      <c r="BH154" s="227">
        <f>IF(N154="sníž. přenesená",J154,0)</f>
        <v>0</v>
      </c>
      <c r="BI154" s="227">
        <f>IF(N154="nulová",J154,0)</f>
        <v>0</v>
      </c>
      <c r="BJ154" s="15" t="s">
        <v>81</v>
      </c>
      <c r="BK154" s="227">
        <f>ROUND(I154*H154,2)</f>
        <v>0</v>
      </c>
      <c r="BL154" s="15" t="s">
        <v>128</v>
      </c>
      <c r="BM154" s="226" t="s">
        <v>180</v>
      </c>
    </row>
    <row r="155" s="12" customFormat="1">
      <c r="B155" s="228"/>
      <c r="C155" s="229"/>
      <c r="D155" s="230" t="s">
        <v>133</v>
      </c>
      <c r="E155" s="229"/>
      <c r="F155" s="232" t="s">
        <v>181</v>
      </c>
      <c r="G155" s="229"/>
      <c r="H155" s="233">
        <v>412.38</v>
      </c>
      <c r="I155" s="234"/>
      <c r="J155" s="229"/>
      <c r="K155" s="229"/>
      <c r="L155" s="235"/>
      <c r="M155" s="236"/>
      <c r="N155" s="237"/>
      <c r="O155" s="237"/>
      <c r="P155" s="237"/>
      <c r="Q155" s="237"/>
      <c r="R155" s="237"/>
      <c r="S155" s="237"/>
      <c r="T155" s="238"/>
      <c r="AT155" s="239" t="s">
        <v>133</v>
      </c>
      <c r="AU155" s="239" t="s">
        <v>83</v>
      </c>
      <c r="AV155" s="12" t="s">
        <v>83</v>
      </c>
      <c r="AW155" s="12" t="s">
        <v>4</v>
      </c>
      <c r="AX155" s="12" t="s">
        <v>81</v>
      </c>
      <c r="AY155" s="239" t="s">
        <v>121</v>
      </c>
    </row>
    <row r="156" s="1" customFormat="1" ht="16.5" customHeight="1">
      <c r="B156" s="36"/>
      <c r="C156" s="215" t="s">
        <v>182</v>
      </c>
      <c r="D156" s="215" t="s">
        <v>123</v>
      </c>
      <c r="E156" s="216" t="s">
        <v>183</v>
      </c>
      <c r="F156" s="217" t="s">
        <v>184</v>
      </c>
      <c r="G156" s="218" t="s">
        <v>142</v>
      </c>
      <c r="H156" s="219">
        <v>27.492000000000001</v>
      </c>
      <c r="I156" s="220"/>
      <c r="J156" s="221">
        <f>ROUND(I156*H156,2)</f>
        <v>0</v>
      </c>
      <c r="K156" s="217" t="s">
        <v>127</v>
      </c>
      <c r="L156" s="41"/>
      <c r="M156" s="222" t="s">
        <v>1</v>
      </c>
      <c r="N156" s="223" t="s">
        <v>41</v>
      </c>
      <c r="O156" s="84"/>
      <c r="P156" s="224">
        <f>O156*H156</f>
        <v>0</v>
      </c>
      <c r="Q156" s="224">
        <v>0</v>
      </c>
      <c r="R156" s="224">
        <f>Q156*H156</f>
        <v>0</v>
      </c>
      <c r="S156" s="224">
        <v>0</v>
      </c>
      <c r="T156" s="225">
        <f>S156*H156</f>
        <v>0</v>
      </c>
      <c r="AR156" s="226" t="s">
        <v>128</v>
      </c>
      <c r="AT156" s="226" t="s">
        <v>123</v>
      </c>
      <c r="AU156" s="226" t="s">
        <v>83</v>
      </c>
      <c r="AY156" s="15" t="s">
        <v>121</v>
      </c>
      <c r="BE156" s="227">
        <f>IF(N156="základní",J156,0)</f>
        <v>0</v>
      </c>
      <c r="BF156" s="227">
        <f>IF(N156="snížená",J156,0)</f>
        <v>0</v>
      </c>
      <c r="BG156" s="227">
        <f>IF(N156="zákl. přenesená",J156,0)</f>
        <v>0</v>
      </c>
      <c r="BH156" s="227">
        <f>IF(N156="sníž. přenesená",J156,0)</f>
        <v>0</v>
      </c>
      <c r="BI156" s="227">
        <f>IF(N156="nulová",J156,0)</f>
        <v>0</v>
      </c>
      <c r="BJ156" s="15" t="s">
        <v>81</v>
      </c>
      <c r="BK156" s="227">
        <f>ROUND(I156*H156,2)</f>
        <v>0</v>
      </c>
      <c r="BL156" s="15" t="s">
        <v>128</v>
      </c>
      <c r="BM156" s="226" t="s">
        <v>185</v>
      </c>
    </row>
    <row r="157" s="1" customFormat="1" ht="16.5" customHeight="1">
      <c r="B157" s="36"/>
      <c r="C157" s="215" t="s">
        <v>186</v>
      </c>
      <c r="D157" s="215" t="s">
        <v>123</v>
      </c>
      <c r="E157" s="216" t="s">
        <v>187</v>
      </c>
      <c r="F157" s="217" t="s">
        <v>188</v>
      </c>
      <c r="G157" s="218" t="s">
        <v>142</v>
      </c>
      <c r="H157" s="219">
        <v>23.879999999999999</v>
      </c>
      <c r="I157" s="220"/>
      <c r="J157" s="221">
        <f>ROUND(I157*H157,2)</f>
        <v>0</v>
      </c>
      <c r="K157" s="217" t="s">
        <v>127</v>
      </c>
      <c r="L157" s="41"/>
      <c r="M157" s="222" t="s">
        <v>1</v>
      </c>
      <c r="N157" s="223" t="s">
        <v>41</v>
      </c>
      <c r="O157" s="84"/>
      <c r="P157" s="224">
        <f>O157*H157</f>
        <v>0</v>
      </c>
      <c r="Q157" s="224">
        <v>0</v>
      </c>
      <c r="R157" s="224">
        <f>Q157*H157</f>
        <v>0</v>
      </c>
      <c r="S157" s="224">
        <v>0</v>
      </c>
      <c r="T157" s="225">
        <f>S157*H157</f>
        <v>0</v>
      </c>
      <c r="AR157" s="226" t="s">
        <v>128</v>
      </c>
      <c r="AT157" s="226" t="s">
        <v>123</v>
      </c>
      <c r="AU157" s="226" t="s">
        <v>83</v>
      </c>
      <c r="AY157" s="15" t="s">
        <v>121</v>
      </c>
      <c r="BE157" s="227">
        <f>IF(N157="základní",J157,0)</f>
        <v>0</v>
      </c>
      <c r="BF157" s="227">
        <f>IF(N157="snížená",J157,0)</f>
        <v>0</v>
      </c>
      <c r="BG157" s="227">
        <f>IF(N157="zákl. přenesená",J157,0)</f>
        <v>0</v>
      </c>
      <c r="BH157" s="227">
        <f>IF(N157="sníž. přenesená",J157,0)</f>
        <v>0</v>
      </c>
      <c r="BI157" s="227">
        <f>IF(N157="nulová",J157,0)</f>
        <v>0</v>
      </c>
      <c r="BJ157" s="15" t="s">
        <v>81</v>
      </c>
      <c r="BK157" s="227">
        <f>ROUND(I157*H157,2)</f>
        <v>0</v>
      </c>
      <c r="BL157" s="15" t="s">
        <v>128</v>
      </c>
      <c r="BM157" s="226" t="s">
        <v>189</v>
      </c>
    </row>
    <row r="158" s="12" customFormat="1">
      <c r="B158" s="228"/>
      <c r="C158" s="229"/>
      <c r="D158" s="230" t="s">
        <v>133</v>
      </c>
      <c r="E158" s="231" t="s">
        <v>1</v>
      </c>
      <c r="F158" s="232" t="s">
        <v>165</v>
      </c>
      <c r="G158" s="229"/>
      <c r="H158" s="233">
        <v>17.129999999999999</v>
      </c>
      <c r="I158" s="234"/>
      <c r="J158" s="229"/>
      <c r="K158" s="229"/>
      <c r="L158" s="235"/>
      <c r="M158" s="236"/>
      <c r="N158" s="237"/>
      <c r="O158" s="237"/>
      <c r="P158" s="237"/>
      <c r="Q158" s="237"/>
      <c r="R158" s="237"/>
      <c r="S158" s="237"/>
      <c r="T158" s="238"/>
      <c r="AT158" s="239" t="s">
        <v>133</v>
      </c>
      <c r="AU158" s="239" t="s">
        <v>83</v>
      </c>
      <c r="AV158" s="12" t="s">
        <v>83</v>
      </c>
      <c r="AW158" s="12" t="s">
        <v>32</v>
      </c>
      <c r="AX158" s="12" t="s">
        <v>76</v>
      </c>
      <c r="AY158" s="239" t="s">
        <v>121</v>
      </c>
    </row>
    <row r="159" s="12" customFormat="1">
      <c r="B159" s="228"/>
      <c r="C159" s="229"/>
      <c r="D159" s="230" t="s">
        <v>133</v>
      </c>
      <c r="E159" s="231" t="s">
        <v>1</v>
      </c>
      <c r="F159" s="232" t="s">
        <v>166</v>
      </c>
      <c r="G159" s="229"/>
      <c r="H159" s="233">
        <v>6.75</v>
      </c>
      <c r="I159" s="234"/>
      <c r="J159" s="229"/>
      <c r="K159" s="229"/>
      <c r="L159" s="235"/>
      <c r="M159" s="236"/>
      <c r="N159" s="237"/>
      <c r="O159" s="237"/>
      <c r="P159" s="237"/>
      <c r="Q159" s="237"/>
      <c r="R159" s="237"/>
      <c r="S159" s="237"/>
      <c r="T159" s="238"/>
      <c r="AT159" s="239" t="s">
        <v>133</v>
      </c>
      <c r="AU159" s="239" t="s">
        <v>83</v>
      </c>
      <c r="AV159" s="12" t="s">
        <v>83</v>
      </c>
      <c r="AW159" s="12" t="s">
        <v>32</v>
      </c>
      <c r="AX159" s="12" t="s">
        <v>76</v>
      </c>
      <c r="AY159" s="239" t="s">
        <v>121</v>
      </c>
    </row>
    <row r="160" s="13" customFormat="1">
      <c r="B160" s="240"/>
      <c r="C160" s="241"/>
      <c r="D160" s="230" t="s">
        <v>133</v>
      </c>
      <c r="E160" s="242" t="s">
        <v>1</v>
      </c>
      <c r="F160" s="243" t="s">
        <v>145</v>
      </c>
      <c r="G160" s="241"/>
      <c r="H160" s="244">
        <v>23.879999999999999</v>
      </c>
      <c r="I160" s="245"/>
      <c r="J160" s="241"/>
      <c r="K160" s="241"/>
      <c r="L160" s="246"/>
      <c r="M160" s="247"/>
      <c r="N160" s="248"/>
      <c r="O160" s="248"/>
      <c r="P160" s="248"/>
      <c r="Q160" s="248"/>
      <c r="R160" s="248"/>
      <c r="S160" s="248"/>
      <c r="T160" s="249"/>
      <c r="AT160" s="250" t="s">
        <v>133</v>
      </c>
      <c r="AU160" s="250" t="s">
        <v>83</v>
      </c>
      <c r="AV160" s="13" t="s">
        <v>128</v>
      </c>
      <c r="AW160" s="13" t="s">
        <v>32</v>
      </c>
      <c r="AX160" s="13" t="s">
        <v>81</v>
      </c>
      <c r="AY160" s="250" t="s">
        <v>121</v>
      </c>
    </row>
    <row r="161" s="1" customFormat="1" ht="24" customHeight="1">
      <c r="B161" s="36"/>
      <c r="C161" s="215" t="s">
        <v>190</v>
      </c>
      <c r="D161" s="215" t="s">
        <v>123</v>
      </c>
      <c r="E161" s="216" t="s">
        <v>191</v>
      </c>
      <c r="F161" s="217" t="s">
        <v>192</v>
      </c>
      <c r="G161" s="218" t="s">
        <v>142</v>
      </c>
      <c r="H161" s="219">
        <v>23.879999999999999</v>
      </c>
      <c r="I161" s="220"/>
      <c r="J161" s="221">
        <f>ROUND(I161*H161,2)</f>
        <v>0</v>
      </c>
      <c r="K161" s="217" t="s">
        <v>127</v>
      </c>
      <c r="L161" s="41"/>
      <c r="M161" s="222" t="s">
        <v>1</v>
      </c>
      <c r="N161" s="223" t="s">
        <v>41</v>
      </c>
      <c r="O161" s="84"/>
      <c r="P161" s="224">
        <f>O161*H161</f>
        <v>0</v>
      </c>
      <c r="Q161" s="224">
        <v>0</v>
      </c>
      <c r="R161" s="224">
        <f>Q161*H161</f>
        <v>0</v>
      </c>
      <c r="S161" s="224">
        <v>0</v>
      </c>
      <c r="T161" s="225">
        <f>S161*H161</f>
        <v>0</v>
      </c>
      <c r="AR161" s="226" t="s">
        <v>128</v>
      </c>
      <c r="AT161" s="226" t="s">
        <v>123</v>
      </c>
      <c r="AU161" s="226" t="s">
        <v>83</v>
      </c>
      <c r="AY161" s="15" t="s">
        <v>121</v>
      </c>
      <c r="BE161" s="227">
        <f>IF(N161="základní",J161,0)</f>
        <v>0</v>
      </c>
      <c r="BF161" s="227">
        <f>IF(N161="snížená",J161,0)</f>
        <v>0</v>
      </c>
      <c r="BG161" s="227">
        <f>IF(N161="zákl. přenesená",J161,0)</f>
        <v>0</v>
      </c>
      <c r="BH161" s="227">
        <f>IF(N161="sníž. přenesená",J161,0)</f>
        <v>0</v>
      </c>
      <c r="BI161" s="227">
        <f>IF(N161="nulová",J161,0)</f>
        <v>0</v>
      </c>
      <c r="BJ161" s="15" t="s">
        <v>81</v>
      </c>
      <c r="BK161" s="227">
        <f>ROUND(I161*H161,2)</f>
        <v>0</v>
      </c>
      <c r="BL161" s="15" t="s">
        <v>128</v>
      </c>
      <c r="BM161" s="226" t="s">
        <v>193</v>
      </c>
    </row>
    <row r="162" s="1" customFormat="1" ht="24" customHeight="1">
      <c r="B162" s="36"/>
      <c r="C162" s="215" t="s">
        <v>8</v>
      </c>
      <c r="D162" s="215" t="s">
        <v>123</v>
      </c>
      <c r="E162" s="216" t="s">
        <v>194</v>
      </c>
      <c r="F162" s="217" t="s">
        <v>195</v>
      </c>
      <c r="G162" s="218" t="s">
        <v>142</v>
      </c>
      <c r="H162" s="219">
        <v>3.6120000000000001</v>
      </c>
      <c r="I162" s="220"/>
      <c r="J162" s="221">
        <f>ROUND(I162*H162,2)</f>
        <v>0</v>
      </c>
      <c r="K162" s="217" t="s">
        <v>127</v>
      </c>
      <c r="L162" s="41"/>
      <c r="M162" s="222" t="s">
        <v>1</v>
      </c>
      <c r="N162" s="223" t="s">
        <v>41</v>
      </c>
      <c r="O162" s="84"/>
      <c r="P162" s="224">
        <f>O162*H162</f>
        <v>0</v>
      </c>
      <c r="Q162" s="224">
        <v>0</v>
      </c>
      <c r="R162" s="224">
        <f>Q162*H162</f>
        <v>0</v>
      </c>
      <c r="S162" s="224">
        <v>0</v>
      </c>
      <c r="T162" s="225">
        <f>S162*H162</f>
        <v>0</v>
      </c>
      <c r="AR162" s="226" t="s">
        <v>128</v>
      </c>
      <c r="AT162" s="226" t="s">
        <v>123</v>
      </c>
      <c r="AU162" s="226" t="s">
        <v>83</v>
      </c>
      <c r="AY162" s="15" t="s">
        <v>121</v>
      </c>
      <c r="BE162" s="227">
        <f>IF(N162="základní",J162,0)</f>
        <v>0</v>
      </c>
      <c r="BF162" s="227">
        <f>IF(N162="snížená",J162,0)</f>
        <v>0</v>
      </c>
      <c r="BG162" s="227">
        <f>IF(N162="zákl. přenesená",J162,0)</f>
        <v>0</v>
      </c>
      <c r="BH162" s="227">
        <f>IF(N162="sníž. přenesená",J162,0)</f>
        <v>0</v>
      </c>
      <c r="BI162" s="227">
        <f>IF(N162="nulová",J162,0)</f>
        <v>0</v>
      </c>
      <c r="BJ162" s="15" t="s">
        <v>81</v>
      </c>
      <c r="BK162" s="227">
        <f>ROUND(I162*H162,2)</f>
        <v>0</v>
      </c>
      <c r="BL162" s="15" t="s">
        <v>128</v>
      </c>
      <c r="BM162" s="226" t="s">
        <v>196</v>
      </c>
    </row>
    <row r="163" s="12" customFormat="1">
      <c r="B163" s="228"/>
      <c r="C163" s="229"/>
      <c r="D163" s="230" t="s">
        <v>133</v>
      </c>
      <c r="E163" s="231" t="s">
        <v>1</v>
      </c>
      <c r="F163" s="232" t="s">
        <v>197</v>
      </c>
      <c r="G163" s="229"/>
      <c r="H163" s="233">
        <v>6.75</v>
      </c>
      <c r="I163" s="234"/>
      <c r="J163" s="229"/>
      <c r="K163" s="229"/>
      <c r="L163" s="235"/>
      <c r="M163" s="236"/>
      <c r="N163" s="237"/>
      <c r="O163" s="237"/>
      <c r="P163" s="237"/>
      <c r="Q163" s="237"/>
      <c r="R163" s="237"/>
      <c r="S163" s="237"/>
      <c r="T163" s="238"/>
      <c r="AT163" s="239" t="s">
        <v>133</v>
      </c>
      <c r="AU163" s="239" t="s">
        <v>83</v>
      </c>
      <c r="AV163" s="12" t="s">
        <v>83</v>
      </c>
      <c r="AW163" s="12" t="s">
        <v>32</v>
      </c>
      <c r="AX163" s="12" t="s">
        <v>76</v>
      </c>
      <c r="AY163" s="239" t="s">
        <v>121</v>
      </c>
    </row>
    <row r="164" s="12" customFormat="1">
      <c r="B164" s="228"/>
      <c r="C164" s="229"/>
      <c r="D164" s="230" t="s">
        <v>133</v>
      </c>
      <c r="E164" s="231" t="s">
        <v>1</v>
      </c>
      <c r="F164" s="232" t="s">
        <v>198</v>
      </c>
      <c r="G164" s="229"/>
      <c r="H164" s="233">
        <v>-0.69999999999999996</v>
      </c>
      <c r="I164" s="234"/>
      <c r="J164" s="229"/>
      <c r="K164" s="229"/>
      <c r="L164" s="235"/>
      <c r="M164" s="236"/>
      <c r="N164" s="237"/>
      <c r="O164" s="237"/>
      <c r="P164" s="237"/>
      <c r="Q164" s="237"/>
      <c r="R164" s="237"/>
      <c r="S164" s="237"/>
      <c r="T164" s="238"/>
      <c r="AT164" s="239" t="s">
        <v>133</v>
      </c>
      <c r="AU164" s="239" t="s">
        <v>83</v>
      </c>
      <c r="AV164" s="12" t="s">
        <v>83</v>
      </c>
      <c r="AW164" s="12" t="s">
        <v>32</v>
      </c>
      <c r="AX164" s="12" t="s">
        <v>76</v>
      </c>
      <c r="AY164" s="239" t="s">
        <v>121</v>
      </c>
    </row>
    <row r="165" s="12" customFormat="1">
      <c r="B165" s="228"/>
      <c r="C165" s="229"/>
      <c r="D165" s="230" t="s">
        <v>133</v>
      </c>
      <c r="E165" s="231" t="s">
        <v>1</v>
      </c>
      <c r="F165" s="232" t="s">
        <v>199</v>
      </c>
      <c r="G165" s="229"/>
      <c r="H165" s="233">
        <v>-0.19800000000000001</v>
      </c>
      <c r="I165" s="234"/>
      <c r="J165" s="229"/>
      <c r="K165" s="229"/>
      <c r="L165" s="235"/>
      <c r="M165" s="236"/>
      <c r="N165" s="237"/>
      <c r="O165" s="237"/>
      <c r="P165" s="237"/>
      <c r="Q165" s="237"/>
      <c r="R165" s="237"/>
      <c r="S165" s="237"/>
      <c r="T165" s="238"/>
      <c r="AT165" s="239" t="s">
        <v>133</v>
      </c>
      <c r="AU165" s="239" t="s">
        <v>83</v>
      </c>
      <c r="AV165" s="12" t="s">
        <v>83</v>
      </c>
      <c r="AW165" s="12" t="s">
        <v>32</v>
      </c>
      <c r="AX165" s="12" t="s">
        <v>76</v>
      </c>
      <c r="AY165" s="239" t="s">
        <v>121</v>
      </c>
    </row>
    <row r="166" s="12" customFormat="1">
      <c r="B166" s="228"/>
      <c r="C166" s="229"/>
      <c r="D166" s="230" t="s">
        <v>133</v>
      </c>
      <c r="E166" s="231" t="s">
        <v>1</v>
      </c>
      <c r="F166" s="232" t="s">
        <v>200</v>
      </c>
      <c r="G166" s="229"/>
      <c r="H166" s="233">
        <v>-2.2400000000000002</v>
      </c>
      <c r="I166" s="234"/>
      <c r="J166" s="229"/>
      <c r="K166" s="229"/>
      <c r="L166" s="235"/>
      <c r="M166" s="236"/>
      <c r="N166" s="237"/>
      <c r="O166" s="237"/>
      <c r="P166" s="237"/>
      <c r="Q166" s="237"/>
      <c r="R166" s="237"/>
      <c r="S166" s="237"/>
      <c r="T166" s="238"/>
      <c r="AT166" s="239" t="s">
        <v>133</v>
      </c>
      <c r="AU166" s="239" t="s">
        <v>83</v>
      </c>
      <c r="AV166" s="12" t="s">
        <v>83</v>
      </c>
      <c r="AW166" s="12" t="s">
        <v>32</v>
      </c>
      <c r="AX166" s="12" t="s">
        <v>76</v>
      </c>
      <c r="AY166" s="239" t="s">
        <v>121</v>
      </c>
    </row>
    <row r="167" s="13" customFormat="1">
      <c r="B167" s="240"/>
      <c r="C167" s="241"/>
      <c r="D167" s="230" t="s">
        <v>133</v>
      </c>
      <c r="E167" s="242" t="s">
        <v>1</v>
      </c>
      <c r="F167" s="243" t="s">
        <v>145</v>
      </c>
      <c r="G167" s="241"/>
      <c r="H167" s="244">
        <v>3.6119999999999992</v>
      </c>
      <c r="I167" s="245"/>
      <c r="J167" s="241"/>
      <c r="K167" s="241"/>
      <c r="L167" s="246"/>
      <c r="M167" s="247"/>
      <c r="N167" s="248"/>
      <c r="O167" s="248"/>
      <c r="P167" s="248"/>
      <c r="Q167" s="248"/>
      <c r="R167" s="248"/>
      <c r="S167" s="248"/>
      <c r="T167" s="249"/>
      <c r="AT167" s="250" t="s">
        <v>133</v>
      </c>
      <c r="AU167" s="250" t="s">
        <v>83</v>
      </c>
      <c r="AV167" s="13" t="s">
        <v>128</v>
      </c>
      <c r="AW167" s="13" t="s">
        <v>32</v>
      </c>
      <c r="AX167" s="13" t="s">
        <v>81</v>
      </c>
      <c r="AY167" s="250" t="s">
        <v>121</v>
      </c>
    </row>
    <row r="168" s="1" customFormat="1" ht="24" customHeight="1">
      <c r="B168" s="36"/>
      <c r="C168" s="215" t="s">
        <v>201</v>
      </c>
      <c r="D168" s="215" t="s">
        <v>123</v>
      </c>
      <c r="E168" s="216" t="s">
        <v>202</v>
      </c>
      <c r="F168" s="217" t="s">
        <v>203</v>
      </c>
      <c r="G168" s="218" t="s">
        <v>142</v>
      </c>
      <c r="H168" s="219">
        <v>2.2400000000000002</v>
      </c>
      <c r="I168" s="220"/>
      <c r="J168" s="221">
        <f>ROUND(I168*H168,2)</f>
        <v>0</v>
      </c>
      <c r="K168" s="217" t="s">
        <v>127</v>
      </c>
      <c r="L168" s="41"/>
      <c r="M168" s="222" t="s">
        <v>1</v>
      </c>
      <c r="N168" s="223" t="s">
        <v>41</v>
      </c>
      <c r="O168" s="84"/>
      <c r="P168" s="224">
        <f>O168*H168</f>
        <v>0</v>
      </c>
      <c r="Q168" s="224">
        <v>0</v>
      </c>
      <c r="R168" s="224">
        <f>Q168*H168</f>
        <v>0</v>
      </c>
      <c r="S168" s="224">
        <v>0</v>
      </c>
      <c r="T168" s="225">
        <f>S168*H168</f>
        <v>0</v>
      </c>
      <c r="AR168" s="226" t="s">
        <v>128</v>
      </c>
      <c r="AT168" s="226" t="s">
        <v>123</v>
      </c>
      <c r="AU168" s="226" t="s">
        <v>83</v>
      </c>
      <c r="AY168" s="15" t="s">
        <v>121</v>
      </c>
      <c r="BE168" s="227">
        <f>IF(N168="základní",J168,0)</f>
        <v>0</v>
      </c>
      <c r="BF168" s="227">
        <f>IF(N168="snížená",J168,0)</f>
        <v>0</v>
      </c>
      <c r="BG168" s="227">
        <f>IF(N168="zákl. přenesená",J168,0)</f>
        <v>0</v>
      </c>
      <c r="BH168" s="227">
        <f>IF(N168="sníž. přenesená",J168,0)</f>
        <v>0</v>
      </c>
      <c r="BI168" s="227">
        <f>IF(N168="nulová",J168,0)</f>
        <v>0</v>
      </c>
      <c r="BJ168" s="15" t="s">
        <v>81</v>
      </c>
      <c r="BK168" s="227">
        <f>ROUND(I168*H168,2)</f>
        <v>0</v>
      </c>
      <c r="BL168" s="15" t="s">
        <v>128</v>
      </c>
      <c r="BM168" s="226" t="s">
        <v>204</v>
      </c>
    </row>
    <row r="169" s="12" customFormat="1">
      <c r="B169" s="228"/>
      <c r="C169" s="229"/>
      <c r="D169" s="230" t="s">
        <v>133</v>
      </c>
      <c r="E169" s="231" t="s">
        <v>1</v>
      </c>
      <c r="F169" s="232" t="s">
        <v>205</v>
      </c>
      <c r="G169" s="229"/>
      <c r="H169" s="233">
        <v>2.2400000000000002</v>
      </c>
      <c r="I169" s="234"/>
      <c r="J169" s="229"/>
      <c r="K169" s="229"/>
      <c r="L169" s="235"/>
      <c r="M169" s="236"/>
      <c r="N169" s="237"/>
      <c r="O169" s="237"/>
      <c r="P169" s="237"/>
      <c r="Q169" s="237"/>
      <c r="R169" s="237"/>
      <c r="S169" s="237"/>
      <c r="T169" s="238"/>
      <c r="AT169" s="239" t="s">
        <v>133</v>
      </c>
      <c r="AU169" s="239" t="s">
        <v>83</v>
      </c>
      <c r="AV169" s="12" t="s">
        <v>83</v>
      </c>
      <c r="AW169" s="12" t="s">
        <v>32</v>
      </c>
      <c r="AX169" s="12" t="s">
        <v>76</v>
      </c>
      <c r="AY169" s="239" t="s">
        <v>121</v>
      </c>
    </row>
    <row r="170" s="13" customFormat="1">
      <c r="B170" s="240"/>
      <c r="C170" s="241"/>
      <c r="D170" s="230" t="s">
        <v>133</v>
      </c>
      <c r="E170" s="242" t="s">
        <v>1</v>
      </c>
      <c r="F170" s="243" t="s">
        <v>145</v>
      </c>
      <c r="G170" s="241"/>
      <c r="H170" s="244">
        <v>2.2400000000000002</v>
      </c>
      <c r="I170" s="245"/>
      <c r="J170" s="241"/>
      <c r="K170" s="241"/>
      <c r="L170" s="246"/>
      <c r="M170" s="247"/>
      <c r="N170" s="248"/>
      <c r="O170" s="248"/>
      <c r="P170" s="248"/>
      <c r="Q170" s="248"/>
      <c r="R170" s="248"/>
      <c r="S170" s="248"/>
      <c r="T170" s="249"/>
      <c r="AT170" s="250" t="s">
        <v>133</v>
      </c>
      <c r="AU170" s="250" t="s">
        <v>83</v>
      </c>
      <c r="AV170" s="13" t="s">
        <v>128</v>
      </c>
      <c r="AW170" s="13" t="s">
        <v>32</v>
      </c>
      <c r="AX170" s="13" t="s">
        <v>81</v>
      </c>
      <c r="AY170" s="250" t="s">
        <v>121</v>
      </c>
    </row>
    <row r="171" s="1" customFormat="1" ht="16.5" customHeight="1">
      <c r="B171" s="36"/>
      <c r="C171" s="251" t="s">
        <v>206</v>
      </c>
      <c r="D171" s="251" t="s">
        <v>207</v>
      </c>
      <c r="E171" s="252" t="s">
        <v>208</v>
      </c>
      <c r="F171" s="253" t="s">
        <v>209</v>
      </c>
      <c r="G171" s="254" t="s">
        <v>210</v>
      </c>
      <c r="H171" s="255">
        <v>4.4800000000000004</v>
      </c>
      <c r="I171" s="256"/>
      <c r="J171" s="257">
        <f>ROUND(I171*H171,2)</f>
        <v>0</v>
      </c>
      <c r="K171" s="253" t="s">
        <v>127</v>
      </c>
      <c r="L171" s="258"/>
      <c r="M171" s="259" t="s">
        <v>1</v>
      </c>
      <c r="N171" s="260" t="s">
        <v>41</v>
      </c>
      <c r="O171" s="84"/>
      <c r="P171" s="224">
        <f>O171*H171</f>
        <v>0</v>
      </c>
      <c r="Q171" s="224">
        <v>1</v>
      </c>
      <c r="R171" s="224">
        <f>Q171*H171</f>
        <v>4.4800000000000004</v>
      </c>
      <c r="S171" s="224">
        <v>0</v>
      </c>
      <c r="T171" s="225">
        <f>S171*H171</f>
        <v>0</v>
      </c>
      <c r="AR171" s="226" t="s">
        <v>161</v>
      </c>
      <c r="AT171" s="226" t="s">
        <v>207</v>
      </c>
      <c r="AU171" s="226" t="s">
        <v>83</v>
      </c>
      <c r="AY171" s="15" t="s">
        <v>121</v>
      </c>
      <c r="BE171" s="227">
        <f>IF(N171="základní",J171,0)</f>
        <v>0</v>
      </c>
      <c r="BF171" s="227">
        <f>IF(N171="snížená",J171,0)</f>
        <v>0</v>
      </c>
      <c r="BG171" s="227">
        <f>IF(N171="zákl. přenesená",J171,0)</f>
        <v>0</v>
      </c>
      <c r="BH171" s="227">
        <f>IF(N171="sníž. přenesená",J171,0)</f>
        <v>0</v>
      </c>
      <c r="BI171" s="227">
        <f>IF(N171="nulová",J171,0)</f>
        <v>0</v>
      </c>
      <c r="BJ171" s="15" t="s">
        <v>81</v>
      </c>
      <c r="BK171" s="227">
        <f>ROUND(I171*H171,2)</f>
        <v>0</v>
      </c>
      <c r="BL171" s="15" t="s">
        <v>128</v>
      </c>
      <c r="BM171" s="226" t="s">
        <v>211</v>
      </c>
    </row>
    <row r="172" s="12" customFormat="1">
      <c r="B172" s="228"/>
      <c r="C172" s="229"/>
      <c r="D172" s="230" t="s">
        <v>133</v>
      </c>
      <c r="E172" s="229"/>
      <c r="F172" s="232" t="s">
        <v>212</v>
      </c>
      <c r="G172" s="229"/>
      <c r="H172" s="233">
        <v>4.4800000000000004</v>
      </c>
      <c r="I172" s="234"/>
      <c r="J172" s="229"/>
      <c r="K172" s="229"/>
      <c r="L172" s="235"/>
      <c r="M172" s="236"/>
      <c r="N172" s="237"/>
      <c r="O172" s="237"/>
      <c r="P172" s="237"/>
      <c r="Q172" s="237"/>
      <c r="R172" s="237"/>
      <c r="S172" s="237"/>
      <c r="T172" s="238"/>
      <c r="AT172" s="239" t="s">
        <v>133</v>
      </c>
      <c r="AU172" s="239" t="s">
        <v>83</v>
      </c>
      <c r="AV172" s="12" t="s">
        <v>83</v>
      </c>
      <c r="AW172" s="12" t="s">
        <v>4</v>
      </c>
      <c r="AX172" s="12" t="s">
        <v>81</v>
      </c>
      <c r="AY172" s="239" t="s">
        <v>121</v>
      </c>
    </row>
    <row r="173" s="11" customFormat="1" ht="22.8" customHeight="1">
      <c r="B173" s="199"/>
      <c r="C173" s="200"/>
      <c r="D173" s="201" t="s">
        <v>75</v>
      </c>
      <c r="E173" s="213" t="s">
        <v>128</v>
      </c>
      <c r="F173" s="213" t="s">
        <v>213</v>
      </c>
      <c r="G173" s="200"/>
      <c r="H173" s="200"/>
      <c r="I173" s="203"/>
      <c r="J173" s="214">
        <f>BK173</f>
        <v>0</v>
      </c>
      <c r="K173" s="200"/>
      <c r="L173" s="205"/>
      <c r="M173" s="206"/>
      <c r="N173" s="207"/>
      <c r="O173" s="207"/>
      <c r="P173" s="208">
        <f>SUM(P174:P176)</f>
        <v>0</v>
      </c>
      <c r="Q173" s="207"/>
      <c r="R173" s="208">
        <f>SUM(R174:R176)</f>
        <v>0</v>
      </c>
      <c r="S173" s="207"/>
      <c r="T173" s="209">
        <f>SUM(T174:T176)</f>
        <v>0</v>
      </c>
      <c r="AR173" s="210" t="s">
        <v>81</v>
      </c>
      <c r="AT173" s="211" t="s">
        <v>75</v>
      </c>
      <c r="AU173" s="211" t="s">
        <v>81</v>
      </c>
      <c r="AY173" s="210" t="s">
        <v>121</v>
      </c>
      <c r="BK173" s="212">
        <f>SUM(BK174:BK176)</f>
        <v>0</v>
      </c>
    </row>
    <row r="174" s="1" customFormat="1" ht="24" customHeight="1">
      <c r="B174" s="36"/>
      <c r="C174" s="215" t="s">
        <v>214</v>
      </c>
      <c r="D174" s="215" t="s">
        <v>123</v>
      </c>
      <c r="E174" s="216" t="s">
        <v>215</v>
      </c>
      <c r="F174" s="217" t="s">
        <v>216</v>
      </c>
      <c r="G174" s="218" t="s">
        <v>142</v>
      </c>
      <c r="H174" s="219">
        <v>0.69999999999999996</v>
      </c>
      <c r="I174" s="220"/>
      <c r="J174" s="221">
        <f>ROUND(I174*H174,2)</f>
        <v>0</v>
      </c>
      <c r="K174" s="217" t="s">
        <v>127</v>
      </c>
      <c r="L174" s="41"/>
      <c r="M174" s="222" t="s">
        <v>1</v>
      </c>
      <c r="N174" s="223" t="s">
        <v>41</v>
      </c>
      <c r="O174" s="84"/>
      <c r="P174" s="224">
        <f>O174*H174</f>
        <v>0</v>
      </c>
      <c r="Q174" s="224">
        <v>0</v>
      </c>
      <c r="R174" s="224">
        <f>Q174*H174</f>
        <v>0</v>
      </c>
      <c r="S174" s="224">
        <v>0</v>
      </c>
      <c r="T174" s="225">
        <f>S174*H174</f>
        <v>0</v>
      </c>
      <c r="AR174" s="226" t="s">
        <v>128</v>
      </c>
      <c r="AT174" s="226" t="s">
        <v>123</v>
      </c>
      <c r="AU174" s="226" t="s">
        <v>83</v>
      </c>
      <c r="AY174" s="15" t="s">
        <v>121</v>
      </c>
      <c r="BE174" s="227">
        <f>IF(N174="základní",J174,0)</f>
        <v>0</v>
      </c>
      <c r="BF174" s="227">
        <f>IF(N174="snížená",J174,0)</f>
        <v>0</v>
      </c>
      <c r="BG174" s="227">
        <f>IF(N174="zákl. přenesená",J174,0)</f>
        <v>0</v>
      </c>
      <c r="BH174" s="227">
        <f>IF(N174="sníž. přenesená",J174,0)</f>
        <v>0</v>
      </c>
      <c r="BI174" s="227">
        <f>IF(N174="nulová",J174,0)</f>
        <v>0</v>
      </c>
      <c r="BJ174" s="15" t="s">
        <v>81</v>
      </c>
      <c r="BK174" s="227">
        <f>ROUND(I174*H174,2)</f>
        <v>0</v>
      </c>
      <c r="BL174" s="15" t="s">
        <v>128</v>
      </c>
      <c r="BM174" s="226" t="s">
        <v>217</v>
      </c>
    </row>
    <row r="175" s="12" customFormat="1">
      <c r="B175" s="228"/>
      <c r="C175" s="229"/>
      <c r="D175" s="230" t="s">
        <v>133</v>
      </c>
      <c r="E175" s="231" t="s">
        <v>1</v>
      </c>
      <c r="F175" s="232" t="s">
        <v>218</v>
      </c>
      <c r="G175" s="229"/>
      <c r="H175" s="233">
        <v>0.69999999999999996</v>
      </c>
      <c r="I175" s="234"/>
      <c r="J175" s="229"/>
      <c r="K175" s="229"/>
      <c r="L175" s="235"/>
      <c r="M175" s="236"/>
      <c r="N175" s="237"/>
      <c r="O175" s="237"/>
      <c r="P175" s="237"/>
      <c r="Q175" s="237"/>
      <c r="R175" s="237"/>
      <c r="S175" s="237"/>
      <c r="T175" s="238"/>
      <c r="AT175" s="239" t="s">
        <v>133</v>
      </c>
      <c r="AU175" s="239" t="s">
        <v>83</v>
      </c>
      <c r="AV175" s="12" t="s">
        <v>83</v>
      </c>
      <c r="AW175" s="12" t="s">
        <v>32</v>
      </c>
      <c r="AX175" s="12" t="s">
        <v>76</v>
      </c>
      <c r="AY175" s="239" t="s">
        <v>121</v>
      </c>
    </row>
    <row r="176" s="13" customFormat="1">
      <c r="B176" s="240"/>
      <c r="C176" s="241"/>
      <c r="D176" s="230" t="s">
        <v>133</v>
      </c>
      <c r="E176" s="242" t="s">
        <v>1</v>
      </c>
      <c r="F176" s="243" t="s">
        <v>145</v>
      </c>
      <c r="G176" s="241"/>
      <c r="H176" s="244">
        <v>0.69999999999999996</v>
      </c>
      <c r="I176" s="245"/>
      <c r="J176" s="241"/>
      <c r="K176" s="241"/>
      <c r="L176" s="246"/>
      <c r="M176" s="247"/>
      <c r="N176" s="248"/>
      <c r="O176" s="248"/>
      <c r="P176" s="248"/>
      <c r="Q176" s="248"/>
      <c r="R176" s="248"/>
      <c r="S176" s="248"/>
      <c r="T176" s="249"/>
      <c r="AT176" s="250" t="s">
        <v>133</v>
      </c>
      <c r="AU176" s="250" t="s">
        <v>83</v>
      </c>
      <c r="AV176" s="13" t="s">
        <v>128</v>
      </c>
      <c r="AW176" s="13" t="s">
        <v>32</v>
      </c>
      <c r="AX176" s="13" t="s">
        <v>81</v>
      </c>
      <c r="AY176" s="250" t="s">
        <v>121</v>
      </c>
    </row>
    <row r="177" s="11" customFormat="1" ht="22.8" customHeight="1">
      <c r="B177" s="199"/>
      <c r="C177" s="200"/>
      <c r="D177" s="201" t="s">
        <v>75</v>
      </c>
      <c r="E177" s="213" t="s">
        <v>146</v>
      </c>
      <c r="F177" s="213" t="s">
        <v>219</v>
      </c>
      <c r="G177" s="200"/>
      <c r="H177" s="200"/>
      <c r="I177" s="203"/>
      <c r="J177" s="214">
        <f>BK177</f>
        <v>0</v>
      </c>
      <c r="K177" s="200"/>
      <c r="L177" s="205"/>
      <c r="M177" s="206"/>
      <c r="N177" s="207"/>
      <c r="O177" s="207"/>
      <c r="P177" s="208">
        <f>SUM(P178:P185)</f>
        <v>0</v>
      </c>
      <c r="Q177" s="207"/>
      <c r="R177" s="208">
        <f>SUM(R178:R185)</f>
        <v>36.396967500000002</v>
      </c>
      <c r="S177" s="207"/>
      <c r="T177" s="209">
        <f>SUM(T178:T185)</f>
        <v>0</v>
      </c>
      <c r="AR177" s="210" t="s">
        <v>81</v>
      </c>
      <c r="AT177" s="211" t="s">
        <v>75</v>
      </c>
      <c r="AU177" s="211" t="s">
        <v>81</v>
      </c>
      <c r="AY177" s="210" t="s">
        <v>121</v>
      </c>
      <c r="BK177" s="212">
        <f>SUM(BK178:BK185)</f>
        <v>0</v>
      </c>
    </row>
    <row r="178" s="1" customFormat="1" ht="16.5" customHeight="1">
      <c r="B178" s="36"/>
      <c r="C178" s="215" t="s">
        <v>220</v>
      </c>
      <c r="D178" s="215" t="s">
        <v>123</v>
      </c>
      <c r="E178" s="216" t="s">
        <v>221</v>
      </c>
      <c r="F178" s="217" t="s">
        <v>222</v>
      </c>
      <c r="G178" s="218" t="s">
        <v>126</v>
      </c>
      <c r="H178" s="219">
        <v>85.650000000000006</v>
      </c>
      <c r="I178" s="220"/>
      <c r="J178" s="221">
        <f>ROUND(I178*H178,2)</f>
        <v>0</v>
      </c>
      <c r="K178" s="217" t="s">
        <v>127</v>
      </c>
      <c r="L178" s="41"/>
      <c r="M178" s="222" t="s">
        <v>1</v>
      </c>
      <c r="N178" s="223" t="s">
        <v>41</v>
      </c>
      <c r="O178" s="84"/>
      <c r="P178" s="224">
        <f>O178*H178</f>
        <v>0</v>
      </c>
      <c r="Q178" s="224">
        <v>0</v>
      </c>
      <c r="R178" s="224">
        <f>Q178*H178</f>
        <v>0</v>
      </c>
      <c r="S178" s="224">
        <v>0</v>
      </c>
      <c r="T178" s="225">
        <f>S178*H178</f>
        <v>0</v>
      </c>
      <c r="AR178" s="226" t="s">
        <v>128</v>
      </c>
      <c r="AT178" s="226" t="s">
        <v>123</v>
      </c>
      <c r="AU178" s="226" t="s">
        <v>83</v>
      </c>
      <c r="AY178" s="15" t="s">
        <v>121</v>
      </c>
      <c r="BE178" s="227">
        <f>IF(N178="základní",J178,0)</f>
        <v>0</v>
      </c>
      <c r="BF178" s="227">
        <f>IF(N178="snížená",J178,0)</f>
        <v>0</v>
      </c>
      <c r="BG178" s="227">
        <f>IF(N178="zákl. přenesená",J178,0)</f>
        <v>0</v>
      </c>
      <c r="BH178" s="227">
        <f>IF(N178="sníž. přenesená",J178,0)</f>
        <v>0</v>
      </c>
      <c r="BI178" s="227">
        <f>IF(N178="nulová",J178,0)</f>
        <v>0</v>
      </c>
      <c r="BJ178" s="15" t="s">
        <v>81</v>
      </c>
      <c r="BK178" s="227">
        <f>ROUND(I178*H178,2)</f>
        <v>0</v>
      </c>
      <c r="BL178" s="15" t="s">
        <v>128</v>
      </c>
      <c r="BM178" s="226" t="s">
        <v>223</v>
      </c>
    </row>
    <row r="179" s="1" customFormat="1" ht="16.5" customHeight="1">
      <c r="B179" s="36"/>
      <c r="C179" s="215" t="s">
        <v>224</v>
      </c>
      <c r="D179" s="215" t="s">
        <v>123</v>
      </c>
      <c r="E179" s="216" t="s">
        <v>225</v>
      </c>
      <c r="F179" s="217" t="s">
        <v>226</v>
      </c>
      <c r="G179" s="218" t="s">
        <v>126</v>
      </c>
      <c r="H179" s="219">
        <v>85.650000000000006</v>
      </c>
      <c r="I179" s="220"/>
      <c r="J179" s="221">
        <f>ROUND(I179*H179,2)</f>
        <v>0</v>
      </c>
      <c r="K179" s="217" t="s">
        <v>127</v>
      </c>
      <c r="L179" s="41"/>
      <c r="M179" s="222" t="s">
        <v>1</v>
      </c>
      <c r="N179" s="223" t="s">
        <v>41</v>
      </c>
      <c r="O179" s="84"/>
      <c r="P179" s="224">
        <f>O179*H179</f>
        <v>0</v>
      </c>
      <c r="Q179" s="224">
        <v>0</v>
      </c>
      <c r="R179" s="224">
        <f>Q179*H179</f>
        <v>0</v>
      </c>
      <c r="S179" s="224">
        <v>0</v>
      </c>
      <c r="T179" s="225">
        <f>S179*H179</f>
        <v>0</v>
      </c>
      <c r="AR179" s="226" t="s">
        <v>128</v>
      </c>
      <c r="AT179" s="226" t="s">
        <v>123</v>
      </c>
      <c r="AU179" s="226" t="s">
        <v>83</v>
      </c>
      <c r="AY179" s="15" t="s">
        <v>121</v>
      </c>
      <c r="BE179" s="227">
        <f>IF(N179="základní",J179,0)</f>
        <v>0</v>
      </c>
      <c r="BF179" s="227">
        <f>IF(N179="snížená",J179,0)</f>
        <v>0</v>
      </c>
      <c r="BG179" s="227">
        <f>IF(N179="zákl. přenesená",J179,0)</f>
        <v>0</v>
      </c>
      <c r="BH179" s="227">
        <f>IF(N179="sníž. přenesená",J179,0)</f>
        <v>0</v>
      </c>
      <c r="BI179" s="227">
        <f>IF(N179="nulová",J179,0)</f>
        <v>0</v>
      </c>
      <c r="BJ179" s="15" t="s">
        <v>81</v>
      </c>
      <c r="BK179" s="227">
        <f>ROUND(I179*H179,2)</f>
        <v>0</v>
      </c>
      <c r="BL179" s="15" t="s">
        <v>128</v>
      </c>
      <c r="BM179" s="226" t="s">
        <v>227</v>
      </c>
    </row>
    <row r="180" s="1" customFormat="1" ht="24" customHeight="1">
      <c r="B180" s="36"/>
      <c r="C180" s="215" t="s">
        <v>7</v>
      </c>
      <c r="D180" s="215" t="s">
        <v>123</v>
      </c>
      <c r="E180" s="216" t="s">
        <v>228</v>
      </c>
      <c r="F180" s="217" t="s">
        <v>229</v>
      </c>
      <c r="G180" s="218" t="s">
        <v>126</v>
      </c>
      <c r="H180" s="219">
        <v>85.650000000000006</v>
      </c>
      <c r="I180" s="220"/>
      <c r="J180" s="221">
        <f>ROUND(I180*H180,2)</f>
        <v>0</v>
      </c>
      <c r="K180" s="217" t="s">
        <v>127</v>
      </c>
      <c r="L180" s="41"/>
      <c r="M180" s="222" t="s">
        <v>1</v>
      </c>
      <c r="N180" s="223" t="s">
        <v>41</v>
      </c>
      <c r="O180" s="84"/>
      <c r="P180" s="224">
        <f>O180*H180</f>
        <v>0</v>
      </c>
      <c r="Q180" s="224">
        <v>0.084250000000000005</v>
      </c>
      <c r="R180" s="224">
        <f>Q180*H180</f>
        <v>7.2160125000000006</v>
      </c>
      <c r="S180" s="224">
        <v>0</v>
      </c>
      <c r="T180" s="225">
        <f>S180*H180</f>
        <v>0</v>
      </c>
      <c r="AR180" s="226" t="s">
        <v>128</v>
      </c>
      <c r="AT180" s="226" t="s">
        <v>123</v>
      </c>
      <c r="AU180" s="226" t="s">
        <v>83</v>
      </c>
      <c r="AY180" s="15" t="s">
        <v>121</v>
      </c>
      <c r="BE180" s="227">
        <f>IF(N180="základní",J180,0)</f>
        <v>0</v>
      </c>
      <c r="BF180" s="227">
        <f>IF(N180="snížená",J180,0)</f>
        <v>0</v>
      </c>
      <c r="BG180" s="227">
        <f>IF(N180="zákl. přenesená",J180,0)</f>
        <v>0</v>
      </c>
      <c r="BH180" s="227">
        <f>IF(N180="sníž. přenesená",J180,0)</f>
        <v>0</v>
      </c>
      <c r="BI180" s="227">
        <f>IF(N180="nulová",J180,0)</f>
        <v>0</v>
      </c>
      <c r="BJ180" s="15" t="s">
        <v>81</v>
      </c>
      <c r="BK180" s="227">
        <f>ROUND(I180*H180,2)</f>
        <v>0</v>
      </c>
      <c r="BL180" s="15" t="s">
        <v>128</v>
      </c>
      <c r="BM180" s="226" t="s">
        <v>230</v>
      </c>
    </row>
    <row r="181" s="12" customFormat="1">
      <c r="B181" s="228"/>
      <c r="C181" s="229"/>
      <c r="D181" s="230" t="s">
        <v>133</v>
      </c>
      <c r="E181" s="231" t="s">
        <v>1</v>
      </c>
      <c r="F181" s="232" t="s">
        <v>231</v>
      </c>
      <c r="G181" s="229"/>
      <c r="H181" s="233">
        <v>85.650000000000006</v>
      </c>
      <c r="I181" s="234"/>
      <c r="J181" s="229"/>
      <c r="K181" s="229"/>
      <c r="L181" s="235"/>
      <c r="M181" s="236"/>
      <c r="N181" s="237"/>
      <c r="O181" s="237"/>
      <c r="P181" s="237"/>
      <c r="Q181" s="237"/>
      <c r="R181" s="237"/>
      <c r="S181" s="237"/>
      <c r="T181" s="238"/>
      <c r="AT181" s="239" t="s">
        <v>133</v>
      </c>
      <c r="AU181" s="239" t="s">
        <v>83</v>
      </c>
      <c r="AV181" s="12" t="s">
        <v>83</v>
      </c>
      <c r="AW181" s="12" t="s">
        <v>32</v>
      </c>
      <c r="AX181" s="12" t="s">
        <v>81</v>
      </c>
      <c r="AY181" s="239" t="s">
        <v>121</v>
      </c>
    </row>
    <row r="182" s="1" customFormat="1" ht="16.5" customHeight="1">
      <c r="B182" s="36"/>
      <c r="C182" s="251" t="s">
        <v>232</v>
      </c>
      <c r="D182" s="251" t="s">
        <v>207</v>
      </c>
      <c r="E182" s="252" t="s">
        <v>233</v>
      </c>
      <c r="F182" s="253" t="s">
        <v>234</v>
      </c>
      <c r="G182" s="254" t="s">
        <v>126</v>
      </c>
      <c r="H182" s="255">
        <v>87.363</v>
      </c>
      <c r="I182" s="256"/>
      <c r="J182" s="257">
        <f>ROUND(I182*H182,2)</f>
        <v>0</v>
      </c>
      <c r="K182" s="253" t="s">
        <v>127</v>
      </c>
      <c r="L182" s="258"/>
      <c r="M182" s="259" t="s">
        <v>1</v>
      </c>
      <c r="N182" s="260" t="s">
        <v>41</v>
      </c>
      <c r="O182" s="84"/>
      <c r="P182" s="224">
        <f>O182*H182</f>
        <v>0</v>
      </c>
      <c r="Q182" s="224">
        <v>0.13100000000000001</v>
      </c>
      <c r="R182" s="224">
        <f>Q182*H182</f>
        <v>11.444553000000001</v>
      </c>
      <c r="S182" s="224">
        <v>0</v>
      </c>
      <c r="T182" s="225">
        <f>S182*H182</f>
        <v>0</v>
      </c>
      <c r="AR182" s="226" t="s">
        <v>161</v>
      </c>
      <c r="AT182" s="226" t="s">
        <v>207</v>
      </c>
      <c r="AU182" s="226" t="s">
        <v>83</v>
      </c>
      <c r="AY182" s="15" t="s">
        <v>121</v>
      </c>
      <c r="BE182" s="227">
        <f>IF(N182="základní",J182,0)</f>
        <v>0</v>
      </c>
      <c r="BF182" s="227">
        <f>IF(N182="snížená",J182,0)</f>
        <v>0</v>
      </c>
      <c r="BG182" s="227">
        <f>IF(N182="zákl. přenesená",J182,0)</f>
        <v>0</v>
      </c>
      <c r="BH182" s="227">
        <f>IF(N182="sníž. přenesená",J182,0)</f>
        <v>0</v>
      </c>
      <c r="BI182" s="227">
        <f>IF(N182="nulová",J182,0)</f>
        <v>0</v>
      </c>
      <c r="BJ182" s="15" t="s">
        <v>81</v>
      </c>
      <c r="BK182" s="227">
        <f>ROUND(I182*H182,2)</f>
        <v>0</v>
      </c>
      <c r="BL182" s="15" t="s">
        <v>128</v>
      </c>
      <c r="BM182" s="226" t="s">
        <v>235</v>
      </c>
    </row>
    <row r="183" s="12" customFormat="1">
      <c r="B183" s="228"/>
      <c r="C183" s="229"/>
      <c r="D183" s="230" t="s">
        <v>133</v>
      </c>
      <c r="E183" s="229"/>
      <c r="F183" s="232" t="s">
        <v>236</v>
      </c>
      <c r="G183" s="229"/>
      <c r="H183" s="233">
        <v>87.363</v>
      </c>
      <c r="I183" s="234"/>
      <c r="J183" s="229"/>
      <c r="K183" s="229"/>
      <c r="L183" s="235"/>
      <c r="M183" s="236"/>
      <c r="N183" s="237"/>
      <c r="O183" s="237"/>
      <c r="P183" s="237"/>
      <c r="Q183" s="237"/>
      <c r="R183" s="237"/>
      <c r="S183" s="237"/>
      <c r="T183" s="238"/>
      <c r="AT183" s="239" t="s">
        <v>133</v>
      </c>
      <c r="AU183" s="239" t="s">
        <v>83</v>
      </c>
      <c r="AV183" s="12" t="s">
        <v>83</v>
      </c>
      <c r="AW183" s="12" t="s">
        <v>4</v>
      </c>
      <c r="AX183" s="12" t="s">
        <v>81</v>
      </c>
      <c r="AY183" s="239" t="s">
        <v>121</v>
      </c>
    </row>
    <row r="184" s="1" customFormat="1" ht="24" customHeight="1">
      <c r="B184" s="36"/>
      <c r="C184" s="215" t="s">
        <v>237</v>
      </c>
      <c r="D184" s="215" t="s">
        <v>123</v>
      </c>
      <c r="E184" s="216" t="s">
        <v>238</v>
      </c>
      <c r="F184" s="217" t="s">
        <v>239</v>
      </c>
      <c r="G184" s="218" t="s">
        <v>126</v>
      </c>
      <c r="H184" s="219">
        <v>85.650000000000006</v>
      </c>
      <c r="I184" s="220"/>
      <c r="J184" s="221">
        <f>ROUND(I184*H184,2)</f>
        <v>0</v>
      </c>
      <c r="K184" s="217" t="s">
        <v>127</v>
      </c>
      <c r="L184" s="41"/>
      <c r="M184" s="222" t="s">
        <v>1</v>
      </c>
      <c r="N184" s="223" t="s">
        <v>41</v>
      </c>
      <c r="O184" s="84"/>
      <c r="P184" s="224">
        <f>O184*H184</f>
        <v>0</v>
      </c>
      <c r="Q184" s="224">
        <v>0.10353999999999999</v>
      </c>
      <c r="R184" s="224">
        <f>Q184*H184</f>
        <v>8.8682010000000009</v>
      </c>
      <c r="S184" s="224">
        <v>0</v>
      </c>
      <c r="T184" s="225">
        <f>S184*H184</f>
        <v>0</v>
      </c>
      <c r="AR184" s="226" t="s">
        <v>128</v>
      </c>
      <c r="AT184" s="226" t="s">
        <v>123</v>
      </c>
      <c r="AU184" s="226" t="s">
        <v>83</v>
      </c>
      <c r="AY184" s="15" t="s">
        <v>121</v>
      </c>
      <c r="BE184" s="227">
        <f>IF(N184="základní",J184,0)</f>
        <v>0</v>
      </c>
      <c r="BF184" s="227">
        <f>IF(N184="snížená",J184,0)</f>
        <v>0</v>
      </c>
      <c r="BG184" s="227">
        <f>IF(N184="zákl. přenesená",J184,0)</f>
        <v>0</v>
      </c>
      <c r="BH184" s="227">
        <f>IF(N184="sníž. přenesená",J184,0)</f>
        <v>0</v>
      </c>
      <c r="BI184" s="227">
        <f>IF(N184="nulová",J184,0)</f>
        <v>0</v>
      </c>
      <c r="BJ184" s="15" t="s">
        <v>81</v>
      </c>
      <c r="BK184" s="227">
        <f>ROUND(I184*H184,2)</f>
        <v>0</v>
      </c>
      <c r="BL184" s="15" t="s">
        <v>128</v>
      </c>
      <c r="BM184" s="226" t="s">
        <v>240</v>
      </c>
    </row>
    <row r="185" s="1" customFormat="1" ht="16.5" customHeight="1">
      <c r="B185" s="36"/>
      <c r="C185" s="215" t="s">
        <v>241</v>
      </c>
      <c r="D185" s="215" t="s">
        <v>123</v>
      </c>
      <c r="E185" s="216" t="s">
        <v>242</v>
      </c>
      <c r="F185" s="217" t="s">
        <v>243</v>
      </c>
      <c r="G185" s="218" t="s">
        <v>126</v>
      </c>
      <c r="H185" s="219">
        <v>85.650000000000006</v>
      </c>
      <c r="I185" s="220"/>
      <c r="J185" s="221">
        <f>ROUND(I185*H185,2)</f>
        <v>0</v>
      </c>
      <c r="K185" s="217" t="s">
        <v>1</v>
      </c>
      <c r="L185" s="41"/>
      <c r="M185" s="222" t="s">
        <v>1</v>
      </c>
      <c r="N185" s="223" t="s">
        <v>41</v>
      </c>
      <c r="O185" s="84"/>
      <c r="P185" s="224">
        <f>O185*H185</f>
        <v>0</v>
      </c>
      <c r="Q185" s="224">
        <v>0.10353999999999999</v>
      </c>
      <c r="R185" s="224">
        <f>Q185*H185</f>
        <v>8.8682010000000009</v>
      </c>
      <c r="S185" s="224">
        <v>0</v>
      </c>
      <c r="T185" s="225">
        <f>S185*H185</f>
        <v>0</v>
      </c>
      <c r="AR185" s="226" t="s">
        <v>128</v>
      </c>
      <c r="AT185" s="226" t="s">
        <v>123</v>
      </c>
      <c r="AU185" s="226" t="s">
        <v>83</v>
      </c>
      <c r="AY185" s="15" t="s">
        <v>121</v>
      </c>
      <c r="BE185" s="227">
        <f>IF(N185="základní",J185,0)</f>
        <v>0</v>
      </c>
      <c r="BF185" s="227">
        <f>IF(N185="snížená",J185,0)</f>
        <v>0</v>
      </c>
      <c r="BG185" s="227">
        <f>IF(N185="zákl. přenesená",J185,0)</f>
        <v>0</v>
      </c>
      <c r="BH185" s="227">
        <f>IF(N185="sníž. přenesená",J185,0)</f>
        <v>0</v>
      </c>
      <c r="BI185" s="227">
        <f>IF(N185="nulová",J185,0)</f>
        <v>0</v>
      </c>
      <c r="BJ185" s="15" t="s">
        <v>81</v>
      </c>
      <c r="BK185" s="227">
        <f>ROUND(I185*H185,2)</f>
        <v>0</v>
      </c>
      <c r="BL185" s="15" t="s">
        <v>128</v>
      </c>
      <c r="BM185" s="226" t="s">
        <v>244</v>
      </c>
    </row>
    <row r="186" s="11" customFormat="1" ht="22.8" customHeight="1">
      <c r="B186" s="199"/>
      <c r="C186" s="200"/>
      <c r="D186" s="201" t="s">
        <v>75</v>
      </c>
      <c r="E186" s="213" t="s">
        <v>151</v>
      </c>
      <c r="F186" s="213" t="s">
        <v>245</v>
      </c>
      <c r="G186" s="200"/>
      <c r="H186" s="200"/>
      <c r="I186" s="203"/>
      <c r="J186" s="214">
        <f>BK186</f>
        <v>0</v>
      </c>
      <c r="K186" s="200"/>
      <c r="L186" s="205"/>
      <c r="M186" s="206"/>
      <c r="N186" s="207"/>
      <c r="O186" s="207"/>
      <c r="P186" s="208">
        <f>SUM(P187:P200)</f>
        <v>0</v>
      </c>
      <c r="Q186" s="207"/>
      <c r="R186" s="208">
        <f>SUM(R187:R200)</f>
        <v>0.64399390000000001</v>
      </c>
      <c r="S186" s="207"/>
      <c r="T186" s="209">
        <f>SUM(T187:T200)</f>
        <v>0</v>
      </c>
      <c r="AR186" s="210" t="s">
        <v>81</v>
      </c>
      <c r="AT186" s="211" t="s">
        <v>75</v>
      </c>
      <c r="AU186" s="211" t="s">
        <v>81</v>
      </c>
      <c r="AY186" s="210" t="s">
        <v>121</v>
      </c>
      <c r="BK186" s="212">
        <f>SUM(BK187:BK200)</f>
        <v>0</v>
      </c>
    </row>
    <row r="187" s="1" customFormat="1" ht="16.5" customHeight="1">
      <c r="B187" s="36"/>
      <c r="C187" s="215" t="s">
        <v>246</v>
      </c>
      <c r="D187" s="215" t="s">
        <v>123</v>
      </c>
      <c r="E187" s="216" t="s">
        <v>247</v>
      </c>
      <c r="F187" s="217" t="s">
        <v>248</v>
      </c>
      <c r="G187" s="218" t="s">
        <v>126</v>
      </c>
      <c r="H187" s="219">
        <v>11.755000000000001</v>
      </c>
      <c r="I187" s="220"/>
      <c r="J187" s="221">
        <f>ROUND(I187*H187,2)</f>
        <v>0</v>
      </c>
      <c r="K187" s="217" t="s">
        <v>127</v>
      </c>
      <c r="L187" s="41"/>
      <c r="M187" s="222" t="s">
        <v>1</v>
      </c>
      <c r="N187" s="223" t="s">
        <v>41</v>
      </c>
      <c r="O187" s="84"/>
      <c r="P187" s="224">
        <f>O187*H187</f>
        <v>0</v>
      </c>
      <c r="Q187" s="224">
        <v>0.00025999999999999998</v>
      </c>
      <c r="R187" s="224">
        <f>Q187*H187</f>
        <v>0.0030563000000000001</v>
      </c>
      <c r="S187" s="224">
        <v>0</v>
      </c>
      <c r="T187" s="225">
        <f>S187*H187</f>
        <v>0</v>
      </c>
      <c r="AR187" s="226" t="s">
        <v>128</v>
      </c>
      <c r="AT187" s="226" t="s">
        <v>123</v>
      </c>
      <c r="AU187" s="226" t="s">
        <v>83</v>
      </c>
      <c r="AY187" s="15" t="s">
        <v>121</v>
      </c>
      <c r="BE187" s="227">
        <f>IF(N187="základní",J187,0)</f>
        <v>0</v>
      </c>
      <c r="BF187" s="227">
        <f>IF(N187="snížená",J187,0)</f>
        <v>0</v>
      </c>
      <c r="BG187" s="227">
        <f>IF(N187="zákl. přenesená",J187,0)</f>
        <v>0</v>
      </c>
      <c r="BH187" s="227">
        <f>IF(N187="sníž. přenesená",J187,0)</f>
        <v>0</v>
      </c>
      <c r="BI187" s="227">
        <f>IF(N187="nulová",J187,0)</f>
        <v>0</v>
      </c>
      <c r="BJ187" s="15" t="s">
        <v>81</v>
      </c>
      <c r="BK187" s="227">
        <f>ROUND(I187*H187,2)</f>
        <v>0</v>
      </c>
      <c r="BL187" s="15" t="s">
        <v>128</v>
      </c>
      <c r="BM187" s="226" t="s">
        <v>249</v>
      </c>
    </row>
    <row r="188" s="12" customFormat="1">
      <c r="B188" s="228"/>
      <c r="C188" s="229"/>
      <c r="D188" s="230" t="s">
        <v>133</v>
      </c>
      <c r="E188" s="231" t="s">
        <v>1</v>
      </c>
      <c r="F188" s="232" t="s">
        <v>250</v>
      </c>
      <c r="G188" s="229"/>
      <c r="H188" s="233">
        <v>7.9900000000000002</v>
      </c>
      <c r="I188" s="234"/>
      <c r="J188" s="229"/>
      <c r="K188" s="229"/>
      <c r="L188" s="235"/>
      <c r="M188" s="236"/>
      <c r="N188" s="237"/>
      <c r="O188" s="237"/>
      <c r="P188" s="237"/>
      <c r="Q188" s="237"/>
      <c r="R188" s="237"/>
      <c r="S188" s="237"/>
      <c r="T188" s="238"/>
      <c r="AT188" s="239" t="s">
        <v>133</v>
      </c>
      <c r="AU188" s="239" t="s">
        <v>83</v>
      </c>
      <c r="AV188" s="12" t="s">
        <v>83</v>
      </c>
      <c r="AW188" s="12" t="s">
        <v>32</v>
      </c>
      <c r="AX188" s="12" t="s">
        <v>76</v>
      </c>
      <c r="AY188" s="239" t="s">
        <v>121</v>
      </c>
    </row>
    <row r="189" s="12" customFormat="1">
      <c r="B189" s="228"/>
      <c r="C189" s="229"/>
      <c r="D189" s="230" t="s">
        <v>133</v>
      </c>
      <c r="E189" s="231" t="s">
        <v>1</v>
      </c>
      <c r="F189" s="232" t="s">
        <v>251</v>
      </c>
      <c r="G189" s="229"/>
      <c r="H189" s="233">
        <v>3.7650000000000001</v>
      </c>
      <c r="I189" s="234"/>
      <c r="J189" s="229"/>
      <c r="K189" s="229"/>
      <c r="L189" s="235"/>
      <c r="M189" s="236"/>
      <c r="N189" s="237"/>
      <c r="O189" s="237"/>
      <c r="P189" s="237"/>
      <c r="Q189" s="237"/>
      <c r="R189" s="237"/>
      <c r="S189" s="237"/>
      <c r="T189" s="238"/>
      <c r="AT189" s="239" t="s">
        <v>133</v>
      </c>
      <c r="AU189" s="239" t="s">
        <v>83</v>
      </c>
      <c r="AV189" s="12" t="s">
        <v>83</v>
      </c>
      <c r="AW189" s="12" t="s">
        <v>32</v>
      </c>
      <c r="AX189" s="12" t="s">
        <v>76</v>
      </c>
      <c r="AY189" s="239" t="s">
        <v>121</v>
      </c>
    </row>
    <row r="190" s="13" customFormat="1">
      <c r="B190" s="240"/>
      <c r="C190" s="241"/>
      <c r="D190" s="230" t="s">
        <v>133</v>
      </c>
      <c r="E190" s="242" t="s">
        <v>1</v>
      </c>
      <c r="F190" s="243" t="s">
        <v>145</v>
      </c>
      <c r="G190" s="241"/>
      <c r="H190" s="244">
        <v>11.755000000000001</v>
      </c>
      <c r="I190" s="245"/>
      <c r="J190" s="241"/>
      <c r="K190" s="241"/>
      <c r="L190" s="246"/>
      <c r="M190" s="247"/>
      <c r="N190" s="248"/>
      <c r="O190" s="248"/>
      <c r="P190" s="248"/>
      <c r="Q190" s="248"/>
      <c r="R190" s="248"/>
      <c r="S190" s="248"/>
      <c r="T190" s="249"/>
      <c r="AT190" s="250" t="s">
        <v>133</v>
      </c>
      <c r="AU190" s="250" t="s">
        <v>83</v>
      </c>
      <c r="AV190" s="13" t="s">
        <v>128</v>
      </c>
      <c r="AW190" s="13" t="s">
        <v>32</v>
      </c>
      <c r="AX190" s="13" t="s">
        <v>81</v>
      </c>
      <c r="AY190" s="250" t="s">
        <v>121</v>
      </c>
    </row>
    <row r="191" s="1" customFormat="1" ht="24" customHeight="1">
      <c r="B191" s="36"/>
      <c r="C191" s="215" t="s">
        <v>252</v>
      </c>
      <c r="D191" s="215" t="s">
        <v>123</v>
      </c>
      <c r="E191" s="216" t="s">
        <v>253</v>
      </c>
      <c r="F191" s="217" t="s">
        <v>254</v>
      </c>
      <c r="G191" s="218" t="s">
        <v>126</v>
      </c>
      <c r="H191" s="219">
        <v>7.9900000000000002</v>
      </c>
      <c r="I191" s="220"/>
      <c r="J191" s="221">
        <f>ROUND(I191*H191,2)</f>
        <v>0</v>
      </c>
      <c r="K191" s="217" t="s">
        <v>127</v>
      </c>
      <c r="L191" s="41"/>
      <c r="M191" s="222" t="s">
        <v>1</v>
      </c>
      <c r="N191" s="223" t="s">
        <v>41</v>
      </c>
      <c r="O191" s="84"/>
      <c r="P191" s="224">
        <f>O191*H191</f>
        <v>0</v>
      </c>
      <c r="Q191" s="224">
        <v>0.0043800000000000002</v>
      </c>
      <c r="R191" s="224">
        <f>Q191*H191</f>
        <v>0.034996200000000005</v>
      </c>
      <c r="S191" s="224">
        <v>0</v>
      </c>
      <c r="T191" s="225">
        <f>S191*H191</f>
        <v>0</v>
      </c>
      <c r="AR191" s="226" t="s">
        <v>128</v>
      </c>
      <c r="AT191" s="226" t="s">
        <v>123</v>
      </c>
      <c r="AU191" s="226" t="s">
        <v>83</v>
      </c>
      <c r="AY191" s="15" t="s">
        <v>121</v>
      </c>
      <c r="BE191" s="227">
        <f>IF(N191="základní",J191,0)</f>
        <v>0</v>
      </c>
      <c r="BF191" s="227">
        <f>IF(N191="snížená",J191,0)</f>
        <v>0</v>
      </c>
      <c r="BG191" s="227">
        <f>IF(N191="zákl. přenesená",J191,0)</f>
        <v>0</v>
      </c>
      <c r="BH191" s="227">
        <f>IF(N191="sníž. přenesená",J191,0)</f>
        <v>0</v>
      </c>
      <c r="BI191" s="227">
        <f>IF(N191="nulová",J191,0)</f>
        <v>0</v>
      </c>
      <c r="BJ191" s="15" t="s">
        <v>81</v>
      </c>
      <c r="BK191" s="227">
        <f>ROUND(I191*H191,2)</f>
        <v>0</v>
      </c>
      <c r="BL191" s="15" t="s">
        <v>128</v>
      </c>
      <c r="BM191" s="226" t="s">
        <v>255</v>
      </c>
    </row>
    <row r="192" s="12" customFormat="1">
      <c r="B192" s="228"/>
      <c r="C192" s="229"/>
      <c r="D192" s="230" t="s">
        <v>133</v>
      </c>
      <c r="E192" s="231" t="s">
        <v>1</v>
      </c>
      <c r="F192" s="232" t="s">
        <v>250</v>
      </c>
      <c r="G192" s="229"/>
      <c r="H192" s="233">
        <v>7.9900000000000002</v>
      </c>
      <c r="I192" s="234"/>
      <c r="J192" s="229"/>
      <c r="K192" s="229"/>
      <c r="L192" s="235"/>
      <c r="M192" s="236"/>
      <c r="N192" s="237"/>
      <c r="O192" s="237"/>
      <c r="P192" s="237"/>
      <c r="Q192" s="237"/>
      <c r="R192" s="237"/>
      <c r="S192" s="237"/>
      <c r="T192" s="238"/>
      <c r="AT192" s="239" t="s">
        <v>133</v>
      </c>
      <c r="AU192" s="239" t="s">
        <v>83</v>
      </c>
      <c r="AV192" s="12" t="s">
        <v>83</v>
      </c>
      <c r="AW192" s="12" t="s">
        <v>32</v>
      </c>
      <c r="AX192" s="12" t="s">
        <v>81</v>
      </c>
      <c r="AY192" s="239" t="s">
        <v>121</v>
      </c>
    </row>
    <row r="193" s="1" customFormat="1" ht="24" customHeight="1">
      <c r="B193" s="36"/>
      <c r="C193" s="215" t="s">
        <v>256</v>
      </c>
      <c r="D193" s="215" t="s">
        <v>123</v>
      </c>
      <c r="E193" s="216" t="s">
        <v>257</v>
      </c>
      <c r="F193" s="217" t="s">
        <v>258</v>
      </c>
      <c r="G193" s="218" t="s">
        <v>126</v>
      </c>
      <c r="H193" s="219">
        <v>7.9900000000000002</v>
      </c>
      <c r="I193" s="220"/>
      <c r="J193" s="221">
        <f>ROUND(I193*H193,2)</f>
        <v>0</v>
      </c>
      <c r="K193" s="217" t="s">
        <v>127</v>
      </c>
      <c r="L193" s="41"/>
      <c r="M193" s="222" t="s">
        <v>1</v>
      </c>
      <c r="N193" s="223" t="s">
        <v>41</v>
      </c>
      <c r="O193" s="84"/>
      <c r="P193" s="224">
        <f>O193*H193</f>
        <v>0</v>
      </c>
      <c r="Q193" s="224">
        <v>0.023630000000000002</v>
      </c>
      <c r="R193" s="224">
        <f>Q193*H193</f>
        <v>0.18880370000000002</v>
      </c>
      <c r="S193" s="224">
        <v>0</v>
      </c>
      <c r="T193" s="225">
        <f>S193*H193</f>
        <v>0</v>
      </c>
      <c r="AR193" s="226" t="s">
        <v>128</v>
      </c>
      <c r="AT193" s="226" t="s">
        <v>123</v>
      </c>
      <c r="AU193" s="226" t="s">
        <v>83</v>
      </c>
      <c r="AY193" s="15" t="s">
        <v>121</v>
      </c>
      <c r="BE193" s="227">
        <f>IF(N193="základní",J193,0)</f>
        <v>0</v>
      </c>
      <c r="BF193" s="227">
        <f>IF(N193="snížená",J193,0)</f>
        <v>0</v>
      </c>
      <c r="BG193" s="227">
        <f>IF(N193="zákl. přenesená",J193,0)</f>
        <v>0</v>
      </c>
      <c r="BH193" s="227">
        <f>IF(N193="sníž. přenesená",J193,0)</f>
        <v>0</v>
      </c>
      <c r="BI193" s="227">
        <f>IF(N193="nulová",J193,0)</f>
        <v>0</v>
      </c>
      <c r="BJ193" s="15" t="s">
        <v>81</v>
      </c>
      <c r="BK193" s="227">
        <f>ROUND(I193*H193,2)</f>
        <v>0</v>
      </c>
      <c r="BL193" s="15" t="s">
        <v>128</v>
      </c>
      <c r="BM193" s="226" t="s">
        <v>259</v>
      </c>
    </row>
    <row r="194" s="1" customFormat="1" ht="24" customHeight="1">
      <c r="B194" s="36"/>
      <c r="C194" s="215" t="s">
        <v>260</v>
      </c>
      <c r="D194" s="215" t="s">
        <v>123</v>
      </c>
      <c r="E194" s="216" t="s">
        <v>261</v>
      </c>
      <c r="F194" s="217" t="s">
        <v>262</v>
      </c>
      <c r="G194" s="218" t="s">
        <v>126</v>
      </c>
      <c r="H194" s="219">
        <v>7.9900000000000002</v>
      </c>
      <c r="I194" s="220"/>
      <c r="J194" s="221">
        <f>ROUND(I194*H194,2)</f>
        <v>0</v>
      </c>
      <c r="K194" s="217" t="s">
        <v>127</v>
      </c>
      <c r="L194" s="41"/>
      <c r="M194" s="222" t="s">
        <v>1</v>
      </c>
      <c r="N194" s="223" t="s">
        <v>41</v>
      </c>
      <c r="O194" s="84"/>
      <c r="P194" s="224">
        <f>O194*H194</f>
        <v>0</v>
      </c>
      <c r="Q194" s="224">
        <v>0.0027299999999999998</v>
      </c>
      <c r="R194" s="224">
        <f>Q194*H194</f>
        <v>0.021812699999999997</v>
      </c>
      <c r="S194" s="224">
        <v>0</v>
      </c>
      <c r="T194" s="225">
        <f>S194*H194</f>
        <v>0</v>
      </c>
      <c r="AR194" s="226" t="s">
        <v>128</v>
      </c>
      <c r="AT194" s="226" t="s">
        <v>123</v>
      </c>
      <c r="AU194" s="226" t="s">
        <v>83</v>
      </c>
      <c r="AY194" s="15" t="s">
        <v>121</v>
      </c>
      <c r="BE194" s="227">
        <f>IF(N194="základní",J194,0)</f>
        <v>0</v>
      </c>
      <c r="BF194" s="227">
        <f>IF(N194="snížená",J194,0)</f>
        <v>0</v>
      </c>
      <c r="BG194" s="227">
        <f>IF(N194="zákl. přenesená",J194,0)</f>
        <v>0</v>
      </c>
      <c r="BH194" s="227">
        <f>IF(N194="sníž. přenesená",J194,0)</f>
        <v>0</v>
      </c>
      <c r="BI194" s="227">
        <f>IF(N194="nulová",J194,0)</f>
        <v>0</v>
      </c>
      <c r="BJ194" s="15" t="s">
        <v>81</v>
      </c>
      <c r="BK194" s="227">
        <f>ROUND(I194*H194,2)</f>
        <v>0</v>
      </c>
      <c r="BL194" s="15" t="s">
        <v>128</v>
      </c>
      <c r="BM194" s="226" t="s">
        <v>263</v>
      </c>
    </row>
    <row r="195" s="1" customFormat="1" ht="24" customHeight="1">
      <c r="B195" s="36"/>
      <c r="C195" s="215" t="s">
        <v>264</v>
      </c>
      <c r="D195" s="215" t="s">
        <v>123</v>
      </c>
      <c r="E195" s="216" t="s">
        <v>265</v>
      </c>
      <c r="F195" s="217" t="s">
        <v>266</v>
      </c>
      <c r="G195" s="218" t="s">
        <v>126</v>
      </c>
      <c r="H195" s="219">
        <v>11.755000000000001</v>
      </c>
      <c r="I195" s="220"/>
      <c r="J195" s="221">
        <f>ROUND(I195*H195,2)</f>
        <v>0</v>
      </c>
      <c r="K195" s="217" t="s">
        <v>127</v>
      </c>
      <c r="L195" s="41"/>
      <c r="M195" s="222" t="s">
        <v>1</v>
      </c>
      <c r="N195" s="223" t="s">
        <v>41</v>
      </c>
      <c r="O195" s="84"/>
      <c r="P195" s="224">
        <f>O195*H195</f>
        <v>0</v>
      </c>
      <c r="Q195" s="224">
        <v>0</v>
      </c>
      <c r="R195" s="224">
        <f>Q195*H195</f>
        <v>0</v>
      </c>
      <c r="S195" s="224">
        <v>0</v>
      </c>
      <c r="T195" s="225">
        <f>S195*H195</f>
        <v>0</v>
      </c>
      <c r="AR195" s="226" t="s">
        <v>128</v>
      </c>
      <c r="AT195" s="226" t="s">
        <v>123</v>
      </c>
      <c r="AU195" s="226" t="s">
        <v>83</v>
      </c>
      <c r="AY195" s="15" t="s">
        <v>121</v>
      </c>
      <c r="BE195" s="227">
        <f>IF(N195="základní",J195,0)</f>
        <v>0</v>
      </c>
      <c r="BF195" s="227">
        <f>IF(N195="snížená",J195,0)</f>
        <v>0</v>
      </c>
      <c r="BG195" s="227">
        <f>IF(N195="zákl. přenesená",J195,0)</f>
        <v>0</v>
      </c>
      <c r="BH195" s="227">
        <f>IF(N195="sníž. přenesená",J195,0)</f>
        <v>0</v>
      </c>
      <c r="BI195" s="227">
        <f>IF(N195="nulová",J195,0)</f>
        <v>0</v>
      </c>
      <c r="BJ195" s="15" t="s">
        <v>81</v>
      </c>
      <c r="BK195" s="227">
        <f>ROUND(I195*H195,2)</f>
        <v>0</v>
      </c>
      <c r="BL195" s="15" t="s">
        <v>128</v>
      </c>
      <c r="BM195" s="226" t="s">
        <v>267</v>
      </c>
    </row>
    <row r="196" s="12" customFormat="1">
      <c r="B196" s="228"/>
      <c r="C196" s="229"/>
      <c r="D196" s="230" t="s">
        <v>133</v>
      </c>
      <c r="E196" s="231" t="s">
        <v>1</v>
      </c>
      <c r="F196" s="232" t="s">
        <v>268</v>
      </c>
      <c r="G196" s="229"/>
      <c r="H196" s="233">
        <v>6.1749999999999998</v>
      </c>
      <c r="I196" s="234"/>
      <c r="J196" s="229"/>
      <c r="K196" s="229"/>
      <c r="L196" s="235"/>
      <c r="M196" s="236"/>
      <c r="N196" s="237"/>
      <c r="O196" s="237"/>
      <c r="P196" s="237"/>
      <c r="Q196" s="237"/>
      <c r="R196" s="237"/>
      <c r="S196" s="237"/>
      <c r="T196" s="238"/>
      <c r="AT196" s="239" t="s">
        <v>133</v>
      </c>
      <c r="AU196" s="239" t="s">
        <v>83</v>
      </c>
      <c r="AV196" s="12" t="s">
        <v>83</v>
      </c>
      <c r="AW196" s="12" t="s">
        <v>32</v>
      </c>
      <c r="AX196" s="12" t="s">
        <v>76</v>
      </c>
      <c r="AY196" s="239" t="s">
        <v>121</v>
      </c>
    </row>
    <row r="197" s="12" customFormat="1">
      <c r="B197" s="228"/>
      <c r="C197" s="229"/>
      <c r="D197" s="230" t="s">
        <v>133</v>
      </c>
      <c r="E197" s="231" t="s">
        <v>1</v>
      </c>
      <c r="F197" s="232" t="s">
        <v>269</v>
      </c>
      <c r="G197" s="229"/>
      <c r="H197" s="233">
        <v>5.5800000000000001</v>
      </c>
      <c r="I197" s="234"/>
      <c r="J197" s="229"/>
      <c r="K197" s="229"/>
      <c r="L197" s="235"/>
      <c r="M197" s="236"/>
      <c r="N197" s="237"/>
      <c r="O197" s="237"/>
      <c r="P197" s="237"/>
      <c r="Q197" s="237"/>
      <c r="R197" s="237"/>
      <c r="S197" s="237"/>
      <c r="T197" s="238"/>
      <c r="AT197" s="239" t="s">
        <v>133</v>
      </c>
      <c r="AU197" s="239" t="s">
        <v>83</v>
      </c>
      <c r="AV197" s="12" t="s">
        <v>83</v>
      </c>
      <c r="AW197" s="12" t="s">
        <v>32</v>
      </c>
      <c r="AX197" s="12" t="s">
        <v>76</v>
      </c>
      <c r="AY197" s="239" t="s">
        <v>121</v>
      </c>
    </row>
    <row r="198" s="13" customFormat="1">
      <c r="B198" s="240"/>
      <c r="C198" s="241"/>
      <c r="D198" s="230" t="s">
        <v>133</v>
      </c>
      <c r="E198" s="242" t="s">
        <v>1</v>
      </c>
      <c r="F198" s="243" t="s">
        <v>145</v>
      </c>
      <c r="G198" s="241"/>
      <c r="H198" s="244">
        <v>11.754999999999999</v>
      </c>
      <c r="I198" s="245"/>
      <c r="J198" s="241"/>
      <c r="K198" s="241"/>
      <c r="L198" s="246"/>
      <c r="M198" s="247"/>
      <c r="N198" s="248"/>
      <c r="O198" s="248"/>
      <c r="P198" s="248"/>
      <c r="Q198" s="248"/>
      <c r="R198" s="248"/>
      <c r="S198" s="248"/>
      <c r="T198" s="249"/>
      <c r="AT198" s="250" t="s">
        <v>133</v>
      </c>
      <c r="AU198" s="250" t="s">
        <v>83</v>
      </c>
      <c r="AV198" s="13" t="s">
        <v>128</v>
      </c>
      <c r="AW198" s="13" t="s">
        <v>32</v>
      </c>
      <c r="AX198" s="13" t="s">
        <v>81</v>
      </c>
      <c r="AY198" s="250" t="s">
        <v>121</v>
      </c>
    </row>
    <row r="199" s="1" customFormat="1" ht="16.5" customHeight="1">
      <c r="B199" s="36"/>
      <c r="C199" s="215" t="s">
        <v>270</v>
      </c>
      <c r="D199" s="215" t="s">
        <v>123</v>
      </c>
      <c r="E199" s="216" t="s">
        <v>271</v>
      </c>
      <c r="F199" s="217" t="s">
        <v>272</v>
      </c>
      <c r="G199" s="218" t="s">
        <v>126</v>
      </c>
      <c r="H199" s="219">
        <v>3.7650000000000001</v>
      </c>
      <c r="I199" s="220"/>
      <c r="J199" s="221">
        <f>ROUND(I199*H199,2)</f>
        <v>0</v>
      </c>
      <c r="K199" s="217" t="s">
        <v>127</v>
      </c>
      <c r="L199" s="41"/>
      <c r="M199" s="222" t="s">
        <v>1</v>
      </c>
      <c r="N199" s="223" t="s">
        <v>41</v>
      </c>
      <c r="O199" s="84"/>
      <c r="P199" s="224">
        <f>O199*H199</f>
        <v>0</v>
      </c>
      <c r="Q199" s="224">
        <v>0.105</v>
      </c>
      <c r="R199" s="224">
        <f>Q199*H199</f>
        <v>0.39532499999999998</v>
      </c>
      <c r="S199" s="224">
        <v>0</v>
      </c>
      <c r="T199" s="225">
        <f>S199*H199</f>
        <v>0</v>
      </c>
      <c r="AR199" s="226" t="s">
        <v>128</v>
      </c>
      <c r="AT199" s="226" t="s">
        <v>123</v>
      </c>
      <c r="AU199" s="226" t="s">
        <v>83</v>
      </c>
      <c r="AY199" s="15" t="s">
        <v>121</v>
      </c>
      <c r="BE199" s="227">
        <f>IF(N199="základní",J199,0)</f>
        <v>0</v>
      </c>
      <c r="BF199" s="227">
        <f>IF(N199="snížená",J199,0)</f>
        <v>0</v>
      </c>
      <c r="BG199" s="227">
        <f>IF(N199="zákl. přenesená",J199,0)</f>
        <v>0</v>
      </c>
      <c r="BH199" s="227">
        <f>IF(N199="sníž. přenesená",J199,0)</f>
        <v>0</v>
      </c>
      <c r="BI199" s="227">
        <f>IF(N199="nulová",J199,0)</f>
        <v>0</v>
      </c>
      <c r="BJ199" s="15" t="s">
        <v>81</v>
      </c>
      <c r="BK199" s="227">
        <f>ROUND(I199*H199,2)</f>
        <v>0</v>
      </c>
      <c r="BL199" s="15" t="s">
        <v>128</v>
      </c>
      <c r="BM199" s="226" t="s">
        <v>273</v>
      </c>
    </row>
    <row r="200" s="12" customFormat="1">
      <c r="B200" s="228"/>
      <c r="C200" s="229"/>
      <c r="D200" s="230" t="s">
        <v>133</v>
      </c>
      <c r="E200" s="231" t="s">
        <v>1</v>
      </c>
      <c r="F200" s="232" t="s">
        <v>274</v>
      </c>
      <c r="G200" s="229"/>
      <c r="H200" s="233">
        <v>3.7650000000000001</v>
      </c>
      <c r="I200" s="234"/>
      <c r="J200" s="229"/>
      <c r="K200" s="229"/>
      <c r="L200" s="235"/>
      <c r="M200" s="236"/>
      <c r="N200" s="237"/>
      <c r="O200" s="237"/>
      <c r="P200" s="237"/>
      <c r="Q200" s="237"/>
      <c r="R200" s="237"/>
      <c r="S200" s="237"/>
      <c r="T200" s="238"/>
      <c r="AT200" s="239" t="s">
        <v>133</v>
      </c>
      <c r="AU200" s="239" t="s">
        <v>83</v>
      </c>
      <c r="AV200" s="12" t="s">
        <v>83</v>
      </c>
      <c r="AW200" s="12" t="s">
        <v>32</v>
      </c>
      <c r="AX200" s="12" t="s">
        <v>81</v>
      </c>
      <c r="AY200" s="239" t="s">
        <v>121</v>
      </c>
    </row>
    <row r="201" s="11" customFormat="1" ht="22.8" customHeight="1">
      <c r="B201" s="199"/>
      <c r="C201" s="200"/>
      <c r="D201" s="201" t="s">
        <v>75</v>
      </c>
      <c r="E201" s="213" t="s">
        <v>161</v>
      </c>
      <c r="F201" s="213" t="s">
        <v>275</v>
      </c>
      <c r="G201" s="200"/>
      <c r="H201" s="200"/>
      <c r="I201" s="203"/>
      <c r="J201" s="214">
        <f>BK201</f>
        <v>0</v>
      </c>
      <c r="K201" s="200"/>
      <c r="L201" s="205"/>
      <c r="M201" s="206"/>
      <c r="N201" s="207"/>
      <c r="O201" s="207"/>
      <c r="P201" s="208">
        <f>SUM(P202:P214)</f>
        <v>0</v>
      </c>
      <c r="Q201" s="207"/>
      <c r="R201" s="208">
        <f>SUM(R202:R214)</f>
        <v>2.2125757999999993</v>
      </c>
      <c r="S201" s="207"/>
      <c r="T201" s="209">
        <f>SUM(T202:T214)</f>
        <v>0</v>
      </c>
      <c r="AR201" s="210" t="s">
        <v>81</v>
      </c>
      <c r="AT201" s="211" t="s">
        <v>75</v>
      </c>
      <c r="AU201" s="211" t="s">
        <v>81</v>
      </c>
      <c r="AY201" s="210" t="s">
        <v>121</v>
      </c>
      <c r="BK201" s="212">
        <f>SUM(BK202:BK214)</f>
        <v>0</v>
      </c>
    </row>
    <row r="202" s="1" customFormat="1" ht="24" customHeight="1">
      <c r="B202" s="36"/>
      <c r="C202" s="215" t="s">
        <v>276</v>
      </c>
      <c r="D202" s="215" t="s">
        <v>123</v>
      </c>
      <c r="E202" s="216" t="s">
        <v>277</v>
      </c>
      <c r="F202" s="217" t="s">
        <v>278</v>
      </c>
      <c r="G202" s="218" t="s">
        <v>279</v>
      </c>
      <c r="H202" s="219">
        <v>5</v>
      </c>
      <c r="I202" s="220"/>
      <c r="J202" s="221">
        <f>ROUND(I202*H202,2)</f>
        <v>0</v>
      </c>
      <c r="K202" s="217" t="s">
        <v>127</v>
      </c>
      <c r="L202" s="41"/>
      <c r="M202" s="222" t="s">
        <v>1</v>
      </c>
      <c r="N202" s="223" t="s">
        <v>41</v>
      </c>
      <c r="O202" s="84"/>
      <c r="P202" s="224">
        <f>O202*H202</f>
        <v>0</v>
      </c>
      <c r="Q202" s="224">
        <v>0.0014</v>
      </c>
      <c r="R202" s="224">
        <f>Q202*H202</f>
        <v>0.0070000000000000001</v>
      </c>
      <c r="S202" s="224">
        <v>0</v>
      </c>
      <c r="T202" s="225">
        <f>S202*H202</f>
        <v>0</v>
      </c>
      <c r="AR202" s="226" t="s">
        <v>128</v>
      </c>
      <c r="AT202" s="226" t="s">
        <v>123</v>
      </c>
      <c r="AU202" s="226" t="s">
        <v>83</v>
      </c>
      <c r="AY202" s="15" t="s">
        <v>121</v>
      </c>
      <c r="BE202" s="227">
        <f>IF(N202="základní",J202,0)</f>
        <v>0</v>
      </c>
      <c r="BF202" s="227">
        <f>IF(N202="snížená",J202,0)</f>
        <v>0</v>
      </c>
      <c r="BG202" s="227">
        <f>IF(N202="zákl. přenesená",J202,0)</f>
        <v>0</v>
      </c>
      <c r="BH202" s="227">
        <f>IF(N202="sníž. přenesená",J202,0)</f>
        <v>0</v>
      </c>
      <c r="BI202" s="227">
        <f>IF(N202="nulová",J202,0)</f>
        <v>0</v>
      </c>
      <c r="BJ202" s="15" t="s">
        <v>81</v>
      </c>
      <c r="BK202" s="227">
        <f>ROUND(I202*H202,2)</f>
        <v>0</v>
      </c>
      <c r="BL202" s="15" t="s">
        <v>128</v>
      </c>
      <c r="BM202" s="226" t="s">
        <v>280</v>
      </c>
    </row>
    <row r="203" s="1" customFormat="1" ht="24" customHeight="1">
      <c r="B203" s="36"/>
      <c r="C203" s="215" t="s">
        <v>281</v>
      </c>
      <c r="D203" s="215" t="s">
        <v>123</v>
      </c>
      <c r="E203" s="216" t="s">
        <v>282</v>
      </c>
      <c r="F203" s="217" t="s">
        <v>283</v>
      </c>
      <c r="G203" s="218" t="s">
        <v>279</v>
      </c>
      <c r="H203" s="219">
        <v>9</v>
      </c>
      <c r="I203" s="220"/>
      <c r="J203" s="221">
        <f>ROUND(I203*H203,2)</f>
        <v>0</v>
      </c>
      <c r="K203" s="217" t="s">
        <v>127</v>
      </c>
      <c r="L203" s="41"/>
      <c r="M203" s="222" t="s">
        <v>1</v>
      </c>
      <c r="N203" s="223" t="s">
        <v>41</v>
      </c>
      <c r="O203" s="84"/>
      <c r="P203" s="224">
        <f>O203*H203</f>
        <v>0</v>
      </c>
      <c r="Q203" s="224">
        <v>0.0024099999999999998</v>
      </c>
      <c r="R203" s="224">
        <f>Q203*H203</f>
        <v>0.021689999999999997</v>
      </c>
      <c r="S203" s="224">
        <v>0</v>
      </c>
      <c r="T203" s="225">
        <f>S203*H203</f>
        <v>0</v>
      </c>
      <c r="AR203" s="226" t="s">
        <v>128</v>
      </c>
      <c r="AT203" s="226" t="s">
        <v>123</v>
      </c>
      <c r="AU203" s="226" t="s">
        <v>83</v>
      </c>
      <c r="AY203" s="15" t="s">
        <v>121</v>
      </c>
      <c r="BE203" s="227">
        <f>IF(N203="základní",J203,0)</f>
        <v>0</v>
      </c>
      <c r="BF203" s="227">
        <f>IF(N203="snížená",J203,0)</f>
        <v>0</v>
      </c>
      <c r="BG203" s="227">
        <f>IF(N203="zákl. přenesená",J203,0)</f>
        <v>0</v>
      </c>
      <c r="BH203" s="227">
        <f>IF(N203="sníž. přenesená",J203,0)</f>
        <v>0</v>
      </c>
      <c r="BI203" s="227">
        <f>IF(N203="nulová",J203,0)</f>
        <v>0</v>
      </c>
      <c r="BJ203" s="15" t="s">
        <v>81</v>
      </c>
      <c r="BK203" s="227">
        <f>ROUND(I203*H203,2)</f>
        <v>0</v>
      </c>
      <c r="BL203" s="15" t="s">
        <v>128</v>
      </c>
      <c r="BM203" s="226" t="s">
        <v>284</v>
      </c>
    </row>
    <row r="204" s="1" customFormat="1" ht="16.5" customHeight="1">
      <c r="B204" s="36"/>
      <c r="C204" s="215" t="s">
        <v>285</v>
      </c>
      <c r="D204" s="215" t="s">
        <v>123</v>
      </c>
      <c r="E204" s="216" t="s">
        <v>286</v>
      </c>
      <c r="F204" s="217" t="s">
        <v>287</v>
      </c>
      <c r="G204" s="218" t="s">
        <v>279</v>
      </c>
      <c r="H204" s="219">
        <v>5</v>
      </c>
      <c r="I204" s="220"/>
      <c r="J204" s="221">
        <f>ROUND(I204*H204,2)</f>
        <v>0</v>
      </c>
      <c r="K204" s="217" t="s">
        <v>127</v>
      </c>
      <c r="L204" s="41"/>
      <c r="M204" s="222" t="s">
        <v>1</v>
      </c>
      <c r="N204" s="223" t="s">
        <v>41</v>
      </c>
      <c r="O204" s="84"/>
      <c r="P204" s="224">
        <f>O204*H204</f>
        <v>0</v>
      </c>
      <c r="Q204" s="224">
        <v>0</v>
      </c>
      <c r="R204" s="224">
        <f>Q204*H204</f>
        <v>0</v>
      </c>
      <c r="S204" s="224">
        <v>0</v>
      </c>
      <c r="T204" s="225">
        <f>S204*H204</f>
        <v>0</v>
      </c>
      <c r="AR204" s="226" t="s">
        <v>128</v>
      </c>
      <c r="AT204" s="226" t="s">
        <v>123</v>
      </c>
      <c r="AU204" s="226" t="s">
        <v>83</v>
      </c>
      <c r="AY204" s="15" t="s">
        <v>121</v>
      </c>
      <c r="BE204" s="227">
        <f>IF(N204="základní",J204,0)</f>
        <v>0</v>
      </c>
      <c r="BF204" s="227">
        <f>IF(N204="snížená",J204,0)</f>
        <v>0</v>
      </c>
      <c r="BG204" s="227">
        <f>IF(N204="zákl. přenesená",J204,0)</f>
        <v>0</v>
      </c>
      <c r="BH204" s="227">
        <f>IF(N204="sníž. přenesená",J204,0)</f>
        <v>0</v>
      </c>
      <c r="BI204" s="227">
        <f>IF(N204="nulová",J204,0)</f>
        <v>0</v>
      </c>
      <c r="BJ204" s="15" t="s">
        <v>81</v>
      </c>
      <c r="BK204" s="227">
        <f>ROUND(I204*H204,2)</f>
        <v>0</v>
      </c>
      <c r="BL204" s="15" t="s">
        <v>128</v>
      </c>
      <c r="BM204" s="226" t="s">
        <v>288</v>
      </c>
    </row>
    <row r="205" s="1" customFormat="1" ht="16.5" customHeight="1">
      <c r="B205" s="36"/>
      <c r="C205" s="215" t="s">
        <v>289</v>
      </c>
      <c r="D205" s="215" t="s">
        <v>123</v>
      </c>
      <c r="E205" s="216" t="s">
        <v>290</v>
      </c>
      <c r="F205" s="217" t="s">
        <v>291</v>
      </c>
      <c r="G205" s="218" t="s">
        <v>279</v>
      </c>
      <c r="H205" s="219">
        <v>9</v>
      </c>
      <c r="I205" s="220"/>
      <c r="J205" s="221">
        <f>ROUND(I205*H205,2)</f>
        <v>0</v>
      </c>
      <c r="K205" s="217" t="s">
        <v>127</v>
      </c>
      <c r="L205" s="41"/>
      <c r="M205" s="222" t="s">
        <v>1</v>
      </c>
      <c r="N205" s="223" t="s">
        <v>41</v>
      </c>
      <c r="O205" s="84"/>
      <c r="P205" s="224">
        <f>O205*H205</f>
        <v>0</v>
      </c>
      <c r="Q205" s="224">
        <v>0</v>
      </c>
      <c r="R205" s="224">
        <f>Q205*H205</f>
        <v>0</v>
      </c>
      <c r="S205" s="224">
        <v>0</v>
      </c>
      <c r="T205" s="225">
        <f>S205*H205</f>
        <v>0</v>
      </c>
      <c r="AR205" s="226" t="s">
        <v>128</v>
      </c>
      <c r="AT205" s="226" t="s">
        <v>123</v>
      </c>
      <c r="AU205" s="226" t="s">
        <v>83</v>
      </c>
      <c r="AY205" s="15" t="s">
        <v>121</v>
      </c>
      <c r="BE205" s="227">
        <f>IF(N205="základní",J205,0)</f>
        <v>0</v>
      </c>
      <c r="BF205" s="227">
        <f>IF(N205="snížená",J205,0)</f>
        <v>0</v>
      </c>
      <c r="BG205" s="227">
        <f>IF(N205="zákl. přenesená",J205,0)</f>
        <v>0</v>
      </c>
      <c r="BH205" s="227">
        <f>IF(N205="sníž. přenesená",J205,0)</f>
        <v>0</v>
      </c>
      <c r="BI205" s="227">
        <f>IF(N205="nulová",J205,0)</f>
        <v>0</v>
      </c>
      <c r="BJ205" s="15" t="s">
        <v>81</v>
      </c>
      <c r="BK205" s="227">
        <f>ROUND(I205*H205,2)</f>
        <v>0</v>
      </c>
      <c r="BL205" s="15" t="s">
        <v>128</v>
      </c>
      <c r="BM205" s="226" t="s">
        <v>292</v>
      </c>
    </row>
    <row r="206" s="1" customFormat="1" ht="24" customHeight="1">
      <c r="B206" s="36"/>
      <c r="C206" s="215" t="s">
        <v>293</v>
      </c>
      <c r="D206" s="215" t="s">
        <v>123</v>
      </c>
      <c r="E206" s="216" t="s">
        <v>294</v>
      </c>
      <c r="F206" s="217" t="s">
        <v>295</v>
      </c>
      <c r="G206" s="218" t="s">
        <v>296</v>
      </c>
      <c r="H206" s="219">
        <v>1</v>
      </c>
      <c r="I206" s="220"/>
      <c r="J206" s="221">
        <f>ROUND(I206*H206,2)</f>
        <v>0</v>
      </c>
      <c r="K206" s="217" t="s">
        <v>127</v>
      </c>
      <c r="L206" s="41"/>
      <c r="M206" s="222" t="s">
        <v>1</v>
      </c>
      <c r="N206" s="223" t="s">
        <v>41</v>
      </c>
      <c r="O206" s="84"/>
      <c r="P206" s="224">
        <f>O206*H206</f>
        <v>0</v>
      </c>
      <c r="Q206" s="224">
        <v>0.46009</v>
      </c>
      <c r="R206" s="224">
        <f>Q206*H206</f>
        <v>0.46009</v>
      </c>
      <c r="S206" s="224">
        <v>0</v>
      </c>
      <c r="T206" s="225">
        <f>S206*H206</f>
        <v>0</v>
      </c>
      <c r="AR206" s="226" t="s">
        <v>128</v>
      </c>
      <c r="AT206" s="226" t="s">
        <v>123</v>
      </c>
      <c r="AU206" s="226" t="s">
        <v>83</v>
      </c>
      <c r="AY206" s="15" t="s">
        <v>121</v>
      </c>
      <c r="BE206" s="227">
        <f>IF(N206="základní",J206,0)</f>
        <v>0</v>
      </c>
      <c r="BF206" s="227">
        <f>IF(N206="snížená",J206,0)</f>
        <v>0</v>
      </c>
      <c r="BG206" s="227">
        <f>IF(N206="zákl. přenesená",J206,0)</f>
        <v>0</v>
      </c>
      <c r="BH206" s="227">
        <f>IF(N206="sníž. přenesená",J206,0)</f>
        <v>0</v>
      </c>
      <c r="BI206" s="227">
        <f>IF(N206="nulová",J206,0)</f>
        <v>0</v>
      </c>
      <c r="BJ206" s="15" t="s">
        <v>81</v>
      </c>
      <c r="BK206" s="227">
        <f>ROUND(I206*H206,2)</f>
        <v>0</v>
      </c>
      <c r="BL206" s="15" t="s">
        <v>128</v>
      </c>
      <c r="BM206" s="226" t="s">
        <v>297</v>
      </c>
    </row>
    <row r="207" s="1" customFormat="1" ht="24" customHeight="1">
      <c r="B207" s="36"/>
      <c r="C207" s="215" t="s">
        <v>298</v>
      </c>
      <c r="D207" s="215" t="s">
        <v>123</v>
      </c>
      <c r="E207" s="216" t="s">
        <v>299</v>
      </c>
      <c r="F207" s="217" t="s">
        <v>300</v>
      </c>
      <c r="G207" s="218" t="s">
        <v>142</v>
      </c>
      <c r="H207" s="219">
        <v>0.69999999999999996</v>
      </c>
      <c r="I207" s="220"/>
      <c r="J207" s="221">
        <f>ROUND(I207*H207,2)</f>
        <v>0</v>
      </c>
      <c r="K207" s="217" t="s">
        <v>127</v>
      </c>
      <c r="L207" s="41"/>
      <c r="M207" s="222" t="s">
        <v>1</v>
      </c>
      <c r="N207" s="223" t="s">
        <v>41</v>
      </c>
      <c r="O207" s="84"/>
      <c r="P207" s="224">
        <f>O207*H207</f>
        <v>0</v>
      </c>
      <c r="Q207" s="224">
        <v>2.45329</v>
      </c>
      <c r="R207" s="224">
        <f>Q207*H207</f>
        <v>1.7173029999999998</v>
      </c>
      <c r="S207" s="224">
        <v>0</v>
      </c>
      <c r="T207" s="225">
        <f>S207*H207</f>
        <v>0</v>
      </c>
      <c r="AR207" s="226" t="s">
        <v>128</v>
      </c>
      <c r="AT207" s="226" t="s">
        <v>123</v>
      </c>
      <c r="AU207" s="226" t="s">
        <v>83</v>
      </c>
      <c r="AY207" s="15" t="s">
        <v>121</v>
      </c>
      <c r="BE207" s="227">
        <f>IF(N207="základní",J207,0)</f>
        <v>0</v>
      </c>
      <c r="BF207" s="227">
        <f>IF(N207="snížená",J207,0)</f>
        <v>0</v>
      </c>
      <c r="BG207" s="227">
        <f>IF(N207="zákl. přenesená",J207,0)</f>
        <v>0</v>
      </c>
      <c r="BH207" s="227">
        <f>IF(N207="sníž. přenesená",J207,0)</f>
        <v>0</v>
      </c>
      <c r="BI207" s="227">
        <f>IF(N207="nulová",J207,0)</f>
        <v>0</v>
      </c>
      <c r="BJ207" s="15" t="s">
        <v>81</v>
      </c>
      <c r="BK207" s="227">
        <f>ROUND(I207*H207,2)</f>
        <v>0</v>
      </c>
      <c r="BL207" s="15" t="s">
        <v>128</v>
      </c>
      <c r="BM207" s="226" t="s">
        <v>301</v>
      </c>
    </row>
    <row r="208" s="12" customFormat="1">
      <c r="B208" s="228"/>
      <c r="C208" s="229"/>
      <c r="D208" s="230" t="s">
        <v>133</v>
      </c>
      <c r="E208" s="231" t="s">
        <v>1</v>
      </c>
      <c r="F208" s="232" t="s">
        <v>302</v>
      </c>
      <c r="G208" s="229"/>
      <c r="H208" s="233">
        <v>0.69999999999999996</v>
      </c>
      <c r="I208" s="234"/>
      <c r="J208" s="229"/>
      <c r="K208" s="229"/>
      <c r="L208" s="235"/>
      <c r="M208" s="236"/>
      <c r="N208" s="237"/>
      <c r="O208" s="237"/>
      <c r="P208" s="237"/>
      <c r="Q208" s="237"/>
      <c r="R208" s="237"/>
      <c r="S208" s="237"/>
      <c r="T208" s="238"/>
      <c r="AT208" s="239" t="s">
        <v>133</v>
      </c>
      <c r="AU208" s="239" t="s">
        <v>83</v>
      </c>
      <c r="AV208" s="12" t="s">
        <v>83</v>
      </c>
      <c r="AW208" s="12" t="s">
        <v>32</v>
      </c>
      <c r="AX208" s="12" t="s">
        <v>76</v>
      </c>
      <c r="AY208" s="239" t="s">
        <v>121</v>
      </c>
    </row>
    <row r="209" s="13" customFormat="1">
      <c r="B209" s="240"/>
      <c r="C209" s="241"/>
      <c r="D209" s="230" t="s">
        <v>133</v>
      </c>
      <c r="E209" s="242" t="s">
        <v>1</v>
      </c>
      <c r="F209" s="243" t="s">
        <v>145</v>
      </c>
      <c r="G209" s="241"/>
      <c r="H209" s="244">
        <v>0.69999999999999996</v>
      </c>
      <c r="I209" s="245"/>
      <c r="J209" s="241"/>
      <c r="K209" s="241"/>
      <c r="L209" s="246"/>
      <c r="M209" s="247"/>
      <c r="N209" s="248"/>
      <c r="O209" s="248"/>
      <c r="P209" s="248"/>
      <c r="Q209" s="248"/>
      <c r="R209" s="248"/>
      <c r="S209" s="248"/>
      <c r="T209" s="249"/>
      <c r="AT209" s="250" t="s">
        <v>133</v>
      </c>
      <c r="AU209" s="250" t="s">
        <v>83</v>
      </c>
      <c r="AV209" s="13" t="s">
        <v>128</v>
      </c>
      <c r="AW209" s="13" t="s">
        <v>32</v>
      </c>
      <c r="AX209" s="13" t="s">
        <v>81</v>
      </c>
      <c r="AY209" s="250" t="s">
        <v>121</v>
      </c>
    </row>
    <row r="210" s="1" customFormat="1" ht="16.5" customHeight="1">
      <c r="B210" s="36"/>
      <c r="C210" s="215" t="s">
        <v>303</v>
      </c>
      <c r="D210" s="215" t="s">
        <v>123</v>
      </c>
      <c r="E210" s="216" t="s">
        <v>304</v>
      </c>
      <c r="F210" s="217" t="s">
        <v>305</v>
      </c>
      <c r="G210" s="218" t="s">
        <v>126</v>
      </c>
      <c r="H210" s="219">
        <v>0.64000000000000001</v>
      </c>
      <c r="I210" s="220"/>
      <c r="J210" s="221">
        <f>ROUND(I210*H210,2)</f>
        <v>0</v>
      </c>
      <c r="K210" s="217" t="s">
        <v>127</v>
      </c>
      <c r="L210" s="41"/>
      <c r="M210" s="222" t="s">
        <v>1</v>
      </c>
      <c r="N210" s="223" t="s">
        <v>41</v>
      </c>
      <c r="O210" s="84"/>
      <c r="P210" s="224">
        <f>O210*H210</f>
        <v>0</v>
      </c>
      <c r="Q210" s="224">
        <v>0.0040200000000000001</v>
      </c>
      <c r="R210" s="224">
        <f>Q210*H210</f>
        <v>0.0025728000000000001</v>
      </c>
      <c r="S210" s="224">
        <v>0</v>
      </c>
      <c r="T210" s="225">
        <f>S210*H210</f>
        <v>0</v>
      </c>
      <c r="AR210" s="226" t="s">
        <v>128</v>
      </c>
      <c r="AT210" s="226" t="s">
        <v>123</v>
      </c>
      <c r="AU210" s="226" t="s">
        <v>83</v>
      </c>
      <c r="AY210" s="15" t="s">
        <v>121</v>
      </c>
      <c r="BE210" s="227">
        <f>IF(N210="základní",J210,0)</f>
        <v>0</v>
      </c>
      <c r="BF210" s="227">
        <f>IF(N210="snížená",J210,0)</f>
        <v>0</v>
      </c>
      <c r="BG210" s="227">
        <f>IF(N210="zákl. přenesená",J210,0)</f>
        <v>0</v>
      </c>
      <c r="BH210" s="227">
        <f>IF(N210="sníž. přenesená",J210,0)</f>
        <v>0</v>
      </c>
      <c r="BI210" s="227">
        <f>IF(N210="nulová",J210,0)</f>
        <v>0</v>
      </c>
      <c r="BJ210" s="15" t="s">
        <v>81</v>
      </c>
      <c r="BK210" s="227">
        <f>ROUND(I210*H210,2)</f>
        <v>0</v>
      </c>
      <c r="BL210" s="15" t="s">
        <v>128</v>
      </c>
      <c r="BM210" s="226" t="s">
        <v>306</v>
      </c>
    </row>
    <row r="211" s="12" customFormat="1">
      <c r="B211" s="228"/>
      <c r="C211" s="229"/>
      <c r="D211" s="230" t="s">
        <v>133</v>
      </c>
      <c r="E211" s="231" t="s">
        <v>1</v>
      </c>
      <c r="F211" s="232" t="s">
        <v>307</v>
      </c>
      <c r="G211" s="229"/>
      <c r="H211" s="233">
        <v>0.64000000000000001</v>
      </c>
      <c r="I211" s="234"/>
      <c r="J211" s="229"/>
      <c r="K211" s="229"/>
      <c r="L211" s="235"/>
      <c r="M211" s="236"/>
      <c r="N211" s="237"/>
      <c r="O211" s="237"/>
      <c r="P211" s="237"/>
      <c r="Q211" s="237"/>
      <c r="R211" s="237"/>
      <c r="S211" s="237"/>
      <c r="T211" s="238"/>
      <c r="AT211" s="239" t="s">
        <v>133</v>
      </c>
      <c r="AU211" s="239" t="s">
        <v>83</v>
      </c>
      <c r="AV211" s="12" t="s">
        <v>83</v>
      </c>
      <c r="AW211" s="12" t="s">
        <v>32</v>
      </c>
      <c r="AX211" s="12" t="s">
        <v>76</v>
      </c>
      <c r="AY211" s="239" t="s">
        <v>121</v>
      </c>
    </row>
    <row r="212" s="13" customFormat="1">
      <c r="B212" s="240"/>
      <c r="C212" s="241"/>
      <c r="D212" s="230" t="s">
        <v>133</v>
      </c>
      <c r="E212" s="242" t="s">
        <v>1</v>
      </c>
      <c r="F212" s="243" t="s">
        <v>145</v>
      </c>
      <c r="G212" s="241"/>
      <c r="H212" s="244">
        <v>0.64000000000000001</v>
      </c>
      <c r="I212" s="245"/>
      <c r="J212" s="241"/>
      <c r="K212" s="241"/>
      <c r="L212" s="246"/>
      <c r="M212" s="247"/>
      <c r="N212" s="248"/>
      <c r="O212" s="248"/>
      <c r="P212" s="248"/>
      <c r="Q212" s="248"/>
      <c r="R212" s="248"/>
      <c r="S212" s="248"/>
      <c r="T212" s="249"/>
      <c r="AT212" s="250" t="s">
        <v>133</v>
      </c>
      <c r="AU212" s="250" t="s">
        <v>83</v>
      </c>
      <c r="AV212" s="13" t="s">
        <v>128</v>
      </c>
      <c r="AW212" s="13" t="s">
        <v>32</v>
      </c>
      <c r="AX212" s="13" t="s">
        <v>81</v>
      </c>
      <c r="AY212" s="250" t="s">
        <v>121</v>
      </c>
    </row>
    <row r="213" s="1" customFormat="1" ht="16.5" customHeight="1">
      <c r="B213" s="36"/>
      <c r="C213" s="215" t="s">
        <v>308</v>
      </c>
      <c r="D213" s="215" t="s">
        <v>123</v>
      </c>
      <c r="E213" s="216" t="s">
        <v>309</v>
      </c>
      <c r="F213" s="217" t="s">
        <v>310</v>
      </c>
      <c r="G213" s="218" t="s">
        <v>279</v>
      </c>
      <c r="H213" s="219">
        <v>14</v>
      </c>
      <c r="I213" s="220"/>
      <c r="J213" s="221">
        <f>ROUND(I213*H213,2)</f>
        <v>0</v>
      </c>
      <c r="K213" s="217" t="s">
        <v>127</v>
      </c>
      <c r="L213" s="41"/>
      <c r="M213" s="222" t="s">
        <v>1</v>
      </c>
      <c r="N213" s="223" t="s">
        <v>41</v>
      </c>
      <c r="O213" s="84"/>
      <c r="P213" s="224">
        <f>O213*H213</f>
        <v>0</v>
      </c>
      <c r="Q213" s="224">
        <v>0.00019000000000000001</v>
      </c>
      <c r="R213" s="224">
        <f>Q213*H213</f>
        <v>0.00266</v>
      </c>
      <c r="S213" s="224">
        <v>0</v>
      </c>
      <c r="T213" s="225">
        <f>S213*H213</f>
        <v>0</v>
      </c>
      <c r="AR213" s="226" t="s">
        <v>128</v>
      </c>
      <c r="AT213" s="226" t="s">
        <v>123</v>
      </c>
      <c r="AU213" s="226" t="s">
        <v>83</v>
      </c>
      <c r="AY213" s="15" t="s">
        <v>121</v>
      </c>
      <c r="BE213" s="227">
        <f>IF(N213="základní",J213,0)</f>
        <v>0</v>
      </c>
      <c r="BF213" s="227">
        <f>IF(N213="snížená",J213,0)</f>
        <v>0</v>
      </c>
      <c r="BG213" s="227">
        <f>IF(N213="zákl. přenesená",J213,0)</f>
        <v>0</v>
      </c>
      <c r="BH213" s="227">
        <f>IF(N213="sníž. přenesená",J213,0)</f>
        <v>0</v>
      </c>
      <c r="BI213" s="227">
        <f>IF(N213="nulová",J213,0)</f>
        <v>0</v>
      </c>
      <c r="BJ213" s="15" t="s">
        <v>81</v>
      </c>
      <c r="BK213" s="227">
        <f>ROUND(I213*H213,2)</f>
        <v>0</v>
      </c>
      <c r="BL213" s="15" t="s">
        <v>128</v>
      </c>
      <c r="BM213" s="226" t="s">
        <v>311</v>
      </c>
    </row>
    <row r="214" s="1" customFormat="1" ht="16.5" customHeight="1">
      <c r="B214" s="36"/>
      <c r="C214" s="215" t="s">
        <v>312</v>
      </c>
      <c r="D214" s="215" t="s">
        <v>123</v>
      </c>
      <c r="E214" s="216" t="s">
        <v>313</v>
      </c>
      <c r="F214" s="217" t="s">
        <v>314</v>
      </c>
      <c r="G214" s="218" t="s">
        <v>279</v>
      </c>
      <c r="H214" s="219">
        <v>14</v>
      </c>
      <c r="I214" s="220"/>
      <c r="J214" s="221">
        <f>ROUND(I214*H214,2)</f>
        <v>0</v>
      </c>
      <c r="K214" s="217" t="s">
        <v>127</v>
      </c>
      <c r="L214" s="41"/>
      <c r="M214" s="222" t="s">
        <v>1</v>
      </c>
      <c r="N214" s="223" t="s">
        <v>41</v>
      </c>
      <c r="O214" s="84"/>
      <c r="P214" s="224">
        <f>O214*H214</f>
        <v>0</v>
      </c>
      <c r="Q214" s="224">
        <v>9.0000000000000006E-05</v>
      </c>
      <c r="R214" s="224">
        <f>Q214*H214</f>
        <v>0.0012600000000000001</v>
      </c>
      <c r="S214" s="224">
        <v>0</v>
      </c>
      <c r="T214" s="225">
        <f>S214*H214</f>
        <v>0</v>
      </c>
      <c r="AR214" s="226" t="s">
        <v>128</v>
      </c>
      <c r="AT214" s="226" t="s">
        <v>123</v>
      </c>
      <c r="AU214" s="226" t="s">
        <v>83</v>
      </c>
      <c r="AY214" s="15" t="s">
        <v>121</v>
      </c>
      <c r="BE214" s="227">
        <f>IF(N214="základní",J214,0)</f>
        <v>0</v>
      </c>
      <c r="BF214" s="227">
        <f>IF(N214="snížená",J214,0)</f>
        <v>0</v>
      </c>
      <c r="BG214" s="227">
        <f>IF(N214="zákl. přenesená",J214,0)</f>
        <v>0</v>
      </c>
      <c r="BH214" s="227">
        <f>IF(N214="sníž. přenesená",J214,0)</f>
        <v>0</v>
      </c>
      <c r="BI214" s="227">
        <f>IF(N214="nulová",J214,0)</f>
        <v>0</v>
      </c>
      <c r="BJ214" s="15" t="s">
        <v>81</v>
      </c>
      <c r="BK214" s="227">
        <f>ROUND(I214*H214,2)</f>
        <v>0</v>
      </c>
      <c r="BL214" s="15" t="s">
        <v>128</v>
      </c>
      <c r="BM214" s="226" t="s">
        <v>315</v>
      </c>
    </row>
    <row r="215" s="11" customFormat="1" ht="22.8" customHeight="1">
      <c r="B215" s="199"/>
      <c r="C215" s="200"/>
      <c r="D215" s="201" t="s">
        <v>75</v>
      </c>
      <c r="E215" s="213" t="s">
        <v>168</v>
      </c>
      <c r="F215" s="213" t="s">
        <v>316</v>
      </c>
      <c r="G215" s="200"/>
      <c r="H215" s="200"/>
      <c r="I215" s="203"/>
      <c r="J215" s="214">
        <f>BK215</f>
        <v>0</v>
      </c>
      <c r="K215" s="200"/>
      <c r="L215" s="205"/>
      <c r="M215" s="206"/>
      <c r="N215" s="207"/>
      <c r="O215" s="207"/>
      <c r="P215" s="208">
        <f>SUM(P216:P223)</f>
        <v>0</v>
      </c>
      <c r="Q215" s="207"/>
      <c r="R215" s="208">
        <f>SUM(R216:R223)</f>
        <v>0.17652399999999999</v>
      </c>
      <c r="S215" s="207"/>
      <c r="T215" s="209">
        <f>SUM(T216:T223)</f>
        <v>0.27900000000000003</v>
      </c>
      <c r="AR215" s="210" t="s">
        <v>81</v>
      </c>
      <c r="AT215" s="211" t="s">
        <v>75</v>
      </c>
      <c r="AU215" s="211" t="s">
        <v>81</v>
      </c>
      <c r="AY215" s="210" t="s">
        <v>121</v>
      </c>
      <c r="BK215" s="212">
        <f>SUM(BK216:BK223)</f>
        <v>0</v>
      </c>
    </row>
    <row r="216" s="1" customFormat="1" ht="24" customHeight="1">
      <c r="B216" s="36"/>
      <c r="C216" s="215" t="s">
        <v>317</v>
      </c>
      <c r="D216" s="215" t="s">
        <v>123</v>
      </c>
      <c r="E216" s="216" t="s">
        <v>318</v>
      </c>
      <c r="F216" s="217" t="s">
        <v>319</v>
      </c>
      <c r="G216" s="218" t="s">
        <v>126</v>
      </c>
      <c r="H216" s="219">
        <v>4.7999999999999998</v>
      </c>
      <c r="I216" s="220"/>
      <c r="J216" s="221">
        <f>ROUND(I216*H216,2)</f>
        <v>0</v>
      </c>
      <c r="K216" s="217" t="s">
        <v>127</v>
      </c>
      <c r="L216" s="41"/>
      <c r="M216" s="222" t="s">
        <v>1</v>
      </c>
      <c r="N216" s="223" t="s">
        <v>41</v>
      </c>
      <c r="O216" s="84"/>
      <c r="P216" s="224">
        <f>O216*H216</f>
        <v>0</v>
      </c>
      <c r="Q216" s="224">
        <v>0.00012999999999999999</v>
      </c>
      <c r="R216" s="224">
        <f>Q216*H216</f>
        <v>0.00062399999999999988</v>
      </c>
      <c r="S216" s="224">
        <v>0</v>
      </c>
      <c r="T216" s="225">
        <f>S216*H216</f>
        <v>0</v>
      </c>
      <c r="AR216" s="226" t="s">
        <v>128</v>
      </c>
      <c r="AT216" s="226" t="s">
        <v>123</v>
      </c>
      <c r="AU216" s="226" t="s">
        <v>83</v>
      </c>
      <c r="AY216" s="15" t="s">
        <v>121</v>
      </c>
      <c r="BE216" s="227">
        <f>IF(N216="základní",J216,0)</f>
        <v>0</v>
      </c>
      <c r="BF216" s="227">
        <f>IF(N216="snížená",J216,0)</f>
        <v>0</v>
      </c>
      <c r="BG216" s="227">
        <f>IF(N216="zákl. přenesená",J216,0)</f>
        <v>0</v>
      </c>
      <c r="BH216" s="227">
        <f>IF(N216="sníž. přenesená",J216,0)</f>
        <v>0</v>
      </c>
      <c r="BI216" s="227">
        <f>IF(N216="nulová",J216,0)</f>
        <v>0</v>
      </c>
      <c r="BJ216" s="15" t="s">
        <v>81</v>
      </c>
      <c r="BK216" s="227">
        <f>ROUND(I216*H216,2)</f>
        <v>0</v>
      </c>
      <c r="BL216" s="15" t="s">
        <v>128</v>
      </c>
      <c r="BM216" s="226" t="s">
        <v>320</v>
      </c>
    </row>
    <row r="217" s="12" customFormat="1">
      <c r="B217" s="228"/>
      <c r="C217" s="229"/>
      <c r="D217" s="230" t="s">
        <v>133</v>
      </c>
      <c r="E217" s="231" t="s">
        <v>1</v>
      </c>
      <c r="F217" s="232" t="s">
        <v>321</v>
      </c>
      <c r="G217" s="229"/>
      <c r="H217" s="233">
        <v>4.7999999999999998</v>
      </c>
      <c r="I217" s="234"/>
      <c r="J217" s="229"/>
      <c r="K217" s="229"/>
      <c r="L217" s="235"/>
      <c r="M217" s="236"/>
      <c r="N217" s="237"/>
      <c r="O217" s="237"/>
      <c r="P217" s="237"/>
      <c r="Q217" s="237"/>
      <c r="R217" s="237"/>
      <c r="S217" s="237"/>
      <c r="T217" s="238"/>
      <c r="AT217" s="239" t="s">
        <v>133</v>
      </c>
      <c r="AU217" s="239" t="s">
        <v>83</v>
      </c>
      <c r="AV217" s="12" t="s">
        <v>83</v>
      </c>
      <c r="AW217" s="12" t="s">
        <v>32</v>
      </c>
      <c r="AX217" s="12" t="s">
        <v>81</v>
      </c>
      <c r="AY217" s="239" t="s">
        <v>121</v>
      </c>
    </row>
    <row r="218" s="1" customFormat="1" ht="24" customHeight="1">
      <c r="B218" s="36"/>
      <c r="C218" s="215" t="s">
        <v>322</v>
      </c>
      <c r="D218" s="215" t="s">
        <v>123</v>
      </c>
      <c r="E218" s="216" t="s">
        <v>323</v>
      </c>
      <c r="F218" s="217" t="s">
        <v>324</v>
      </c>
      <c r="G218" s="218" t="s">
        <v>325</v>
      </c>
      <c r="H218" s="219">
        <v>1</v>
      </c>
      <c r="I218" s="220"/>
      <c r="J218" s="221">
        <f>ROUND(I218*H218,2)</f>
        <v>0</v>
      </c>
      <c r="K218" s="217" t="s">
        <v>1</v>
      </c>
      <c r="L218" s="41"/>
      <c r="M218" s="222" t="s">
        <v>1</v>
      </c>
      <c r="N218" s="223" t="s">
        <v>41</v>
      </c>
      <c r="O218" s="84"/>
      <c r="P218" s="224">
        <f>O218*H218</f>
        <v>0</v>
      </c>
      <c r="Q218" s="224">
        <v>4.0000000000000003E-05</v>
      </c>
      <c r="R218" s="224">
        <f>Q218*H218</f>
        <v>4.0000000000000003E-05</v>
      </c>
      <c r="S218" s="224">
        <v>0</v>
      </c>
      <c r="T218" s="225">
        <f>S218*H218</f>
        <v>0</v>
      </c>
      <c r="AR218" s="226" t="s">
        <v>128</v>
      </c>
      <c r="AT218" s="226" t="s">
        <v>123</v>
      </c>
      <c r="AU218" s="226" t="s">
        <v>83</v>
      </c>
      <c r="AY218" s="15" t="s">
        <v>121</v>
      </c>
      <c r="BE218" s="227">
        <f>IF(N218="základní",J218,0)</f>
        <v>0</v>
      </c>
      <c r="BF218" s="227">
        <f>IF(N218="snížená",J218,0)</f>
        <v>0</v>
      </c>
      <c r="BG218" s="227">
        <f>IF(N218="zákl. přenesená",J218,0)</f>
        <v>0</v>
      </c>
      <c r="BH218" s="227">
        <f>IF(N218="sníž. přenesená",J218,0)</f>
        <v>0</v>
      </c>
      <c r="BI218" s="227">
        <f>IF(N218="nulová",J218,0)</f>
        <v>0</v>
      </c>
      <c r="BJ218" s="15" t="s">
        <v>81</v>
      </c>
      <c r="BK218" s="227">
        <f>ROUND(I218*H218,2)</f>
        <v>0</v>
      </c>
      <c r="BL218" s="15" t="s">
        <v>128</v>
      </c>
      <c r="BM218" s="226" t="s">
        <v>326</v>
      </c>
    </row>
    <row r="219" s="1" customFormat="1" ht="24" customHeight="1">
      <c r="B219" s="36"/>
      <c r="C219" s="215" t="s">
        <v>327</v>
      </c>
      <c r="D219" s="215" t="s">
        <v>123</v>
      </c>
      <c r="E219" s="216" t="s">
        <v>328</v>
      </c>
      <c r="F219" s="217" t="s">
        <v>329</v>
      </c>
      <c r="G219" s="218" t="s">
        <v>126</v>
      </c>
      <c r="H219" s="219">
        <v>5.5800000000000001</v>
      </c>
      <c r="I219" s="220"/>
      <c r="J219" s="221">
        <f>ROUND(I219*H219,2)</f>
        <v>0</v>
      </c>
      <c r="K219" s="217" t="s">
        <v>127</v>
      </c>
      <c r="L219" s="41"/>
      <c r="M219" s="222" t="s">
        <v>1</v>
      </c>
      <c r="N219" s="223" t="s">
        <v>41</v>
      </c>
      <c r="O219" s="84"/>
      <c r="P219" s="224">
        <f>O219*H219</f>
        <v>0</v>
      </c>
      <c r="Q219" s="224">
        <v>0</v>
      </c>
      <c r="R219" s="224">
        <f>Q219*H219</f>
        <v>0</v>
      </c>
      <c r="S219" s="224">
        <v>0.050000000000000003</v>
      </c>
      <c r="T219" s="225">
        <f>S219*H219</f>
        <v>0.27900000000000003</v>
      </c>
      <c r="AR219" s="226" t="s">
        <v>128</v>
      </c>
      <c r="AT219" s="226" t="s">
        <v>123</v>
      </c>
      <c r="AU219" s="226" t="s">
        <v>83</v>
      </c>
      <c r="AY219" s="15" t="s">
        <v>121</v>
      </c>
      <c r="BE219" s="227">
        <f>IF(N219="základní",J219,0)</f>
        <v>0</v>
      </c>
      <c r="BF219" s="227">
        <f>IF(N219="snížená",J219,0)</f>
        <v>0</v>
      </c>
      <c r="BG219" s="227">
        <f>IF(N219="zákl. přenesená",J219,0)</f>
        <v>0</v>
      </c>
      <c r="BH219" s="227">
        <f>IF(N219="sníž. přenesená",J219,0)</f>
        <v>0</v>
      </c>
      <c r="BI219" s="227">
        <f>IF(N219="nulová",J219,0)</f>
        <v>0</v>
      </c>
      <c r="BJ219" s="15" t="s">
        <v>81</v>
      </c>
      <c r="BK219" s="227">
        <f>ROUND(I219*H219,2)</f>
        <v>0</v>
      </c>
      <c r="BL219" s="15" t="s">
        <v>128</v>
      </c>
      <c r="BM219" s="226" t="s">
        <v>330</v>
      </c>
    </row>
    <row r="220" s="12" customFormat="1">
      <c r="B220" s="228"/>
      <c r="C220" s="229"/>
      <c r="D220" s="230" t="s">
        <v>133</v>
      </c>
      <c r="E220" s="231" t="s">
        <v>1</v>
      </c>
      <c r="F220" s="232" t="s">
        <v>331</v>
      </c>
      <c r="G220" s="229"/>
      <c r="H220" s="233">
        <v>5.5800000000000001</v>
      </c>
      <c r="I220" s="234"/>
      <c r="J220" s="229"/>
      <c r="K220" s="229"/>
      <c r="L220" s="235"/>
      <c r="M220" s="236"/>
      <c r="N220" s="237"/>
      <c r="O220" s="237"/>
      <c r="P220" s="237"/>
      <c r="Q220" s="237"/>
      <c r="R220" s="237"/>
      <c r="S220" s="237"/>
      <c r="T220" s="238"/>
      <c r="AT220" s="239" t="s">
        <v>133</v>
      </c>
      <c r="AU220" s="239" t="s">
        <v>83</v>
      </c>
      <c r="AV220" s="12" t="s">
        <v>83</v>
      </c>
      <c r="AW220" s="12" t="s">
        <v>32</v>
      </c>
      <c r="AX220" s="12" t="s">
        <v>81</v>
      </c>
      <c r="AY220" s="239" t="s">
        <v>121</v>
      </c>
    </row>
    <row r="221" s="1" customFormat="1" ht="24" customHeight="1">
      <c r="B221" s="36"/>
      <c r="C221" s="215" t="s">
        <v>332</v>
      </c>
      <c r="D221" s="215" t="s">
        <v>123</v>
      </c>
      <c r="E221" s="216" t="s">
        <v>333</v>
      </c>
      <c r="F221" s="217" t="s">
        <v>334</v>
      </c>
      <c r="G221" s="218" t="s">
        <v>279</v>
      </c>
      <c r="H221" s="219">
        <v>4.5</v>
      </c>
      <c r="I221" s="220"/>
      <c r="J221" s="221">
        <f>ROUND(I221*H221,2)</f>
        <v>0</v>
      </c>
      <c r="K221" s="217" t="s">
        <v>127</v>
      </c>
      <c r="L221" s="41"/>
      <c r="M221" s="222" t="s">
        <v>1</v>
      </c>
      <c r="N221" s="223" t="s">
        <v>41</v>
      </c>
      <c r="O221" s="84"/>
      <c r="P221" s="224">
        <f>O221*H221</f>
        <v>0</v>
      </c>
      <c r="Q221" s="224">
        <v>0</v>
      </c>
      <c r="R221" s="224">
        <f>Q221*H221</f>
        <v>0</v>
      </c>
      <c r="S221" s="224">
        <v>0</v>
      </c>
      <c r="T221" s="225">
        <f>S221*H221</f>
        <v>0</v>
      </c>
      <c r="AR221" s="226" t="s">
        <v>128</v>
      </c>
      <c r="AT221" s="226" t="s">
        <v>123</v>
      </c>
      <c r="AU221" s="226" t="s">
        <v>83</v>
      </c>
      <c r="AY221" s="15" t="s">
        <v>121</v>
      </c>
      <c r="BE221" s="227">
        <f>IF(N221="základní",J221,0)</f>
        <v>0</v>
      </c>
      <c r="BF221" s="227">
        <f>IF(N221="snížená",J221,0)</f>
        <v>0</v>
      </c>
      <c r="BG221" s="227">
        <f>IF(N221="zákl. přenesená",J221,0)</f>
        <v>0</v>
      </c>
      <c r="BH221" s="227">
        <f>IF(N221="sníž. přenesená",J221,0)</f>
        <v>0</v>
      </c>
      <c r="BI221" s="227">
        <f>IF(N221="nulová",J221,0)</f>
        <v>0</v>
      </c>
      <c r="BJ221" s="15" t="s">
        <v>81</v>
      </c>
      <c r="BK221" s="227">
        <f>ROUND(I221*H221,2)</f>
        <v>0</v>
      </c>
      <c r="BL221" s="15" t="s">
        <v>128</v>
      </c>
      <c r="BM221" s="226" t="s">
        <v>335</v>
      </c>
    </row>
    <row r="222" s="1" customFormat="1" ht="24" customHeight="1">
      <c r="B222" s="36"/>
      <c r="C222" s="215" t="s">
        <v>336</v>
      </c>
      <c r="D222" s="215" t="s">
        <v>123</v>
      </c>
      <c r="E222" s="216" t="s">
        <v>337</v>
      </c>
      <c r="F222" s="217" t="s">
        <v>338</v>
      </c>
      <c r="G222" s="218" t="s">
        <v>126</v>
      </c>
      <c r="H222" s="219">
        <v>4.5</v>
      </c>
      <c r="I222" s="220"/>
      <c r="J222" s="221">
        <f>ROUND(I222*H222,2)</f>
        <v>0</v>
      </c>
      <c r="K222" s="217" t="s">
        <v>127</v>
      </c>
      <c r="L222" s="41"/>
      <c r="M222" s="222" t="s">
        <v>1</v>
      </c>
      <c r="N222" s="223" t="s">
        <v>41</v>
      </c>
      <c r="O222" s="84"/>
      <c r="P222" s="224">
        <f>O222*H222</f>
        <v>0</v>
      </c>
      <c r="Q222" s="224">
        <v>0.039079999999999997</v>
      </c>
      <c r="R222" s="224">
        <f>Q222*H222</f>
        <v>0.17585999999999999</v>
      </c>
      <c r="S222" s="224">
        <v>0</v>
      </c>
      <c r="T222" s="225">
        <f>S222*H222</f>
        <v>0</v>
      </c>
      <c r="AR222" s="226" t="s">
        <v>128</v>
      </c>
      <c r="AT222" s="226" t="s">
        <v>123</v>
      </c>
      <c r="AU222" s="226" t="s">
        <v>83</v>
      </c>
      <c r="AY222" s="15" t="s">
        <v>121</v>
      </c>
      <c r="BE222" s="227">
        <f>IF(N222="základní",J222,0)</f>
        <v>0</v>
      </c>
      <c r="BF222" s="227">
        <f>IF(N222="snížená",J222,0)</f>
        <v>0</v>
      </c>
      <c r="BG222" s="227">
        <f>IF(N222="zákl. přenesená",J222,0)</f>
        <v>0</v>
      </c>
      <c r="BH222" s="227">
        <f>IF(N222="sníž. přenesená",J222,0)</f>
        <v>0</v>
      </c>
      <c r="BI222" s="227">
        <f>IF(N222="nulová",J222,0)</f>
        <v>0</v>
      </c>
      <c r="BJ222" s="15" t="s">
        <v>81</v>
      </c>
      <c r="BK222" s="227">
        <f>ROUND(I222*H222,2)</f>
        <v>0</v>
      </c>
      <c r="BL222" s="15" t="s">
        <v>128</v>
      </c>
      <c r="BM222" s="226" t="s">
        <v>339</v>
      </c>
    </row>
    <row r="223" s="1" customFormat="1" ht="24" customHeight="1">
      <c r="B223" s="36"/>
      <c r="C223" s="215" t="s">
        <v>340</v>
      </c>
      <c r="D223" s="215" t="s">
        <v>123</v>
      </c>
      <c r="E223" s="216" t="s">
        <v>341</v>
      </c>
      <c r="F223" s="217" t="s">
        <v>342</v>
      </c>
      <c r="G223" s="218" t="s">
        <v>126</v>
      </c>
      <c r="H223" s="219">
        <v>4.5</v>
      </c>
      <c r="I223" s="220"/>
      <c r="J223" s="221">
        <f>ROUND(I223*H223,2)</f>
        <v>0</v>
      </c>
      <c r="K223" s="217" t="s">
        <v>127</v>
      </c>
      <c r="L223" s="41"/>
      <c r="M223" s="222" t="s">
        <v>1</v>
      </c>
      <c r="N223" s="223" t="s">
        <v>41</v>
      </c>
      <c r="O223" s="84"/>
      <c r="P223" s="224">
        <f>O223*H223</f>
        <v>0</v>
      </c>
      <c r="Q223" s="224">
        <v>0</v>
      </c>
      <c r="R223" s="224">
        <f>Q223*H223</f>
        <v>0</v>
      </c>
      <c r="S223" s="224">
        <v>0</v>
      </c>
      <c r="T223" s="225">
        <f>S223*H223</f>
        <v>0</v>
      </c>
      <c r="AR223" s="226" t="s">
        <v>128</v>
      </c>
      <c r="AT223" s="226" t="s">
        <v>123</v>
      </c>
      <c r="AU223" s="226" t="s">
        <v>83</v>
      </c>
      <c r="AY223" s="15" t="s">
        <v>121</v>
      </c>
      <c r="BE223" s="227">
        <f>IF(N223="základní",J223,0)</f>
        <v>0</v>
      </c>
      <c r="BF223" s="227">
        <f>IF(N223="snížená",J223,0)</f>
        <v>0</v>
      </c>
      <c r="BG223" s="227">
        <f>IF(N223="zákl. přenesená",J223,0)</f>
        <v>0</v>
      </c>
      <c r="BH223" s="227">
        <f>IF(N223="sníž. přenesená",J223,0)</f>
        <v>0</v>
      </c>
      <c r="BI223" s="227">
        <f>IF(N223="nulová",J223,0)</f>
        <v>0</v>
      </c>
      <c r="BJ223" s="15" t="s">
        <v>81</v>
      </c>
      <c r="BK223" s="227">
        <f>ROUND(I223*H223,2)</f>
        <v>0</v>
      </c>
      <c r="BL223" s="15" t="s">
        <v>128</v>
      </c>
      <c r="BM223" s="226" t="s">
        <v>343</v>
      </c>
    </row>
    <row r="224" s="11" customFormat="1" ht="22.8" customHeight="1">
      <c r="B224" s="199"/>
      <c r="C224" s="200"/>
      <c r="D224" s="201" t="s">
        <v>75</v>
      </c>
      <c r="E224" s="213" t="s">
        <v>344</v>
      </c>
      <c r="F224" s="213" t="s">
        <v>345</v>
      </c>
      <c r="G224" s="200"/>
      <c r="H224" s="200"/>
      <c r="I224" s="203"/>
      <c r="J224" s="214">
        <f>BK224</f>
        <v>0</v>
      </c>
      <c r="K224" s="200"/>
      <c r="L224" s="205"/>
      <c r="M224" s="206"/>
      <c r="N224" s="207"/>
      <c r="O224" s="207"/>
      <c r="P224" s="208">
        <f>SUM(P225:P229)</f>
        <v>0</v>
      </c>
      <c r="Q224" s="207"/>
      <c r="R224" s="208">
        <f>SUM(R225:R229)</f>
        <v>0</v>
      </c>
      <c r="S224" s="207"/>
      <c r="T224" s="209">
        <f>SUM(T225:T229)</f>
        <v>0</v>
      </c>
      <c r="AR224" s="210" t="s">
        <v>81</v>
      </c>
      <c r="AT224" s="211" t="s">
        <v>75</v>
      </c>
      <c r="AU224" s="211" t="s">
        <v>81</v>
      </c>
      <c r="AY224" s="210" t="s">
        <v>121</v>
      </c>
      <c r="BK224" s="212">
        <f>SUM(BK225:BK229)</f>
        <v>0</v>
      </c>
    </row>
    <row r="225" s="1" customFormat="1" ht="24" customHeight="1">
      <c r="B225" s="36"/>
      <c r="C225" s="215" t="s">
        <v>346</v>
      </c>
      <c r="D225" s="215" t="s">
        <v>123</v>
      </c>
      <c r="E225" s="216" t="s">
        <v>347</v>
      </c>
      <c r="F225" s="217" t="s">
        <v>348</v>
      </c>
      <c r="G225" s="218" t="s">
        <v>210</v>
      </c>
      <c r="H225" s="219">
        <v>21.812000000000001</v>
      </c>
      <c r="I225" s="220"/>
      <c r="J225" s="221">
        <f>ROUND(I225*H225,2)</f>
        <v>0</v>
      </c>
      <c r="K225" s="217" t="s">
        <v>127</v>
      </c>
      <c r="L225" s="41"/>
      <c r="M225" s="222" t="s">
        <v>1</v>
      </c>
      <c r="N225" s="223" t="s">
        <v>41</v>
      </c>
      <c r="O225" s="84"/>
      <c r="P225" s="224">
        <f>O225*H225</f>
        <v>0</v>
      </c>
      <c r="Q225" s="224">
        <v>0</v>
      </c>
      <c r="R225" s="224">
        <f>Q225*H225</f>
        <v>0</v>
      </c>
      <c r="S225" s="224">
        <v>0</v>
      </c>
      <c r="T225" s="225">
        <f>S225*H225</f>
        <v>0</v>
      </c>
      <c r="AR225" s="226" t="s">
        <v>128</v>
      </c>
      <c r="AT225" s="226" t="s">
        <v>123</v>
      </c>
      <c r="AU225" s="226" t="s">
        <v>83</v>
      </c>
      <c r="AY225" s="15" t="s">
        <v>121</v>
      </c>
      <c r="BE225" s="227">
        <f>IF(N225="základní",J225,0)</f>
        <v>0</v>
      </c>
      <c r="BF225" s="227">
        <f>IF(N225="snížená",J225,0)</f>
        <v>0</v>
      </c>
      <c r="BG225" s="227">
        <f>IF(N225="zákl. přenesená",J225,0)</f>
        <v>0</v>
      </c>
      <c r="BH225" s="227">
        <f>IF(N225="sníž. přenesená",J225,0)</f>
        <v>0</v>
      </c>
      <c r="BI225" s="227">
        <f>IF(N225="nulová",J225,0)</f>
        <v>0</v>
      </c>
      <c r="BJ225" s="15" t="s">
        <v>81</v>
      </c>
      <c r="BK225" s="227">
        <f>ROUND(I225*H225,2)</f>
        <v>0</v>
      </c>
      <c r="BL225" s="15" t="s">
        <v>128</v>
      </c>
      <c r="BM225" s="226" t="s">
        <v>349</v>
      </c>
    </row>
    <row r="226" s="1" customFormat="1" ht="24" customHeight="1">
      <c r="B226" s="36"/>
      <c r="C226" s="215" t="s">
        <v>350</v>
      </c>
      <c r="D226" s="215" t="s">
        <v>123</v>
      </c>
      <c r="E226" s="216" t="s">
        <v>351</v>
      </c>
      <c r="F226" s="217" t="s">
        <v>352</v>
      </c>
      <c r="G226" s="218" t="s">
        <v>210</v>
      </c>
      <c r="H226" s="219">
        <v>21.812000000000001</v>
      </c>
      <c r="I226" s="220"/>
      <c r="J226" s="221">
        <f>ROUND(I226*H226,2)</f>
        <v>0</v>
      </c>
      <c r="K226" s="217" t="s">
        <v>127</v>
      </c>
      <c r="L226" s="41"/>
      <c r="M226" s="222" t="s">
        <v>1</v>
      </c>
      <c r="N226" s="223" t="s">
        <v>41</v>
      </c>
      <c r="O226" s="84"/>
      <c r="P226" s="224">
        <f>O226*H226</f>
        <v>0</v>
      </c>
      <c r="Q226" s="224">
        <v>0</v>
      </c>
      <c r="R226" s="224">
        <f>Q226*H226</f>
        <v>0</v>
      </c>
      <c r="S226" s="224">
        <v>0</v>
      </c>
      <c r="T226" s="225">
        <f>S226*H226</f>
        <v>0</v>
      </c>
      <c r="AR226" s="226" t="s">
        <v>128</v>
      </c>
      <c r="AT226" s="226" t="s">
        <v>123</v>
      </c>
      <c r="AU226" s="226" t="s">
        <v>83</v>
      </c>
      <c r="AY226" s="15" t="s">
        <v>121</v>
      </c>
      <c r="BE226" s="227">
        <f>IF(N226="základní",J226,0)</f>
        <v>0</v>
      </c>
      <c r="BF226" s="227">
        <f>IF(N226="snížená",J226,0)</f>
        <v>0</v>
      </c>
      <c r="BG226" s="227">
        <f>IF(N226="zákl. přenesená",J226,0)</f>
        <v>0</v>
      </c>
      <c r="BH226" s="227">
        <f>IF(N226="sníž. přenesená",J226,0)</f>
        <v>0</v>
      </c>
      <c r="BI226" s="227">
        <f>IF(N226="nulová",J226,0)</f>
        <v>0</v>
      </c>
      <c r="BJ226" s="15" t="s">
        <v>81</v>
      </c>
      <c r="BK226" s="227">
        <f>ROUND(I226*H226,2)</f>
        <v>0</v>
      </c>
      <c r="BL226" s="15" t="s">
        <v>128</v>
      </c>
      <c r="BM226" s="226" t="s">
        <v>353</v>
      </c>
    </row>
    <row r="227" s="1" customFormat="1" ht="24" customHeight="1">
      <c r="B227" s="36"/>
      <c r="C227" s="215" t="s">
        <v>354</v>
      </c>
      <c r="D227" s="215" t="s">
        <v>123</v>
      </c>
      <c r="E227" s="216" t="s">
        <v>355</v>
      </c>
      <c r="F227" s="217" t="s">
        <v>356</v>
      </c>
      <c r="G227" s="218" t="s">
        <v>210</v>
      </c>
      <c r="H227" s="219">
        <v>523.48800000000006</v>
      </c>
      <c r="I227" s="220"/>
      <c r="J227" s="221">
        <f>ROUND(I227*H227,2)</f>
        <v>0</v>
      </c>
      <c r="K227" s="217" t="s">
        <v>127</v>
      </c>
      <c r="L227" s="41"/>
      <c r="M227" s="222" t="s">
        <v>1</v>
      </c>
      <c r="N227" s="223" t="s">
        <v>41</v>
      </c>
      <c r="O227" s="84"/>
      <c r="P227" s="224">
        <f>O227*H227</f>
        <v>0</v>
      </c>
      <c r="Q227" s="224">
        <v>0</v>
      </c>
      <c r="R227" s="224">
        <f>Q227*H227</f>
        <v>0</v>
      </c>
      <c r="S227" s="224">
        <v>0</v>
      </c>
      <c r="T227" s="225">
        <f>S227*H227</f>
        <v>0</v>
      </c>
      <c r="AR227" s="226" t="s">
        <v>128</v>
      </c>
      <c r="AT227" s="226" t="s">
        <v>123</v>
      </c>
      <c r="AU227" s="226" t="s">
        <v>83</v>
      </c>
      <c r="AY227" s="15" t="s">
        <v>121</v>
      </c>
      <c r="BE227" s="227">
        <f>IF(N227="základní",J227,0)</f>
        <v>0</v>
      </c>
      <c r="BF227" s="227">
        <f>IF(N227="snížená",J227,0)</f>
        <v>0</v>
      </c>
      <c r="BG227" s="227">
        <f>IF(N227="zákl. přenesená",J227,0)</f>
        <v>0</v>
      </c>
      <c r="BH227" s="227">
        <f>IF(N227="sníž. přenesená",J227,0)</f>
        <v>0</v>
      </c>
      <c r="BI227" s="227">
        <f>IF(N227="nulová",J227,0)</f>
        <v>0</v>
      </c>
      <c r="BJ227" s="15" t="s">
        <v>81</v>
      </c>
      <c r="BK227" s="227">
        <f>ROUND(I227*H227,2)</f>
        <v>0</v>
      </c>
      <c r="BL227" s="15" t="s">
        <v>128</v>
      </c>
      <c r="BM227" s="226" t="s">
        <v>357</v>
      </c>
    </row>
    <row r="228" s="12" customFormat="1">
      <c r="B228" s="228"/>
      <c r="C228" s="229"/>
      <c r="D228" s="230" t="s">
        <v>133</v>
      </c>
      <c r="E228" s="229"/>
      <c r="F228" s="232" t="s">
        <v>358</v>
      </c>
      <c r="G228" s="229"/>
      <c r="H228" s="233">
        <v>523.48800000000006</v>
      </c>
      <c r="I228" s="234"/>
      <c r="J228" s="229"/>
      <c r="K228" s="229"/>
      <c r="L228" s="235"/>
      <c r="M228" s="236"/>
      <c r="N228" s="237"/>
      <c r="O228" s="237"/>
      <c r="P228" s="237"/>
      <c r="Q228" s="237"/>
      <c r="R228" s="237"/>
      <c r="S228" s="237"/>
      <c r="T228" s="238"/>
      <c r="AT228" s="239" t="s">
        <v>133</v>
      </c>
      <c r="AU228" s="239" t="s">
        <v>83</v>
      </c>
      <c r="AV228" s="12" t="s">
        <v>83</v>
      </c>
      <c r="AW228" s="12" t="s">
        <v>4</v>
      </c>
      <c r="AX228" s="12" t="s">
        <v>81</v>
      </c>
      <c r="AY228" s="239" t="s">
        <v>121</v>
      </c>
    </row>
    <row r="229" s="1" customFormat="1" ht="24" customHeight="1">
      <c r="B229" s="36"/>
      <c r="C229" s="215" t="s">
        <v>359</v>
      </c>
      <c r="D229" s="215" t="s">
        <v>123</v>
      </c>
      <c r="E229" s="216" t="s">
        <v>360</v>
      </c>
      <c r="F229" s="217" t="s">
        <v>361</v>
      </c>
      <c r="G229" s="218" t="s">
        <v>210</v>
      </c>
      <c r="H229" s="219">
        <v>21.812000000000001</v>
      </c>
      <c r="I229" s="220"/>
      <c r="J229" s="221">
        <f>ROUND(I229*H229,2)</f>
        <v>0</v>
      </c>
      <c r="K229" s="217" t="s">
        <v>127</v>
      </c>
      <c r="L229" s="41"/>
      <c r="M229" s="222" t="s">
        <v>1</v>
      </c>
      <c r="N229" s="223" t="s">
        <v>41</v>
      </c>
      <c r="O229" s="84"/>
      <c r="P229" s="224">
        <f>O229*H229</f>
        <v>0</v>
      </c>
      <c r="Q229" s="224">
        <v>0</v>
      </c>
      <c r="R229" s="224">
        <f>Q229*H229</f>
        <v>0</v>
      </c>
      <c r="S229" s="224">
        <v>0</v>
      </c>
      <c r="T229" s="225">
        <f>S229*H229</f>
        <v>0</v>
      </c>
      <c r="AR229" s="226" t="s">
        <v>128</v>
      </c>
      <c r="AT229" s="226" t="s">
        <v>123</v>
      </c>
      <c r="AU229" s="226" t="s">
        <v>83</v>
      </c>
      <c r="AY229" s="15" t="s">
        <v>121</v>
      </c>
      <c r="BE229" s="227">
        <f>IF(N229="základní",J229,0)</f>
        <v>0</v>
      </c>
      <c r="BF229" s="227">
        <f>IF(N229="snížená",J229,0)</f>
        <v>0</v>
      </c>
      <c r="BG229" s="227">
        <f>IF(N229="zákl. přenesená",J229,0)</f>
        <v>0</v>
      </c>
      <c r="BH229" s="227">
        <f>IF(N229="sníž. přenesená",J229,0)</f>
        <v>0</v>
      </c>
      <c r="BI229" s="227">
        <f>IF(N229="nulová",J229,0)</f>
        <v>0</v>
      </c>
      <c r="BJ229" s="15" t="s">
        <v>81</v>
      </c>
      <c r="BK229" s="227">
        <f>ROUND(I229*H229,2)</f>
        <v>0</v>
      </c>
      <c r="BL229" s="15" t="s">
        <v>128</v>
      </c>
      <c r="BM229" s="226" t="s">
        <v>362</v>
      </c>
    </row>
    <row r="230" s="11" customFormat="1" ht="22.8" customHeight="1">
      <c r="B230" s="199"/>
      <c r="C230" s="200"/>
      <c r="D230" s="201" t="s">
        <v>75</v>
      </c>
      <c r="E230" s="213" t="s">
        <v>363</v>
      </c>
      <c r="F230" s="213" t="s">
        <v>364</v>
      </c>
      <c r="G230" s="200"/>
      <c r="H230" s="200"/>
      <c r="I230" s="203"/>
      <c r="J230" s="214">
        <f>BK230</f>
        <v>0</v>
      </c>
      <c r="K230" s="200"/>
      <c r="L230" s="205"/>
      <c r="M230" s="206"/>
      <c r="N230" s="207"/>
      <c r="O230" s="207"/>
      <c r="P230" s="208">
        <f>P231</f>
        <v>0</v>
      </c>
      <c r="Q230" s="207"/>
      <c r="R230" s="208">
        <f>R231</f>
        <v>0</v>
      </c>
      <c r="S230" s="207"/>
      <c r="T230" s="209">
        <f>T231</f>
        <v>0</v>
      </c>
      <c r="AR230" s="210" t="s">
        <v>81</v>
      </c>
      <c r="AT230" s="211" t="s">
        <v>75</v>
      </c>
      <c r="AU230" s="211" t="s">
        <v>81</v>
      </c>
      <c r="AY230" s="210" t="s">
        <v>121</v>
      </c>
      <c r="BK230" s="212">
        <f>BK231</f>
        <v>0</v>
      </c>
    </row>
    <row r="231" s="1" customFormat="1" ht="16.5" customHeight="1">
      <c r="B231" s="36"/>
      <c r="C231" s="215" t="s">
        <v>365</v>
      </c>
      <c r="D231" s="215" t="s">
        <v>123</v>
      </c>
      <c r="E231" s="216" t="s">
        <v>366</v>
      </c>
      <c r="F231" s="217" t="s">
        <v>367</v>
      </c>
      <c r="G231" s="218" t="s">
        <v>210</v>
      </c>
      <c r="H231" s="219">
        <v>43.909999999999997</v>
      </c>
      <c r="I231" s="220"/>
      <c r="J231" s="221">
        <f>ROUND(I231*H231,2)</f>
        <v>0</v>
      </c>
      <c r="K231" s="217" t="s">
        <v>127</v>
      </c>
      <c r="L231" s="41"/>
      <c r="M231" s="222" t="s">
        <v>1</v>
      </c>
      <c r="N231" s="223" t="s">
        <v>41</v>
      </c>
      <c r="O231" s="84"/>
      <c r="P231" s="224">
        <f>O231*H231</f>
        <v>0</v>
      </c>
      <c r="Q231" s="224">
        <v>0</v>
      </c>
      <c r="R231" s="224">
        <f>Q231*H231</f>
        <v>0</v>
      </c>
      <c r="S231" s="224">
        <v>0</v>
      </c>
      <c r="T231" s="225">
        <f>S231*H231</f>
        <v>0</v>
      </c>
      <c r="AR231" s="226" t="s">
        <v>128</v>
      </c>
      <c r="AT231" s="226" t="s">
        <v>123</v>
      </c>
      <c r="AU231" s="226" t="s">
        <v>83</v>
      </c>
      <c r="AY231" s="15" t="s">
        <v>121</v>
      </c>
      <c r="BE231" s="227">
        <f>IF(N231="základní",J231,0)</f>
        <v>0</v>
      </c>
      <c r="BF231" s="227">
        <f>IF(N231="snížená",J231,0)</f>
        <v>0</v>
      </c>
      <c r="BG231" s="227">
        <f>IF(N231="zákl. přenesená",J231,0)</f>
        <v>0</v>
      </c>
      <c r="BH231" s="227">
        <f>IF(N231="sníž. přenesená",J231,0)</f>
        <v>0</v>
      </c>
      <c r="BI231" s="227">
        <f>IF(N231="nulová",J231,0)</f>
        <v>0</v>
      </c>
      <c r="BJ231" s="15" t="s">
        <v>81</v>
      </c>
      <c r="BK231" s="227">
        <f>ROUND(I231*H231,2)</f>
        <v>0</v>
      </c>
      <c r="BL231" s="15" t="s">
        <v>128</v>
      </c>
      <c r="BM231" s="226" t="s">
        <v>368</v>
      </c>
    </row>
    <row r="232" s="11" customFormat="1" ht="25.92" customHeight="1">
      <c r="B232" s="199"/>
      <c r="C232" s="200"/>
      <c r="D232" s="201" t="s">
        <v>75</v>
      </c>
      <c r="E232" s="202" t="s">
        <v>369</v>
      </c>
      <c r="F232" s="202" t="s">
        <v>370</v>
      </c>
      <c r="G232" s="200"/>
      <c r="H232" s="200"/>
      <c r="I232" s="203"/>
      <c r="J232" s="204">
        <f>BK232</f>
        <v>0</v>
      </c>
      <c r="K232" s="200"/>
      <c r="L232" s="205"/>
      <c r="M232" s="206"/>
      <c r="N232" s="207"/>
      <c r="O232" s="207"/>
      <c r="P232" s="208">
        <f>P233</f>
        <v>0</v>
      </c>
      <c r="Q232" s="207"/>
      <c r="R232" s="208">
        <f>R233</f>
        <v>0.02554</v>
      </c>
      <c r="S232" s="207"/>
      <c r="T232" s="209">
        <f>T233</f>
        <v>0</v>
      </c>
      <c r="AR232" s="210" t="s">
        <v>83</v>
      </c>
      <c r="AT232" s="211" t="s">
        <v>75</v>
      </c>
      <c r="AU232" s="211" t="s">
        <v>76</v>
      </c>
      <c r="AY232" s="210" t="s">
        <v>121</v>
      </c>
      <c r="BK232" s="212">
        <f>BK233</f>
        <v>0</v>
      </c>
    </row>
    <row r="233" s="11" customFormat="1" ht="22.8" customHeight="1">
      <c r="B233" s="199"/>
      <c r="C233" s="200"/>
      <c r="D233" s="201" t="s">
        <v>75</v>
      </c>
      <c r="E233" s="213" t="s">
        <v>371</v>
      </c>
      <c r="F233" s="213" t="s">
        <v>372</v>
      </c>
      <c r="G233" s="200"/>
      <c r="H233" s="200"/>
      <c r="I233" s="203"/>
      <c r="J233" s="214">
        <f>BK233</f>
        <v>0</v>
      </c>
      <c r="K233" s="200"/>
      <c r="L233" s="205"/>
      <c r="M233" s="206"/>
      <c r="N233" s="207"/>
      <c r="O233" s="207"/>
      <c r="P233" s="208">
        <f>SUM(P234:P239)</f>
        <v>0</v>
      </c>
      <c r="Q233" s="207"/>
      <c r="R233" s="208">
        <f>SUM(R234:R239)</f>
        <v>0.02554</v>
      </c>
      <c r="S233" s="207"/>
      <c r="T233" s="209">
        <f>SUM(T234:T239)</f>
        <v>0</v>
      </c>
      <c r="AR233" s="210" t="s">
        <v>83</v>
      </c>
      <c r="AT233" s="211" t="s">
        <v>75</v>
      </c>
      <c r="AU233" s="211" t="s">
        <v>81</v>
      </c>
      <c r="AY233" s="210" t="s">
        <v>121</v>
      </c>
      <c r="BK233" s="212">
        <f>SUM(BK234:BK239)</f>
        <v>0</v>
      </c>
    </row>
    <row r="234" s="1" customFormat="1" ht="16.5" customHeight="1">
      <c r="B234" s="36"/>
      <c r="C234" s="215" t="s">
        <v>373</v>
      </c>
      <c r="D234" s="215" t="s">
        <v>123</v>
      </c>
      <c r="E234" s="216" t="s">
        <v>374</v>
      </c>
      <c r="F234" s="217" t="s">
        <v>375</v>
      </c>
      <c r="G234" s="218" t="s">
        <v>296</v>
      </c>
      <c r="H234" s="219">
        <v>2</v>
      </c>
      <c r="I234" s="220"/>
      <c r="J234" s="221">
        <f>ROUND(I234*H234,2)</f>
        <v>0</v>
      </c>
      <c r="K234" s="217" t="s">
        <v>127</v>
      </c>
      <c r="L234" s="41"/>
      <c r="M234" s="222" t="s">
        <v>1</v>
      </c>
      <c r="N234" s="223" t="s">
        <v>41</v>
      </c>
      <c r="O234" s="84"/>
      <c r="P234" s="224">
        <f>O234*H234</f>
        <v>0</v>
      </c>
      <c r="Q234" s="224">
        <v>0.0010100000000000001</v>
      </c>
      <c r="R234" s="224">
        <f>Q234*H234</f>
        <v>0.0020200000000000001</v>
      </c>
      <c r="S234" s="224">
        <v>0</v>
      </c>
      <c r="T234" s="225">
        <f>S234*H234</f>
        <v>0</v>
      </c>
      <c r="AR234" s="226" t="s">
        <v>201</v>
      </c>
      <c r="AT234" s="226" t="s">
        <v>123</v>
      </c>
      <c r="AU234" s="226" t="s">
        <v>83</v>
      </c>
      <c r="AY234" s="15" t="s">
        <v>121</v>
      </c>
      <c r="BE234" s="227">
        <f>IF(N234="základní",J234,0)</f>
        <v>0</v>
      </c>
      <c r="BF234" s="227">
        <f>IF(N234="snížená",J234,0)</f>
        <v>0</v>
      </c>
      <c r="BG234" s="227">
        <f>IF(N234="zákl. přenesená",J234,0)</f>
        <v>0</v>
      </c>
      <c r="BH234" s="227">
        <f>IF(N234="sníž. přenesená",J234,0)</f>
        <v>0</v>
      </c>
      <c r="BI234" s="227">
        <f>IF(N234="nulová",J234,0)</f>
        <v>0</v>
      </c>
      <c r="BJ234" s="15" t="s">
        <v>81</v>
      </c>
      <c r="BK234" s="227">
        <f>ROUND(I234*H234,2)</f>
        <v>0</v>
      </c>
      <c r="BL234" s="15" t="s">
        <v>201</v>
      </c>
      <c r="BM234" s="226" t="s">
        <v>376</v>
      </c>
    </row>
    <row r="235" s="1" customFormat="1" ht="16.5" customHeight="1">
      <c r="B235" s="36"/>
      <c r="C235" s="215" t="s">
        <v>377</v>
      </c>
      <c r="D235" s="215" t="s">
        <v>123</v>
      </c>
      <c r="E235" s="216" t="s">
        <v>378</v>
      </c>
      <c r="F235" s="217" t="s">
        <v>379</v>
      </c>
      <c r="G235" s="218" t="s">
        <v>296</v>
      </c>
      <c r="H235" s="219">
        <v>1</v>
      </c>
      <c r="I235" s="220"/>
      <c r="J235" s="221">
        <f>ROUND(I235*H235,2)</f>
        <v>0</v>
      </c>
      <c r="K235" s="217" t="s">
        <v>127</v>
      </c>
      <c r="L235" s="41"/>
      <c r="M235" s="222" t="s">
        <v>1</v>
      </c>
      <c r="N235" s="223" t="s">
        <v>41</v>
      </c>
      <c r="O235" s="84"/>
      <c r="P235" s="224">
        <f>O235*H235</f>
        <v>0</v>
      </c>
      <c r="Q235" s="224">
        <v>0.0020400000000000001</v>
      </c>
      <c r="R235" s="224">
        <f>Q235*H235</f>
        <v>0.0020400000000000001</v>
      </c>
      <c r="S235" s="224">
        <v>0</v>
      </c>
      <c r="T235" s="225">
        <f>S235*H235</f>
        <v>0</v>
      </c>
      <c r="AR235" s="226" t="s">
        <v>201</v>
      </c>
      <c r="AT235" s="226" t="s">
        <v>123</v>
      </c>
      <c r="AU235" s="226" t="s">
        <v>83</v>
      </c>
      <c r="AY235" s="15" t="s">
        <v>121</v>
      </c>
      <c r="BE235" s="227">
        <f>IF(N235="základní",J235,0)</f>
        <v>0</v>
      </c>
      <c r="BF235" s="227">
        <f>IF(N235="snížená",J235,0)</f>
        <v>0</v>
      </c>
      <c r="BG235" s="227">
        <f>IF(N235="zákl. přenesená",J235,0)</f>
        <v>0</v>
      </c>
      <c r="BH235" s="227">
        <f>IF(N235="sníž. přenesená",J235,0)</f>
        <v>0</v>
      </c>
      <c r="BI235" s="227">
        <f>IF(N235="nulová",J235,0)</f>
        <v>0</v>
      </c>
      <c r="BJ235" s="15" t="s">
        <v>81</v>
      </c>
      <c r="BK235" s="227">
        <f>ROUND(I235*H235,2)</f>
        <v>0</v>
      </c>
      <c r="BL235" s="15" t="s">
        <v>201</v>
      </c>
      <c r="BM235" s="226" t="s">
        <v>380</v>
      </c>
    </row>
    <row r="236" s="1" customFormat="1" ht="24" customHeight="1">
      <c r="B236" s="36"/>
      <c r="C236" s="215" t="s">
        <v>381</v>
      </c>
      <c r="D236" s="215" t="s">
        <v>123</v>
      </c>
      <c r="E236" s="216" t="s">
        <v>382</v>
      </c>
      <c r="F236" s="217" t="s">
        <v>383</v>
      </c>
      <c r="G236" s="218" t="s">
        <v>296</v>
      </c>
      <c r="H236" s="219">
        <v>2</v>
      </c>
      <c r="I236" s="220"/>
      <c r="J236" s="221">
        <f>ROUND(I236*H236,2)</f>
        <v>0</v>
      </c>
      <c r="K236" s="217" t="s">
        <v>127</v>
      </c>
      <c r="L236" s="41"/>
      <c r="M236" s="222" t="s">
        <v>1</v>
      </c>
      <c r="N236" s="223" t="s">
        <v>41</v>
      </c>
      <c r="O236" s="84"/>
      <c r="P236" s="224">
        <f>O236*H236</f>
        <v>0</v>
      </c>
      <c r="Q236" s="224">
        <v>0.010189999999999999</v>
      </c>
      <c r="R236" s="224">
        <f>Q236*H236</f>
        <v>0.020379999999999999</v>
      </c>
      <c r="S236" s="224">
        <v>0</v>
      </c>
      <c r="T236" s="225">
        <f>S236*H236</f>
        <v>0</v>
      </c>
      <c r="AR236" s="226" t="s">
        <v>201</v>
      </c>
      <c r="AT236" s="226" t="s">
        <v>123</v>
      </c>
      <c r="AU236" s="226" t="s">
        <v>83</v>
      </c>
      <c r="AY236" s="15" t="s">
        <v>121</v>
      </c>
      <c r="BE236" s="227">
        <f>IF(N236="základní",J236,0)</f>
        <v>0</v>
      </c>
      <c r="BF236" s="227">
        <f>IF(N236="snížená",J236,0)</f>
        <v>0</v>
      </c>
      <c r="BG236" s="227">
        <f>IF(N236="zákl. přenesená",J236,0)</f>
        <v>0</v>
      </c>
      <c r="BH236" s="227">
        <f>IF(N236="sníž. přenesená",J236,0)</f>
        <v>0</v>
      </c>
      <c r="BI236" s="227">
        <f>IF(N236="nulová",J236,0)</f>
        <v>0</v>
      </c>
      <c r="BJ236" s="15" t="s">
        <v>81</v>
      </c>
      <c r="BK236" s="227">
        <f>ROUND(I236*H236,2)</f>
        <v>0</v>
      </c>
      <c r="BL236" s="15" t="s">
        <v>201</v>
      </c>
      <c r="BM236" s="226" t="s">
        <v>384</v>
      </c>
    </row>
    <row r="237" s="1" customFormat="1" ht="24" customHeight="1">
      <c r="B237" s="36"/>
      <c r="C237" s="215" t="s">
        <v>385</v>
      </c>
      <c r="D237" s="215" t="s">
        <v>123</v>
      </c>
      <c r="E237" s="216" t="s">
        <v>386</v>
      </c>
      <c r="F237" s="217" t="s">
        <v>387</v>
      </c>
      <c r="G237" s="218" t="s">
        <v>296</v>
      </c>
      <c r="H237" s="219">
        <v>1</v>
      </c>
      <c r="I237" s="220"/>
      <c r="J237" s="221">
        <f>ROUND(I237*H237,2)</f>
        <v>0</v>
      </c>
      <c r="K237" s="217" t="s">
        <v>127</v>
      </c>
      <c r="L237" s="41"/>
      <c r="M237" s="222" t="s">
        <v>1</v>
      </c>
      <c r="N237" s="223" t="s">
        <v>41</v>
      </c>
      <c r="O237" s="84"/>
      <c r="P237" s="224">
        <f>O237*H237</f>
        <v>0</v>
      </c>
      <c r="Q237" s="224">
        <v>0.0011000000000000001</v>
      </c>
      <c r="R237" s="224">
        <f>Q237*H237</f>
        <v>0.0011000000000000001</v>
      </c>
      <c r="S237" s="224">
        <v>0</v>
      </c>
      <c r="T237" s="225">
        <f>S237*H237</f>
        <v>0</v>
      </c>
      <c r="AR237" s="226" t="s">
        <v>201</v>
      </c>
      <c r="AT237" s="226" t="s">
        <v>123</v>
      </c>
      <c r="AU237" s="226" t="s">
        <v>83</v>
      </c>
      <c r="AY237" s="15" t="s">
        <v>121</v>
      </c>
      <c r="BE237" s="227">
        <f>IF(N237="základní",J237,0)</f>
        <v>0</v>
      </c>
      <c r="BF237" s="227">
        <f>IF(N237="snížená",J237,0)</f>
        <v>0</v>
      </c>
      <c r="BG237" s="227">
        <f>IF(N237="zákl. přenesená",J237,0)</f>
        <v>0</v>
      </c>
      <c r="BH237" s="227">
        <f>IF(N237="sníž. přenesená",J237,0)</f>
        <v>0</v>
      </c>
      <c r="BI237" s="227">
        <f>IF(N237="nulová",J237,0)</f>
        <v>0</v>
      </c>
      <c r="BJ237" s="15" t="s">
        <v>81</v>
      </c>
      <c r="BK237" s="227">
        <f>ROUND(I237*H237,2)</f>
        <v>0</v>
      </c>
      <c r="BL237" s="15" t="s">
        <v>201</v>
      </c>
      <c r="BM237" s="226" t="s">
        <v>388</v>
      </c>
    </row>
    <row r="238" s="1" customFormat="1" ht="16.5" customHeight="1">
      <c r="B238" s="36"/>
      <c r="C238" s="215" t="s">
        <v>389</v>
      </c>
      <c r="D238" s="215" t="s">
        <v>123</v>
      </c>
      <c r="E238" s="216" t="s">
        <v>390</v>
      </c>
      <c r="F238" s="217" t="s">
        <v>391</v>
      </c>
      <c r="G238" s="218" t="s">
        <v>296</v>
      </c>
      <c r="H238" s="219">
        <v>2</v>
      </c>
      <c r="I238" s="220"/>
      <c r="J238" s="221">
        <f>ROUND(I238*H238,2)</f>
        <v>0</v>
      </c>
      <c r="K238" s="217" t="s">
        <v>127</v>
      </c>
      <c r="L238" s="41"/>
      <c r="M238" s="222" t="s">
        <v>1</v>
      </c>
      <c r="N238" s="223" t="s">
        <v>41</v>
      </c>
      <c r="O238" s="84"/>
      <c r="P238" s="224">
        <f>O238*H238</f>
        <v>0</v>
      </c>
      <c r="Q238" s="224">
        <v>0</v>
      </c>
      <c r="R238" s="224">
        <f>Q238*H238</f>
        <v>0</v>
      </c>
      <c r="S238" s="224">
        <v>0</v>
      </c>
      <c r="T238" s="225">
        <f>S238*H238</f>
        <v>0</v>
      </c>
      <c r="AR238" s="226" t="s">
        <v>201</v>
      </c>
      <c r="AT238" s="226" t="s">
        <v>123</v>
      </c>
      <c r="AU238" s="226" t="s">
        <v>83</v>
      </c>
      <c r="AY238" s="15" t="s">
        <v>121</v>
      </c>
      <c r="BE238" s="227">
        <f>IF(N238="základní",J238,0)</f>
        <v>0</v>
      </c>
      <c r="BF238" s="227">
        <f>IF(N238="snížená",J238,0)</f>
        <v>0</v>
      </c>
      <c r="BG238" s="227">
        <f>IF(N238="zákl. přenesená",J238,0)</f>
        <v>0</v>
      </c>
      <c r="BH238" s="227">
        <f>IF(N238="sníž. přenesená",J238,0)</f>
        <v>0</v>
      </c>
      <c r="BI238" s="227">
        <f>IF(N238="nulová",J238,0)</f>
        <v>0</v>
      </c>
      <c r="BJ238" s="15" t="s">
        <v>81</v>
      </c>
      <c r="BK238" s="227">
        <f>ROUND(I238*H238,2)</f>
        <v>0</v>
      </c>
      <c r="BL238" s="15" t="s">
        <v>201</v>
      </c>
      <c r="BM238" s="226" t="s">
        <v>392</v>
      </c>
    </row>
    <row r="239" s="1" customFormat="1" ht="24" customHeight="1">
      <c r="B239" s="36"/>
      <c r="C239" s="215" t="s">
        <v>393</v>
      </c>
      <c r="D239" s="215" t="s">
        <v>123</v>
      </c>
      <c r="E239" s="216" t="s">
        <v>394</v>
      </c>
      <c r="F239" s="217" t="s">
        <v>395</v>
      </c>
      <c r="G239" s="218" t="s">
        <v>396</v>
      </c>
      <c r="H239" s="261"/>
      <c r="I239" s="220"/>
      <c r="J239" s="221">
        <f>ROUND(I239*H239,2)</f>
        <v>0</v>
      </c>
      <c r="K239" s="217" t="s">
        <v>127</v>
      </c>
      <c r="L239" s="41"/>
      <c r="M239" s="222" t="s">
        <v>1</v>
      </c>
      <c r="N239" s="223" t="s">
        <v>41</v>
      </c>
      <c r="O239" s="84"/>
      <c r="P239" s="224">
        <f>O239*H239</f>
        <v>0</v>
      </c>
      <c r="Q239" s="224">
        <v>0</v>
      </c>
      <c r="R239" s="224">
        <f>Q239*H239</f>
        <v>0</v>
      </c>
      <c r="S239" s="224">
        <v>0</v>
      </c>
      <c r="T239" s="225">
        <f>S239*H239</f>
        <v>0</v>
      </c>
      <c r="AR239" s="226" t="s">
        <v>201</v>
      </c>
      <c r="AT239" s="226" t="s">
        <v>123</v>
      </c>
      <c r="AU239" s="226" t="s">
        <v>83</v>
      </c>
      <c r="AY239" s="15" t="s">
        <v>121</v>
      </c>
      <c r="BE239" s="227">
        <f>IF(N239="základní",J239,0)</f>
        <v>0</v>
      </c>
      <c r="BF239" s="227">
        <f>IF(N239="snížená",J239,0)</f>
        <v>0</v>
      </c>
      <c r="BG239" s="227">
        <f>IF(N239="zákl. přenesená",J239,0)</f>
        <v>0</v>
      </c>
      <c r="BH239" s="227">
        <f>IF(N239="sníž. přenesená",J239,0)</f>
        <v>0</v>
      </c>
      <c r="BI239" s="227">
        <f>IF(N239="nulová",J239,0)</f>
        <v>0</v>
      </c>
      <c r="BJ239" s="15" t="s">
        <v>81</v>
      </c>
      <c r="BK239" s="227">
        <f>ROUND(I239*H239,2)</f>
        <v>0</v>
      </c>
      <c r="BL239" s="15" t="s">
        <v>201</v>
      </c>
      <c r="BM239" s="226" t="s">
        <v>397</v>
      </c>
    </row>
    <row r="240" s="11" customFormat="1" ht="25.92" customHeight="1">
      <c r="B240" s="199"/>
      <c r="C240" s="200"/>
      <c r="D240" s="201" t="s">
        <v>75</v>
      </c>
      <c r="E240" s="202" t="s">
        <v>398</v>
      </c>
      <c r="F240" s="202" t="s">
        <v>399</v>
      </c>
      <c r="G240" s="200"/>
      <c r="H240" s="200"/>
      <c r="I240" s="203"/>
      <c r="J240" s="204">
        <f>BK240</f>
        <v>0</v>
      </c>
      <c r="K240" s="200"/>
      <c r="L240" s="205"/>
      <c r="M240" s="206"/>
      <c r="N240" s="207"/>
      <c r="O240" s="207"/>
      <c r="P240" s="208">
        <f>P241+P243+P245+P247</f>
        <v>0</v>
      </c>
      <c r="Q240" s="207"/>
      <c r="R240" s="208">
        <f>R241+R243+R245+R247</f>
        <v>0</v>
      </c>
      <c r="S240" s="207"/>
      <c r="T240" s="209">
        <f>T241+T243+T245+T247</f>
        <v>0</v>
      </c>
      <c r="AR240" s="210" t="s">
        <v>146</v>
      </c>
      <c r="AT240" s="211" t="s">
        <v>75</v>
      </c>
      <c r="AU240" s="211" t="s">
        <v>76</v>
      </c>
      <c r="AY240" s="210" t="s">
        <v>121</v>
      </c>
      <c r="BK240" s="212">
        <f>BK241+BK243+BK245+BK247</f>
        <v>0</v>
      </c>
    </row>
    <row r="241" s="11" customFormat="1" ht="22.8" customHeight="1">
      <c r="B241" s="199"/>
      <c r="C241" s="200"/>
      <c r="D241" s="201" t="s">
        <v>75</v>
      </c>
      <c r="E241" s="213" t="s">
        <v>400</v>
      </c>
      <c r="F241" s="213" t="s">
        <v>401</v>
      </c>
      <c r="G241" s="200"/>
      <c r="H241" s="200"/>
      <c r="I241" s="203"/>
      <c r="J241" s="214">
        <f>BK241</f>
        <v>0</v>
      </c>
      <c r="K241" s="200"/>
      <c r="L241" s="205"/>
      <c r="M241" s="206"/>
      <c r="N241" s="207"/>
      <c r="O241" s="207"/>
      <c r="P241" s="208">
        <f>P242</f>
        <v>0</v>
      </c>
      <c r="Q241" s="207"/>
      <c r="R241" s="208">
        <f>R242</f>
        <v>0</v>
      </c>
      <c r="S241" s="207"/>
      <c r="T241" s="209">
        <f>T242</f>
        <v>0</v>
      </c>
      <c r="AR241" s="210" t="s">
        <v>146</v>
      </c>
      <c r="AT241" s="211" t="s">
        <v>75</v>
      </c>
      <c r="AU241" s="211" t="s">
        <v>81</v>
      </c>
      <c r="AY241" s="210" t="s">
        <v>121</v>
      </c>
      <c r="BK241" s="212">
        <f>BK242</f>
        <v>0</v>
      </c>
    </row>
    <row r="242" s="1" customFormat="1" ht="16.5" customHeight="1">
      <c r="B242" s="36"/>
      <c r="C242" s="215" t="s">
        <v>402</v>
      </c>
      <c r="D242" s="215" t="s">
        <v>123</v>
      </c>
      <c r="E242" s="216" t="s">
        <v>403</v>
      </c>
      <c r="F242" s="217" t="s">
        <v>404</v>
      </c>
      <c r="G242" s="218" t="s">
        <v>325</v>
      </c>
      <c r="H242" s="219">
        <v>1</v>
      </c>
      <c r="I242" s="220"/>
      <c r="J242" s="221">
        <f>ROUND(I242*H242,2)</f>
        <v>0</v>
      </c>
      <c r="K242" s="217" t="s">
        <v>127</v>
      </c>
      <c r="L242" s="41"/>
      <c r="M242" s="222" t="s">
        <v>1</v>
      </c>
      <c r="N242" s="223" t="s">
        <v>41</v>
      </c>
      <c r="O242" s="84"/>
      <c r="P242" s="224">
        <f>O242*H242</f>
        <v>0</v>
      </c>
      <c r="Q242" s="224">
        <v>0</v>
      </c>
      <c r="R242" s="224">
        <f>Q242*H242</f>
        <v>0</v>
      </c>
      <c r="S242" s="224">
        <v>0</v>
      </c>
      <c r="T242" s="225">
        <f>S242*H242</f>
        <v>0</v>
      </c>
      <c r="AR242" s="226" t="s">
        <v>405</v>
      </c>
      <c r="AT242" s="226" t="s">
        <v>123</v>
      </c>
      <c r="AU242" s="226" t="s">
        <v>83</v>
      </c>
      <c r="AY242" s="15" t="s">
        <v>121</v>
      </c>
      <c r="BE242" s="227">
        <f>IF(N242="základní",J242,0)</f>
        <v>0</v>
      </c>
      <c r="BF242" s="227">
        <f>IF(N242="snížená",J242,0)</f>
        <v>0</v>
      </c>
      <c r="BG242" s="227">
        <f>IF(N242="zákl. přenesená",J242,0)</f>
        <v>0</v>
      </c>
      <c r="BH242" s="227">
        <f>IF(N242="sníž. přenesená",J242,0)</f>
        <v>0</v>
      </c>
      <c r="BI242" s="227">
        <f>IF(N242="nulová",J242,0)</f>
        <v>0</v>
      </c>
      <c r="BJ242" s="15" t="s">
        <v>81</v>
      </c>
      <c r="BK242" s="227">
        <f>ROUND(I242*H242,2)</f>
        <v>0</v>
      </c>
      <c r="BL242" s="15" t="s">
        <v>405</v>
      </c>
      <c r="BM242" s="226" t="s">
        <v>406</v>
      </c>
    </row>
    <row r="243" s="11" customFormat="1" ht="22.8" customHeight="1">
      <c r="B243" s="199"/>
      <c r="C243" s="200"/>
      <c r="D243" s="201" t="s">
        <v>75</v>
      </c>
      <c r="E243" s="213" t="s">
        <v>407</v>
      </c>
      <c r="F243" s="213" t="s">
        <v>408</v>
      </c>
      <c r="G243" s="200"/>
      <c r="H243" s="200"/>
      <c r="I243" s="203"/>
      <c r="J243" s="214">
        <f>BK243</f>
        <v>0</v>
      </c>
      <c r="K243" s="200"/>
      <c r="L243" s="205"/>
      <c r="M243" s="206"/>
      <c r="N243" s="207"/>
      <c r="O243" s="207"/>
      <c r="P243" s="208">
        <f>P244</f>
        <v>0</v>
      </c>
      <c r="Q243" s="207"/>
      <c r="R243" s="208">
        <f>R244</f>
        <v>0</v>
      </c>
      <c r="S243" s="207"/>
      <c r="T243" s="209">
        <f>T244</f>
        <v>0</v>
      </c>
      <c r="AR243" s="210" t="s">
        <v>146</v>
      </c>
      <c r="AT243" s="211" t="s">
        <v>75</v>
      </c>
      <c r="AU243" s="211" t="s">
        <v>81</v>
      </c>
      <c r="AY243" s="210" t="s">
        <v>121</v>
      </c>
      <c r="BK243" s="212">
        <f>BK244</f>
        <v>0</v>
      </c>
    </row>
    <row r="244" s="1" customFormat="1" ht="16.5" customHeight="1">
      <c r="B244" s="36"/>
      <c r="C244" s="215" t="s">
        <v>409</v>
      </c>
      <c r="D244" s="215" t="s">
        <v>123</v>
      </c>
      <c r="E244" s="216" t="s">
        <v>410</v>
      </c>
      <c r="F244" s="217" t="s">
        <v>408</v>
      </c>
      <c r="G244" s="218" t="s">
        <v>325</v>
      </c>
      <c r="H244" s="219">
        <v>1</v>
      </c>
      <c r="I244" s="220"/>
      <c r="J244" s="221">
        <f>ROUND(I244*H244,2)</f>
        <v>0</v>
      </c>
      <c r="K244" s="217" t="s">
        <v>127</v>
      </c>
      <c r="L244" s="41"/>
      <c r="M244" s="222" t="s">
        <v>1</v>
      </c>
      <c r="N244" s="223" t="s">
        <v>41</v>
      </c>
      <c r="O244" s="84"/>
      <c r="P244" s="224">
        <f>O244*H244</f>
        <v>0</v>
      </c>
      <c r="Q244" s="224">
        <v>0</v>
      </c>
      <c r="R244" s="224">
        <f>Q244*H244</f>
        <v>0</v>
      </c>
      <c r="S244" s="224">
        <v>0</v>
      </c>
      <c r="T244" s="225">
        <f>S244*H244</f>
        <v>0</v>
      </c>
      <c r="AR244" s="226" t="s">
        <v>405</v>
      </c>
      <c r="AT244" s="226" t="s">
        <v>123</v>
      </c>
      <c r="AU244" s="226" t="s">
        <v>83</v>
      </c>
      <c r="AY244" s="15" t="s">
        <v>121</v>
      </c>
      <c r="BE244" s="227">
        <f>IF(N244="základní",J244,0)</f>
        <v>0</v>
      </c>
      <c r="BF244" s="227">
        <f>IF(N244="snížená",J244,0)</f>
        <v>0</v>
      </c>
      <c r="BG244" s="227">
        <f>IF(N244="zákl. přenesená",J244,0)</f>
        <v>0</v>
      </c>
      <c r="BH244" s="227">
        <f>IF(N244="sníž. přenesená",J244,0)</f>
        <v>0</v>
      </c>
      <c r="BI244" s="227">
        <f>IF(N244="nulová",J244,0)</f>
        <v>0</v>
      </c>
      <c r="BJ244" s="15" t="s">
        <v>81</v>
      </c>
      <c r="BK244" s="227">
        <f>ROUND(I244*H244,2)</f>
        <v>0</v>
      </c>
      <c r="BL244" s="15" t="s">
        <v>405</v>
      </c>
      <c r="BM244" s="226" t="s">
        <v>411</v>
      </c>
    </row>
    <row r="245" s="11" customFormat="1" ht="22.8" customHeight="1">
      <c r="B245" s="199"/>
      <c r="C245" s="200"/>
      <c r="D245" s="201" t="s">
        <v>75</v>
      </c>
      <c r="E245" s="213" t="s">
        <v>412</v>
      </c>
      <c r="F245" s="213" t="s">
        <v>413</v>
      </c>
      <c r="G245" s="200"/>
      <c r="H245" s="200"/>
      <c r="I245" s="203"/>
      <c r="J245" s="214">
        <f>BK245</f>
        <v>0</v>
      </c>
      <c r="K245" s="200"/>
      <c r="L245" s="205"/>
      <c r="M245" s="206"/>
      <c r="N245" s="207"/>
      <c r="O245" s="207"/>
      <c r="P245" s="208">
        <f>P246</f>
        <v>0</v>
      </c>
      <c r="Q245" s="207"/>
      <c r="R245" s="208">
        <f>R246</f>
        <v>0</v>
      </c>
      <c r="S245" s="207"/>
      <c r="T245" s="209">
        <f>T246</f>
        <v>0</v>
      </c>
      <c r="AR245" s="210" t="s">
        <v>146</v>
      </c>
      <c r="AT245" s="211" t="s">
        <v>75</v>
      </c>
      <c r="AU245" s="211" t="s">
        <v>81</v>
      </c>
      <c r="AY245" s="210" t="s">
        <v>121</v>
      </c>
      <c r="BK245" s="212">
        <f>BK246</f>
        <v>0</v>
      </c>
    </row>
    <row r="246" s="1" customFormat="1" ht="16.5" customHeight="1">
      <c r="B246" s="36"/>
      <c r="C246" s="215" t="s">
        <v>414</v>
      </c>
      <c r="D246" s="215" t="s">
        <v>123</v>
      </c>
      <c r="E246" s="216" t="s">
        <v>415</v>
      </c>
      <c r="F246" s="217" t="s">
        <v>416</v>
      </c>
      <c r="G246" s="218" t="s">
        <v>325</v>
      </c>
      <c r="H246" s="219">
        <v>1</v>
      </c>
      <c r="I246" s="220"/>
      <c r="J246" s="221">
        <f>ROUND(I246*H246,2)</f>
        <v>0</v>
      </c>
      <c r="K246" s="217" t="s">
        <v>127</v>
      </c>
      <c r="L246" s="41"/>
      <c r="M246" s="222" t="s">
        <v>1</v>
      </c>
      <c r="N246" s="223" t="s">
        <v>41</v>
      </c>
      <c r="O246" s="84"/>
      <c r="P246" s="224">
        <f>O246*H246</f>
        <v>0</v>
      </c>
      <c r="Q246" s="224">
        <v>0</v>
      </c>
      <c r="R246" s="224">
        <f>Q246*H246</f>
        <v>0</v>
      </c>
      <c r="S246" s="224">
        <v>0</v>
      </c>
      <c r="T246" s="225">
        <f>S246*H246</f>
        <v>0</v>
      </c>
      <c r="AR246" s="226" t="s">
        <v>405</v>
      </c>
      <c r="AT246" s="226" t="s">
        <v>123</v>
      </c>
      <c r="AU246" s="226" t="s">
        <v>83</v>
      </c>
      <c r="AY246" s="15" t="s">
        <v>121</v>
      </c>
      <c r="BE246" s="227">
        <f>IF(N246="základní",J246,0)</f>
        <v>0</v>
      </c>
      <c r="BF246" s="227">
        <f>IF(N246="snížená",J246,0)</f>
        <v>0</v>
      </c>
      <c r="BG246" s="227">
        <f>IF(N246="zákl. přenesená",J246,0)</f>
        <v>0</v>
      </c>
      <c r="BH246" s="227">
        <f>IF(N246="sníž. přenesená",J246,0)</f>
        <v>0</v>
      </c>
      <c r="BI246" s="227">
        <f>IF(N246="nulová",J246,0)</f>
        <v>0</v>
      </c>
      <c r="BJ246" s="15" t="s">
        <v>81</v>
      </c>
      <c r="BK246" s="227">
        <f>ROUND(I246*H246,2)</f>
        <v>0</v>
      </c>
      <c r="BL246" s="15" t="s">
        <v>405</v>
      </c>
      <c r="BM246" s="226" t="s">
        <v>417</v>
      </c>
    </row>
    <row r="247" s="11" customFormat="1" ht="22.8" customHeight="1">
      <c r="B247" s="199"/>
      <c r="C247" s="200"/>
      <c r="D247" s="201" t="s">
        <v>75</v>
      </c>
      <c r="E247" s="213" t="s">
        <v>418</v>
      </c>
      <c r="F247" s="213" t="s">
        <v>419</v>
      </c>
      <c r="G247" s="200"/>
      <c r="H247" s="200"/>
      <c r="I247" s="203"/>
      <c r="J247" s="214">
        <f>BK247</f>
        <v>0</v>
      </c>
      <c r="K247" s="200"/>
      <c r="L247" s="205"/>
      <c r="M247" s="206"/>
      <c r="N247" s="207"/>
      <c r="O247" s="207"/>
      <c r="P247" s="208">
        <f>P248</f>
        <v>0</v>
      </c>
      <c r="Q247" s="207"/>
      <c r="R247" s="208">
        <f>R248</f>
        <v>0</v>
      </c>
      <c r="S247" s="207"/>
      <c r="T247" s="209">
        <f>T248</f>
        <v>0</v>
      </c>
      <c r="AR247" s="210" t="s">
        <v>146</v>
      </c>
      <c r="AT247" s="211" t="s">
        <v>75</v>
      </c>
      <c r="AU247" s="211" t="s">
        <v>81</v>
      </c>
      <c r="AY247" s="210" t="s">
        <v>121</v>
      </c>
      <c r="BK247" s="212">
        <f>BK248</f>
        <v>0</v>
      </c>
    </row>
    <row r="248" s="1" customFormat="1" ht="16.5" customHeight="1">
      <c r="B248" s="36"/>
      <c r="C248" s="215" t="s">
        <v>420</v>
      </c>
      <c r="D248" s="215" t="s">
        <v>123</v>
      </c>
      <c r="E248" s="216" t="s">
        <v>421</v>
      </c>
      <c r="F248" s="217" t="s">
        <v>419</v>
      </c>
      <c r="G248" s="218" t="s">
        <v>325</v>
      </c>
      <c r="H248" s="219">
        <v>1</v>
      </c>
      <c r="I248" s="220"/>
      <c r="J248" s="221">
        <f>ROUND(I248*H248,2)</f>
        <v>0</v>
      </c>
      <c r="K248" s="217" t="s">
        <v>127</v>
      </c>
      <c r="L248" s="41"/>
      <c r="M248" s="262" t="s">
        <v>1</v>
      </c>
      <c r="N248" s="263" t="s">
        <v>41</v>
      </c>
      <c r="O248" s="264"/>
      <c r="P248" s="265">
        <f>O248*H248</f>
        <v>0</v>
      </c>
      <c r="Q248" s="265">
        <v>0</v>
      </c>
      <c r="R248" s="265">
        <f>Q248*H248</f>
        <v>0</v>
      </c>
      <c r="S248" s="265">
        <v>0</v>
      </c>
      <c r="T248" s="266">
        <f>S248*H248</f>
        <v>0</v>
      </c>
      <c r="AR248" s="226" t="s">
        <v>405</v>
      </c>
      <c r="AT248" s="226" t="s">
        <v>123</v>
      </c>
      <c r="AU248" s="226" t="s">
        <v>83</v>
      </c>
      <c r="AY248" s="15" t="s">
        <v>121</v>
      </c>
      <c r="BE248" s="227">
        <f>IF(N248="základní",J248,0)</f>
        <v>0</v>
      </c>
      <c r="BF248" s="227">
        <f>IF(N248="snížená",J248,0)</f>
        <v>0</v>
      </c>
      <c r="BG248" s="227">
        <f>IF(N248="zákl. přenesená",J248,0)</f>
        <v>0</v>
      </c>
      <c r="BH248" s="227">
        <f>IF(N248="sníž. přenesená",J248,0)</f>
        <v>0</v>
      </c>
      <c r="BI248" s="227">
        <f>IF(N248="nulová",J248,0)</f>
        <v>0</v>
      </c>
      <c r="BJ248" s="15" t="s">
        <v>81</v>
      </c>
      <c r="BK248" s="227">
        <f>ROUND(I248*H248,2)</f>
        <v>0</v>
      </c>
      <c r="BL248" s="15" t="s">
        <v>405</v>
      </c>
      <c r="BM248" s="226" t="s">
        <v>422</v>
      </c>
    </row>
    <row r="249" s="1" customFormat="1" ht="6.96" customHeight="1">
      <c r="B249" s="59"/>
      <c r="C249" s="60"/>
      <c r="D249" s="60"/>
      <c r="E249" s="60"/>
      <c r="F249" s="60"/>
      <c r="G249" s="60"/>
      <c r="H249" s="60"/>
      <c r="I249" s="165"/>
      <c r="J249" s="60"/>
      <c r="K249" s="60"/>
      <c r="L249" s="41"/>
    </row>
  </sheetData>
  <sheetProtection sheet="1" autoFilter="0" formatColumns="0" formatRows="0" objects="1" scenarios="1" spinCount="100000" saltValue="2RafyN5aj4EcUJp7grmB7HdZhzONor3Kx0AvyvnftFU+MEID+TkKusOcT264SR199j9IoEGrmSQCnOVpHzRsMQ==" hashValue="sGNjtQ8CIbVAIIrL/PLiVD3/8udXiJ/PbMXqmyiPEtzw3C5fnOqc8IYb9nVK5Faee7DDiXMYEowraZLEiagUPQ==" algorithmName="SHA-512" password="CC35"/>
  <autoFilter ref="C127:K248"/>
  <mergeCells count="6">
    <mergeCell ref="E7:H7"/>
    <mergeCell ref="E16:H16"/>
    <mergeCell ref="E25:H25"/>
    <mergeCell ref="E85:H85"/>
    <mergeCell ref="E120:H12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2019-08-21T09:55:27Z</dcterms:created>
  <dcterms:modified xsi:type="dcterms:W3CDTF">2019-08-21T09:55:30Z</dcterms:modified>
</cp:coreProperties>
</file>