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Zderadova3,21 - Oprava by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'Zderadova3,21 - Oprava by...'!$C$134:$K$306</definedName>
    <definedName name="_xlnm.Print_Area" localSheetId="1">'Zderadova3,21 - Oprava by...'!$C$4:$J$76,'Zderadova3,21 - Oprava by...'!$C$82:$J$118,'Zderadova3,21 - Oprava by...'!$C$124:$K$306</definedName>
    <definedName name="_xlnm.Print_Titles" localSheetId="1">'Zderadova3,21 - Oprava by...'!$134:$134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306"/>
  <c r="BH306"/>
  <c r="BG306"/>
  <c r="BE306"/>
  <c r="T306"/>
  <c r="T305"/>
  <c r="R306"/>
  <c r="R305"/>
  <c r="P306"/>
  <c r="P305"/>
  <c r="BI304"/>
  <c r="BH304"/>
  <c r="BG304"/>
  <c r="BE304"/>
  <c r="T304"/>
  <c r="T303"/>
  <c r="R304"/>
  <c r="R303"/>
  <c r="P304"/>
  <c r="P303"/>
  <c r="BI302"/>
  <c r="BH302"/>
  <c r="BG302"/>
  <c r="BE302"/>
  <c r="T302"/>
  <c r="T301"/>
  <c r="T300"/>
  <c r="R302"/>
  <c r="R301"/>
  <c r="R300"/>
  <c r="P302"/>
  <c r="P301"/>
  <c r="P300"/>
  <c r="BI295"/>
  <c r="BH295"/>
  <c r="BG295"/>
  <c r="BE295"/>
  <c r="T295"/>
  <c r="R295"/>
  <c r="P295"/>
  <c r="BI291"/>
  <c r="BH291"/>
  <c r="BG291"/>
  <c r="BE291"/>
  <c r="T291"/>
  <c r="R291"/>
  <c r="P291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6"/>
  <c r="BH276"/>
  <c r="BG276"/>
  <c r="BE276"/>
  <c r="T276"/>
  <c r="R276"/>
  <c r="P276"/>
  <c r="BI274"/>
  <c r="BH274"/>
  <c r="BG274"/>
  <c r="BE274"/>
  <c r="T274"/>
  <c r="R274"/>
  <c r="P274"/>
  <c r="BI272"/>
  <c r="BH272"/>
  <c r="BG272"/>
  <c r="BE272"/>
  <c r="T272"/>
  <c r="R272"/>
  <c r="P272"/>
  <c r="BI271"/>
  <c r="BH271"/>
  <c r="BG271"/>
  <c r="BE271"/>
  <c r="T271"/>
  <c r="R271"/>
  <c r="P271"/>
  <c r="BI268"/>
  <c r="BH268"/>
  <c r="BG268"/>
  <c r="BE268"/>
  <c r="T268"/>
  <c r="R268"/>
  <c r="P268"/>
  <c r="BI267"/>
  <c r="BH267"/>
  <c r="BG267"/>
  <c r="BE267"/>
  <c r="T267"/>
  <c r="R267"/>
  <c r="P267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0"/>
  <c r="BH260"/>
  <c r="BG260"/>
  <c r="BE260"/>
  <c r="T260"/>
  <c r="R260"/>
  <c r="P260"/>
  <c r="BI259"/>
  <c r="BH259"/>
  <c r="BG259"/>
  <c r="BE259"/>
  <c r="T259"/>
  <c r="R259"/>
  <c r="P259"/>
  <c r="BI257"/>
  <c r="BH257"/>
  <c r="BG257"/>
  <c r="BE257"/>
  <c r="T257"/>
  <c r="R257"/>
  <c r="P257"/>
  <c r="BI256"/>
  <c r="BH256"/>
  <c r="BG256"/>
  <c r="BE256"/>
  <c r="T256"/>
  <c r="R256"/>
  <c r="P256"/>
  <c r="BI254"/>
  <c r="BH254"/>
  <c r="BG254"/>
  <c r="BE254"/>
  <c r="T254"/>
  <c r="R254"/>
  <c r="P254"/>
  <c r="BI253"/>
  <c r="BH253"/>
  <c r="BG253"/>
  <c r="BE253"/>
  <c r="T253"/>
  <c r="R253"/>
  <c r="P253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R190"/>
  <c r="P190"/>
  <c r="BI189"/>
  <c r="BH189"/>
  <c r="BG189"/>
  <c r="BE189"/>
  <c r="T189"/>
  <c r="R189"/>
  <c r="P189"/>
  <c r="BI185"/>
  <c r="BH185"/>
  <c r="BG185"/>
  <c r="BE185"/>
  <c r="T185"/>
  <c r="R185"/>
  <c r="P185"/>
  <c r="BI184"/>
  <c r="BH184"/>
  <c r="BG184"/>
  <c r="BE184"/>
  <c r="T184"/>
  <c r="R184"/>
  <c r="P184"/>
  <c r="BI181"/>
  <c r="BH181"/>
  <c r="BG181"/>
  <c r="BE181"/>
  <c r="T181"/>
  <c r="T180"/>
  <c r="R181"/>
  <c r="R180"/>
  <c r="P181"/>
  <c r="P180"/>
  <c r="BI179"/>
  <c r="BH179"/>
  <c r="BG179"/>
  <c r="BE179"/>
  <c r="T179"/>
  <c r="R179"/>
  <c r="P179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J132"/>
  <c r="J131"/>
  <c r="F131"/>
  <c r="F129"/>
  <c r="E127"/>
  <c r="J90"/>
  <c r="J89"/>
  <c r="F89"/>
  <c r="F87"/>
  <c r="E85"/>
  <c r="J16"/>
  <c r="E16"/>
  <c r="F132"/>
  <c r="J15"/>
  <c r="J10"/>
  <c r="J129"/>
  <c i="1" r="L90"/>
  <c r="AM90"/>
  <c r="AM89"/>
  <c r="L89"/>
  <c r="AM87"/>
  <c r="L87"/>
  <c r="L85"/>
  <c r="L84"/>
  <c i="2" r="J306"/>
  <c r="BK304"/>
  <c r="J291"/>
  <c r="J289"/>
  <c r="J288"/>
  <c r="J286"/>
  <c r="J285"/>
  <c r="BK283"/>
  <c r="BK280"/>
  <c r="J279"/>
  <c r="BK276"/>
  <c r="BK260"/>
  <c r="J257"/>
  <c r="J254"/>
  <c r="BK251"/>
  <c r="J249"/>
  <c r="J247"/>
  <c r="BK242"/>
  <c r="BK238"/>
  <c r="J235"/>
  <c r="BK232"/>
  <c r="J227"/>
  <c r="BK224"/>
  <c r="BK222"/>
  <c r="BK220"/>
  <c r="J216"/>
  <c r="J214"/>
  <c r="J213"/>
  <c r="BK209"/>
  <c r="J208"/>
  <c r="J207"/>
  <c r="BK205"/>
  <c r="J203"/>
  <c r="J200"/>
  <c r="BK197"/>
  <c r="J194"/>
  <c r="J192"/>
  <c r="J190"/>
  <c r="BK189"/>
  <c r="J185"/>
  <c r="BK184"/>
  <c r="J181"/>
  <c r="J179"/>
  <c r="J176"/>
  <c r="BK171"/>
  <c r="BK170"/>
  <c r="BK169"/>
  <c r="J166"/>
  <c r="BK160"/>
  <c r="BK153"/>
  <c r="J146"/>
  <c r="BK141"/>
  <c r="J140"/>
  <c r="J138"/>
  <c i="1" r="AS94"/>
  <c i="2" r="J304"/>
  <c r="J287"/>
  <c r="J283"/>
  <c r="BK282"/>
  <c r="BK281"/>
  <c r="J280"/>
  <c r="BK278"/>
  <c r="BK271"/>
  <c r="J267"/>
  <c r="J265"/>
  <c r="J263"/>
  <c r="BK259"/>
  <c r="BK254"/>
  <c r="J251"/>
  <c r="J248"/>
  <c r="BK247"/>
  <c r="BK243"/>
  <c r="J241"/>
  <c r="BK240"/>
  <c r="BK237"/>
  <c r="BK233"/>
  <c r="J232"/>
  <c r="BK231"/>
  <c r="BK230"/>
  <c r="J228"/>
  <c r="BK226"/>
  <c r="J222"/>
  <c r="BK221"/>
  <c r="J220"/>
  <c r="J212"/>
  <c r="J211"/>
  <c r="J206"/>
  <c r="J205"/>
  <c r="BK200"/>
  <c r="J197"/>
  <c r="J193"/>
  <c r="BK192"/>
  <c r="BK190"/>
  <c r="BK185"/>
  <c r="BK181"/>
  <c r="J177"/>
  <c r="J172"/>
  <c r="J169"/>
  <c r="J164"/>
  <c r="J162"/>
  <c r="BK159"/>
  <c r="J157"/>
  <c r="BK155"/>
  <c r="BK146"/>
  <c r="J145"/>
  <c r="BK140"/>
  <c r="BK306"/>
  <c r="J302"/>
  <c r="J295"/>
  <c r="BK291"/>
  <c r="BK289"/>
  <c r="BK288"/>
  <c r="BK286"/>
  <c r="J282"/>
  <c r="J281"/>
  <c r="BK279"/>
  <c r="J278"/>
  <c r="J276"/>
  <c r="BK274"/>
  <c r="J272"/>
  <c r="J271"/>
  <c r="J268"/>
  <c r="BK267"/>
  <c r="BK264"/>
  <c r="BK262"/>
  <c r="J260"/>
  <c r="J259"/>
  <c r="BK256"/>
  <c r="BK253"/>
  <c r="BK250"/>
  <c r="BK245"/>
  <c r="J244"/>
  <c r="J243"/>
  <c r="J240"/>
  <c r="J237"/>
  <c r="J236"/>
  <c r="J230"/>
  <c r="BK228"/>
  <c r="BK225"/>
  <c r="J224"/>
  <c r="BK223"/>
  <c r="J219"/>
  <c r="BK218"/>
  <c r="J217"/>
  <c r="BK216"/>
  <c r="BK215"/>
  <c r="BK213"/>
  <c r="BK212"/>
  <c r="BK211"/>
  <c r="BK208"/>
  <c r="BK207"/>
  <c r="J204"/>
  <c r="J201"/>
  <c r="J199"/>
  <c r="BK196"/>
  <c r="J195"/>
  <c r="J189"/>
  <c r="BK179"/>
  <c r="BK176"/>
  <c r="BK175"/>
  <c r="BK172"/>
  <c r="J171"/>
  <c r="J170"/>
  <c r="BK166"/>
  <c r="BK165"/>
  <c r="BK163"/>
  <c r="J161"/>
  <c r="J160"/>
  <c r="J155"/>
  <c r="J153"/>
  <c r="BK144"/>
  <c r="BK302"/>
  <c r="BK295"/>
  <c r="BK287"/>
  <c r="BK285"/>
  <c r="J274"/>
  <c r="BK272"/>
  <c r="BK268"/>
  <c r="BK265"/>
  <c r="J264"/>
  <c r="BK263"/>
  <c r="J262"/>
  <c r="BK257"/>
  <c r="J256"/>
  <c r="J253"/>
  <c r="J250"/>
  <c r="BK249"/>
  <c r="BK248"/>
  <c r="J245"/>
  <c r="BK244"/>
  <c r="J242"/>
  <c r="BK241"/>
  <c r="J238"/>
  <c r="BK236"/>
  <c r="BK235"/>
  <c r="J233"/>
  <c r="J231"/>
  <c r="BK227"/>
  <c r="J226"/>
  <c r="J225"/>
  <c r="J223"/>
  <c r="J221"/>
  <c r="BK219"/>
  <c r="J218"/>
  <c r="BK217"/>
  <c r="J215"/>
  <c r="BK214"/>
  <c r="J209"/>
  <c r="BK206"/>
  <c r="BK204"/>
  <c r="BK203"/>
  <c r="BK201"/>
  <c r="BK199"/>
  <c r="J196"/>
  <c r="BK195"/>
  <c r="BK194"/>
  <c r="BK193"/>
  <c r="J184"/>
  <c r="BK177"/>
  <c r="J175"/>
  <c r="J165"/>
  <c r="BK164"/>
  <c r="J163"/>
  <c r="BK162"/>
  <c r="BK161"/>
  <c r="J159"/>
  <c r="BK157"/>
  <c r="BK145"/>
  <c r="J144"/>
  <c r="J141"/>
  <c r="BK138"/>
  <c l="1" r="P137"/>
  <c r="T137"/>
  <c r="T158"/>
  <c r="R174"/>
  <c r="P183"/>
  <c r="BK191"/>
  <c r="J191"/>
  <c r="J102"/>
  <c r="T191"/>
  <c r="BK202"/>
  <c r="J202"/>
  <c r="J104"/>
  <c r="BK210"/>
  <c r="J210"/>
  <c r="J105"/>
  <c r="R210"/>
  <c r="P229"/>
  <c r="BK234"/>
  <c r="J234"/>
  <c r="J107"/>
  <c r="BK239"/>
  <c r="J239"/>
  <c r="J108"/>
  <c r="T239"/>
  <c r="P246"/>
  <c r="BK137"/>
  <c r="J137"/>
  <c r="J96"/>
  <c r="R137"/>
  <c r="P158"/>
  <c r="BK174"/>
  <c r="J174"/>
  <c r="J98"/>
  <c r="T174"/>
  <c r="T183"/>
  <c r="R191"/>
  <c r="P198"/>
  <c r="T198"/>
  <c r="T202"/>
  <c r="T210"/>
  <c r="R229"/>
  <c r="P234"/>
  <c r="T234"/>
  <c r="R239"/>
  <c r="R246"/>
  <c r="BK261"/>
  <c r="J261"/>
  <c r="J110"/>
  <c r="R261"/>
  <c r="BK158"/>
  <c r="J158"/>
  <c r="J97"/>
  <c r="R158"/>
  <c r="P174"/>
  <c r="BK183"/>
  <c r="J183"/>
  <c r="J101"/>
  <c r="R183"/>
  <c r="P191"/>
  <c r="BK198"/>
  <c r="J198"/>
  <c r="J103"/>
  <c r="R198"/>
  <c r="P202"/>
  <c r="R202"/>
  <c r="P210"/>
  <c r="BK229"/>
  <c r="J229"/>
  <c r="J106"/>
  <c r="T229"/>
  <c r="R234"/>
  <c r="P239"/>
  <c r="BK246"/>
  <c r="J246"/>
  <c r="J109"/>
  <c r="T246"/>
  <c r="P261"/>
  <c r="T261"/>
  <c r="BK275"/>
  <c r="J275"/>
  <c r="J111"/>
  <c r="P275"/>
  <c r="R275"/>
  <c r="T275"/>
  <c r="BK284"/>
  <c r="J284"/>
  <c r="J112"/>
  <c r="P284"/>
  <c r="R284"/>
  <c r="T284"/>
  <c r="BK290"/>
  <c r="J290"/>
  <c r="J113"/>
  <c r="P290"/>
  <c r="R290"/>
  <c r="T290"/>
  <c r="BF140"/>
  <c r="BF141"/>
  <c r="BF153"/>
  <c r="BF160"/>
  <c r="BF164"/>
  <c r="BF171"/>
  <c r="BF172"/>
  <c r="BF194"/>
  <c r="BF200"/>
  <c r="BF208"/>
  <c r="BF214"/>
  <c r="BF217"/>
  <c r="BF218"/>
  <c r="BF220"/>
  <c r="BF221"/>
  <c r="BF222"/>
  <c r="BF224"/>
  <c r="BF225"/>
  <c r="BF228"/>
  <c r="BF237"/>
  <c r="BF241"/>
  <c r="BF243"/>
  <c r="BF244"/>
  <c r="BF249"/>
  <c r="BF262"/>
  <c r="BF265"/>
  <c r="BF274"/>
  <c r="BK180"/>
  <c r="J180"/>
  <c r="J99"/>
  <c r="J87"/>
  <c r="F90"/>
  <c r="BF146"/>
  <c r="BF155"/>
  <c r="BF163"/>
  <c r="BF169"/>
  <c r="BF170"/>
  <c r="BF185"/>
  <c r="BF192"/>
  <c r="BF197"/>
  <c r="BF216"/>
  <c r="BF230"/>
  <c r="BF231"/>
  <c r="BF236"/>
  <c r="BF238"/>
  <c r="BF245"/>
  <c r="BF251"/>
  <c r="BF253"/>
  <c r="BF254"/>
  <c r="BF259"/>
  <c r="BF260"/>
  <c r="BF263"/>
  <c r="BF271"/>
  <c r="BF272"/>
  <c r="BF291"/>
  <c r="BF295"/>
  <c r="BF144"/>
  <c r="BF145"/>
  <c r="BF157"/>
  <c r="BF162"/>
  <c r="BF166"/>
  <c r="BF176"/>
  <c r="BF181"/>
  <c r="BF189"/>
  <c r="BF195"/>
  <c r="BF199"/>
  <c r="BF204"/>
  <c r="BF205"/>
  <c r="BF207"/>
  <c r="BF211"/>
  <c r="BF215"/>
  <c r="BF219"/>
  <c r="BF223"/>
  <c r="BF227"/>
  <c r="BF232"/>
  <c r="BF233"/>
  <c r="BF235"/>
  <c r="BF242"/>
  <c r="BF247"/>
  <c r="BF257"/>
  <c r="BF264"/>
  <c r="BF268"/>
  <c r="BF276"/>
  <c r="BF279"/>
  <c r="BF280"/>
  <c r="BF286"/>
  <c r="BF302"/>
  <c r="BF304"/>
  <c r="BF306"/>
  <c r="BF138"/>
  <c r="BF159"/>
  <c r="BF161"/>
  <c r="BF165"/>
  <c r="BF175"/>
  <c r="BF177"/>
  <c r="BF179"/>
  <c r="BF184"/>
  <c r="BF190"/>
  <c r="BF193"/>
  <c r="BF196"/>
  <c r="BF201"/>
  <c r="BF203"/>
  <c r="BF206"/>
  <c r="BF209"/>
  <c r="BF212"/>
  <c r="BF213"/>
  <c r="BF226"/>
  <c r="BF240"/>
  <c r="BF248"/>
  <c r="BF250"/>
  <c r="BF256"/>
  <c r="BF267"/>
  <c r="BF278"/>
  <c r="BF281"/>
  <c r="BF282"/>
  <c r="BF283"/>
  <c r="BF285"/>
  <c r="BF287"/>
  <c r="BF288"/>
  <c r="BF289"/>
  <c r="BK301"/>
  <c r="J301"/>
  <c r="J115"/>
  <c r="BK303"/>
  <c r="J303"/>
  <c r="J116"/>
  <c r="BK305"/>
  <c r="J305"/>
  <c r="J117"/>
  <c r="F35"/>
  <c i="1" r="BD95"/>
  <c r="BD94"/>
  <c r="W33"/>
  <c i="2" r="F33"/>
  <c i="1" r="BB95"/>
  <c r="BB94"/>
  <c r="W31"/>
  <c i="2" r="J31"/>
  <c i="1" r="AV95"/>
  <c i="2" r="F34"/>
  <c i="1" r="BC95"/>
  <c r="BC94"/>
  <c r="W32"/>
  <c i="2" r="F31"/>
  <c i="1" r="AZ95"/>
  <c r="AZ94"/>
  <c r="W29"/>
  <c i="2" l="1" r="T182"/>
  <c r="R136"/>
  <c r="T136"/>
  <c r="T135"/>
  <c r="P182"/>
  <c r="P136"/>
  <c r="P135"/>
  <c i="1" r="AU95"/>
  <c i="2" r="R182"/>
  <c r="BK182"/>
  <c r="J182"/>
  <c r="J100"/>
  <c r="BK136"/>
  <c r="BK135"/>
  <c r="J135"/>
  <c r="J94"/>
  <c r="BK300"/>
  <c r="J300"/>
  <c r="J114"/>
  <c r="F32"/>
  <c i="1" r="BA95"/>
  <c r="BA94"/>
  <c r="W30"/>
  <c r="AY94"/>
  <c r="AV94"/>
  <c r="AK29"/>
  <c r="AX94"/>
  <c r="AU94"/>
  <c i="2" r="J32"/>
  <c i="1" r="AW95"/>
  <c r="AT95"/>
  <c i="2" l="1" r="R135"/>
  <c r="J136"/>
  <c r="J95"/>
  <c r="J28"/>
  <c i="1" r="AG95"/>
  <c r="AG94"/>
  <c r="AK26"/>
  <c r="AW94"/>
  <c r="AK30"/>
  <c l="1" r="AN95"/>
  <c i="2" r="J37"/>
  <c i="1"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<sst xmlns="http://schemas.openxmlformats.org/spreadsheetml/2006/main">
  <si>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</si>
  <si>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</si>
  <si>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</si>
  <si>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</si>
  <si>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</si>
  <si>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{4480f06d-4d4d-4c0a-8cc8-09d12e75b55f}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</si>
  <si>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</si>
  <si>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</si>
  <si>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</si>
  <si>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</si>
  <si>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</si>
  <si>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</si>
  <si>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</si>
  <si>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</si>
  <si>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Zderadova3,21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</si>
  <si>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</si>
  <si>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</si>
  <si>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č.21</t>
  </si>
  <si>
    <t>KSO:</t>
  </si>
  <si>
    <t>CC-CZ:</t>
  </si>
  <si>
    <t>Místo:</t>
  </si>
  <si>
    <t>Zderadova 3,Brno</t>
  </si>
  <si>
    <t>Datum:</t>
  </si>
  <si>
    <t>14. 2. 2020</t>
  </si>
  <si>
    <t>Zadavatel:</t>
  </si>
  <si>
    <t>IČ:</t>
  </si>
  <si>
    <t>MmBrno,OSM 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</si>
  <si>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</si>
  <si>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</si>
  <si>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</si>
  <si>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</si>
  <si>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</si>
  <si>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</si>
  <si>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</si>
  <si>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</si>
  <si>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</si>
  <si>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</si>
  <si>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</si>
  <si>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</si>
  <si>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</si>
  <si>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</si>
  <si>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</si>
  <si>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</si>
  <si>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</si>
  <si>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</si>
  <si>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</si>
  <si>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</si>
  <si>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</si>
  <si>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</si>
  <si>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</si>
  <si>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</si>
  <si>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</si>
  <si>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</si>
  <si>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</si>
  <si>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</si>
  <si>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</si>
  <si>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</si>
  <si>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</si>
  <si>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</si>
  <si>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</si>
  <si>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</si>
  <si>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</si>
  <si>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</si>
  <si>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</si>
  <si>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</si>
  <si>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</si>
  <si>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</si>
  <si>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</si>
  <si>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</si>
  <si>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</si>
  <si>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</si>
  <si>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</si>
  <si>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</si>
  <si>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</si>
  <si>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</si>
  <si>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</si>
  <si>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</si>
  <si>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</si>
  <si>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</si>
  <si>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</si>
  <si>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</si>
  <si>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</si>
  <si>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</si>
  <si>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</si>
  <si>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</si>
  <si>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</si>
  <si>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</si>
  <si>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</si>
  <si>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</si>
  <si>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</si>
  <si>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</si>
  <si>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</si>
  <si>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</si>
  <si>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</si>
  <si>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722 - Zdravotechnika - vnitřní vodovod</t>
  </si>
  <si>
    <t xml:space="preserve">    725 - Zdravotechnika - zařizovací předměty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</si>
  <si>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</si>
  <si>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</si>
  <si>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</si>
  <si>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742 - Elektroinstalace - slaboproud</t>
  </si>
  <si>
    <t xml:space="preserve">    751 - Vzduchotechnika</t>
  </si>
  <si>
    <t xml:space="preserve">    766 - Konstrukce truhlářské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</si>
  <si>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</si>
  <si>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</si>
  <si>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</si>
  <si>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</si>
  <si>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</si>
  <si>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</si>
  <si>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</si>
  <si>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</si>
  <si>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</si>
  <si>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</si>
  <si>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</si>
  <si>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</si>
  <si>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</si>
  <si>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</si>
  <si>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</si>
  <si>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</si>
  <si>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</si>
  <si>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</si>
  <si>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</si>
  <si>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</si>
  <si>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</si>
  <si>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</si>
  <si>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</si>
  <si>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</si>
  <si>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</si>
  <si>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</si>
  <si>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</si>
  <si>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</si>
  <si>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611325421</t>
  </si>
  <si>
    <t>Oprava vnitřní vápenocementové štukové omítky stropů v rozsahu plochy do 10%</t>
  </si>
  <si>
    <t>m2</t>
  </si>
  <si>
    <t>CS ÚRS 2020 01</t>
  </si>
  <si>
    <t>4</t>
  </si>
  <si>
    <t>2</t>
  </si>
  <si>
    <t>-973868574</t>
  </si>
  <si>
    <t>VV</t>
  </si>
  <si>
    <t>3,5+4,6+6+23,4+15,5</t>
  </si>
  <si>
    <t>612131121</t>
  </si>
  <si>
    <t>Penetrační disperzní nátěr vnitřních stěn nanášený ručně</t>
  </si>
  <si>
    <t>-680960948</t>
  </si>
  <si>
    <t>3</t>
  </si>
  <si>
    <t>612135101</t>
  </si>
  <si>
    <t>Hrubá výplň rýh ve stěnách maltou jakékoli šířky rýhy</t>
  </si>
  <si>
    <t>1870279292</t>
  </si>
  <si>
    <t>5*0,07</t>
  </si>
  <si>
    <t>Součet</t>
  </si>
  <si>
    <t>612321121</t>
  </si>
  <si>
    <t>Vápenocementová omítka hladká jednovrstvá vnitřních stěn nanášená ručně</t>
  </si>
  <si>
    <t>-9266051</t>
  </si>
  <si>
    <t>5</t>
  </si>
  <si>
    <t>612321191</t>
  </si>
  <si>
    <t>Příplatek k vápenocementové omítce vnitřních stěn za každých dalších 5 mm tloušťky ručně</t>
  </si>
  <si>
    <t>1084319886</t>
  </si>
  <si>
    <t>612325422</t>
  </si>
  <si>
    <t>Oprava vnitřní vápenocementové štukové omítky stěn v rozsahu plochy do 30%</t>
  </si>
  <si>
    <t>-381041971</t>
  </si>
  <si>
    <t>(2,9+1,2+1,7+2,9+7,55+5,15+0,6+5,15+3)*2*2,6</t>
  </si>
  <si>
    <t>-(1,2*1,25*3+0,9*2,2*2)</t>
  </si>
  <si>
    <t>-0,8*2*5-0,6*2*2</t>
  </si>
  <si>
    <t>1,25*3*0,2*3+(0,9+2,2*2)*2*0,2</t>
  </si>
  <si>
    <t>"obklad"-(1,7+2,5)*2*2,0+0,6*2</t>
  </si>
  <si>
    <t>7</t>
  </si>
  <si>
    <t>612-pc 1</t>
  </si>
  <si>
    <t>Oprava praskliny v pokoji u dveří</t>
  </si>
  <si>
    <t>sada</t>
  </si>
  <si>
    <t>-1908939014</t>
  </si>
  <si>
    <t>8</t>
  </si>
  <si>
    <t>612-pc 2</t>
  </si>
  <si>
    <t>Zapravení drážek</t>
  </si>
  <si>
    <t>965481471</t>
  </si>
  <si>
    <t>9</t>
  </si>
  <si>
    <t>619991011</t>
  </si>
  <si>
    <t>Obalení konstrukcí a prvků fólií přilepenou lepící páskou</t>
  </si>
  <si>
    <t>-1671867459</t>
  </si>
  <si>
    <t>Ostatní konstrukce a práce, bourání</t>
  </si>
  <si>
    <t>10</t>
  </si>
  <si>
    <t>952901111</t>
  </si>
  <si>
    <t>Vyčištění budov bytové a občanské výstavby při výšce podlaží do 4 m</t>
  </si>
  <si>
    <t>166523341</t>
  </si>
  <si>
    <t>11</t>
  </si>
  <si>
    <t>952-PC 1</t>
  </si>
  <si>
    <t>Vyklizení bytu-demontáž lustrů,garnýží,kuchyňské linky, sporáku</t>
  </si>
  <si>
    <t>1536956150</t>
  </si>
  <si>
    <t>12</t>
  </si>
  <si>
    <t>952-PC 2</t>
  </si>
  <si>
    <t>Umytí dlažby a obkladu v koupelně</t>
  </si>
  <si>
    <t>-553701812</t>
  </si>
  <si>
    <t>13</t>
  </si>
  <si>
    <t>952-PC 3</t>
  </si>
  <si>
    <t>Umytí vany a umyvadla</t>
  </si>
  <si>
    <t>-864378458</t>
  </si>
  <si>
    <t>14</t>
  </si>
  <si>
    <t>952-PC 4</t>
  </si>
  <si>
    <t>Umytí radiátoru v pokoji</t>
  </si>
  <si>
    <t>-978077575</t>
  </si>
  <si>
    <t>952-PC 5</t>
  </si>
  <si>
    <t>Vyvěšení dveří a likvidace</t>
  </si>
  <si>
    <t>996953253</t>
  </si>
  <si>
    <t>16</t>
  </si>
  <si>
    <t>952-PC 6</t>
  </si>
  <si>
    <t>Umytí dveří</t>
  </si>
  <si>
    <t>2116314758</t>
  </si>
  <si>
    <t>17</t>
  </si>
  <si>
    <t>974031121</t>
  </si>
  <si>
    <t>Vysekání rýh ve zdivu cihelném hl do 30 mm š do 30 mm</t>
  </si>
  <si>
    <t>m</t>
  </si>
  <si>
    <t>1933650677</t>
  </si>
  <si>
    <t>"pro nový el.sporák"5</t>
  </si>
  <si>
    <t>18</t>
  </si>
  <si>
    <t>978011121</t>
  </si>
  <si>
    <t>Otlučení (osekání) vnitřní vápenné nebo vápenocementové omítky stropů v rozsahu do 10 %</t>
  </si>
  <si>
    <t>2095842006</t>
  </si>
  <si>
    <t>19</t>
  </si>
  <si>
    <t>978013141</t>
  </si>
  <si>
    <t>Otlučení (osekání) vnitřní vápenné nebo vápenocementové omítky stěn v rozsahu do 30 %</t>
  </si>
  <si>
    <t>1969877819</t>
  </si>
  <si>
    <t>20</t>
  </si>
  <si>
    <t>978013191</t>
  </si>
  <si>
    <t>Otlučení (osekání) vnitřní vápenné nebo vápenocementové omítky stěn v rozsahu do 100 %</t>
  </si>
  <si>
    <t>992465293</t>
  </si>
  <si>
    <t>978059511</t>
  </si>
  <si>
    <t>Odsekání a odebrání obkladů stěn z vnitřních obkládaček plochy do 1 m2</t>
  </si>
  <si>
    <t>161958352</t>
  </si>
  <si>
    <t>(0,6*2+3,2)*0,6+0,6*2*0,9</t>
  </si>
  <si>
    <t>997</t>
  </si>
  <si>
    <t>Přesun sutě</t>
  </si>
  <si>
    <t>22</t>
  </si>
  <si>
    <t>997013213</t>
  </si>
  <si>
    <t>Vnitrostaveništní doprava suti a vybouraných hmot pro budovy v do 12 m ručně</t>
  </si>
  <si>
    <t>t</t>
  </si>
  <si>
    <t>426562372</t>
  </si>
  <si>
    <t>23</t>
  </si>
  <si>
    <t>997013501</t>
  </si>
  <si>
    <t>Odvoz suti a vybouraných hmot na skládku nebo meziskládku do 1 km se složením</t>
  </si>
  <si>
    <t>2143700704</t>
  </si>
  <si>
    <t>24</t>
  </si>
  <si>
    <t>997013509</t>
  </si>
  <si>
    <t>Příplatek k odvozu suti a vybouraných hmot na skládku ZKD 1 km přes 1 km</t>
  </si>
  <si>
    <t>-335510989</t>
  </si>
  <si>
    <t>2,784*24 'Přepočtené koeficientem množství</t>
  </si>
  <si>
    <t>25</t>
  </si>
  <si>
    <t>997013601</t>
  </si>
  <si>
    <t xml:space="preserve">Poplatek za uložení na skládce (skládkovné) stavebního odpadu </t>
  </si>
  <si>
    <t>-1097663258</t>
  </si>
  <si>
    <t>998</t>
  </si>
  <si>
    <t>Přesun hmot</t>
  </si>
  <si>
    <t>26</t>
  </si>
  <si>
    <t>998018002</t>
  </si>
  <si>
    <t>Přesun hmot ruční pro budovy v do 12 m</t>
  </si>
  <si>
    <t>869228530</t>
  </si>
  <si>
    <t>PSV</t>
  </si>
  <si>
    <t>Práce a dodávky PSV</t>
  </si>
  <si>
    <t>722</t>
  </si>
  <si>
    <t>Zdravotechnika - vnitřní vodovod</t>
  </si>
  <si>
    <t>27</t>
  </si>
  <si>
    <t>722190901</t>
  </si>
  <si>
    <t>Uzavření nebo otevření vodovodního potrubí při opravách</t>
  </si>
  <si>
    <t>kus</t>
  </si>
  <si>
    <t>1613204087</t>
  </si>
  <si>
    <t>28</t>
  </si>
  <si>
    <t>722220862</t>
  </si>
  <si>
    <t>Demontáž armatur závitových se dvěma závity G do 5/4</t>
  </si>
  <si>
    <t>2133938983</t>
  </si>
  <si>
    <t>"uzávěr SV"1</t>
  </si>
  <si>
    <t>"uzávěr TUV"1</t>
  </si>
  <si>
    <t>29</t>
  </si>
  <si>
    <t>722232045</t>
  </si>
  <si>
    <t>Kohout kulový přímý G 1 PN 42 do 185°C vnitřní závit</t>
  </si>
  <si>
    <t>1324497646</t>
  </si>
  <si>
    <t>30</t>
  </si>
  <si>
    <t>998722202</t>
  </si>
  <si>
    <t>Přesun hmot procentní pro vnitřní vodovod v objektech v do 12 m</t>
  </si>
  <si>
    <t>%</t>
  </si>
  <si>
    <t>1184916853</t>
  </si>
  <si>
    <t>725</t>
  </si>
  <si>
    <t>Zdravotechnika - zařizovací předměty</t>
  </si>
  <si>
    <t>31</t>
  </si>
  <si>
    <t>725110814</t>
  </si>
  <si>
    <t>Demontáž klozetu Kombi, odsávací</t>
  </si>
  <si>
    <t>soubor</t>
  </si>
  <si>
    <t>-1582545501</t>
  </si>
  <si>
    <t>32</t>
  </si>
  <si>
    <t>725112171</t>
  </si>
  <si>
    <t>Kombi klozet s hlubokým splachováním odpad vodorovný</t>
  </si>
  <si>
    <t>-1200680372</t>
  </si>
  <si>
    <t>33</t>
  </si>
  <si>
    <t>725610810</t>
  </si>
  <si>
    <t>Demontáž sporáků</t>
  </si>
  <si>
    <t>-1146304716</t>
  </si>
  <si>
    <t>34</t>
  </si>
  <si>
    <t>725619102</t>
  </si>
  <si>
    <t>Montáž sporáku</t>
  </si>
  <si>
    <t>1991166075</t>
  </si>
  <si>
    <t>35</t>
  </si>
  <si>
    <t>M</t>
  </si>
  <si>
    <t>541111</t>
  </si>
  <si>
    <t>elektrický sporák</t>
  </si>
  <si>
    <t>-269791413</t>
  </si>
  <si>
    <t>36</t>
  </si>
  <si>
    <t>998725202</t>
  </si>
  <si>
    <t>Přesun hmot procentní pro zařizovací předměty v objektech v do 12 m</t>
  </si>
  <si>
    <t>2039069571</t>
  </si>
  <si>
    <t>734</t>
  </si>
  <si>
    <t>Ústřední vytápění - armatury</t>
  </si>
  <si>
    <t>37</t>
  </si>
  <si>
    <t>734200811</t>
  </si>
  <si>
    <t>Demontáž armatury závitové s jedním závitem do G 1/2</t>
  </si>
  <si>
    <t>-968738278</t>
  </si>
  <si>
    <t>38</t>
  </si>
  <si>
    <t>734221682</t>
  </si>
  <si>
    <t>Termostatická hlavice kapalinová PN 10 do 110°C otopných těles VK</t>
  </si>
  <si>
    <t>-876128059</t>
  </si>
  <si>
    <t>39</t>
  </si>
  <si>
    <t>998734202</t>
  </si>
  <si>
    <t>Přesun hmot procentní pro armatury v objektech v do 12 m</t>
  </si>
  <si>
    <t>829714524</t>
  </si>
  <si>
    <t>735</t>
  </si>
  <si>
    <t>Ústřední vytápění - otopná tělesa</t>
  </si>
  <si>
    <t>40</t>
  </si>
  <si>
    <t>735151822</t>
  </si>
  <si>
    <t>Demontáž otopného tělesa panelového dvouřadého délka do 2820 mm</t>
  </si>
  <si>
    <t>-1061735356</t>
  </si>
  <si>
    <t>41</t>
  </si>
  <si>
    <t>735152482</t>
  </si>
  <si>
    <t>Otopné těleso panelové VK dvoudeskové 1 přídavná přestupní plocha výška/délka 600/1800mm výkon 2318W</t>
  </si>
  <si>
    <t>-193463032</t>
  </si>
  <si>
    <t>42</t>
  </si>
  <si>
    <t>735191910</t>
  </si>
  <si>
    <t>Napuštění vody do otopných těles</t>
  </si>
  <si>
    <t>-1679063245</t>
  </si>
  <si>
    <t>43</t>
  </si>
  <si>
    <t>735494811</t>
  </si>
  <si>
    <t>Vypuštění vody z otopných těles</t>
  </si>
  <si>
    <t>-339670643</t>
  </si>
  <si>
    <t>44</t>
  </si>
  <si>
    <t>7355-pc1</t>
  </si>
  <si>
    <t>Přenesení měřiče tepla na nově osazené otopné těleso vč. potřebné dokumentace (protokol)</t>
  </si>
  <si>
    <t>-1577940377</t>
  </si>
  <si>
    <t>45</t>
  </si>
  <si>
    <t>735890802</t>
  </si>
  <si>
    <t>Přemístění demontovaného otopného tělesa vodorovně 100 m v objektech výšky přes 6 do 12 m</t>
  </si>
  <si>
    <t>43988897</t>
  </si>
  <si>
    <t>46</t>
  </si>
  <si>
    <t>998735202</t>
  </si>
  <si>
    <t>Přesun hmot procentní pro otopná tělesa v objektech v do 12 m</t>
  </si>
  <si>
    <t>-1358051067</t>
  </si>
  <si>
    <t>741</t>
  </si>
  <si>
    <t>Elektroinstalace - silnoproud</t>
  </si>
  <si>
    <t>47</t>
  </si>
  <si>
    <t>741122611</t>
  </si>
  <si>
    <t>Montáž kabel Cu plný kulatý žíla 3x1,5 až 6 mm2 uložený pevně (CYKY)</t>
  </si>
  <si>
    <t>-1323914200</t>
  </si>
  <si>
    <t>48</t>
  </si>
  <si>
    <t>34111036</t>
  </si>
  <si>
    <t>kabel silový s Cu jádrem 1kV 3x2,5mm2</t>
  </si>
  <si>
    <t>-989839142</t>
  </si>
  <si>
    <t>49</t>
  </si>
  <si>
    <t>741130021</t>
  </si>
  <si>
    <t>Ukončení vodič izolovaný do 2,5 mm2 na svorkovnici</t>
  </si>
  <si>
    <t>-1471743698</t>
  </si>
  <si>
    <t>50</t>
  </si>
  <si>
    <t>741311021</t>
  </si>
  <si>
    <t>Montáž přípojka sporáková s doutnavkou se zapojením vodičů</t>
  </si>
  <si>
    <t>-1447156861</t>
  </si>
  <si>
    <t>51</t>
  </si>
  <si>
    <t>34536398</t>
  </si>
  <si>
    <t>spínač páčkový 25A zapuštěná montáž se signální doutnavkou 39563-23C</t>
  </si>
  <si>
    <t>-110085992</t>
  </si>
  <si>
    <t>52</t>
  </si>
  <si>
    <t>741313003</t>
  </si>
  <si>
    <t>Montáž zásuvka (polo)zapuštěná bezšroubové připojení 2x(2P+PE) dvojnásobná</t>
  </si>
  <si>
    <t>5720183</t>
  </si>
  <si>
    <t>53</t>
  </si>
  <si>
    <t>34555121</t>
  </si>
  <si>
    <t>zásuvka 2násobná 16A bílá</t>
  </si>
  <si>
    <t>-701756517</t>
  </si>
  <si>
    <t>54</t>
  </si>
  <si>
    <t>741316813</t>
  </si>
  <si>
    <t>Demontáž zásuvek domovních normál do 16A zapuštěných bezšroubových se zachováním funkčnosti 2P+PE</t>
  </si>
  <si>
    <t>-339265518</t>
  </si>
  <si>
    <t>55</t>
  </si>
  <si>
    <t>741330335</t>
  </si>
  <si>
    <t>Montáž ovladač tlačítkový vestavný-objímka se žárovkou</t>
  </si>
  <si>
    <t>1369854655</t>
  </si>
  <si>
    <t>56</t>
  </si>
  <si>
    <t>34513104</t>
  </si>
  <si>
    <t>objímka žárovky E27 vestavná keramická 1332-667</t>
  </si>
  <si>
    <t>-1652389974</t>
  </si>
  <si>
    <t>57</t>
  </si>
  <si>
    <t>34774102</t>
  </si>
  <si>
    <t>žárovka LED E27 6W</t>
  </si>
  <si>
    <t>1258720946</t>
  </si>
  <si>
    <t>58</t>
  </si>
  <si>
    <t>741370002</t>
  </si>
  <si>
    <t>Montáž svítidlo žárovkové bytové stropní přisazené 1 zdroj se sklem</t>
  </si>
  <si>
    <t>1522642111</t>
  </si>
  <si>
    <t>59</t>
  </si>
  <si>
    <t>348211</t>
  </si>
  <si>
    <t>svítidlo žárovkové, vč. světeleného LED zdroje a recyklačních poplatků</t>
  </si>
  <si>
    <t>-1306438045</t>
  </si>
  <si>
    <t>60</t>
  </si>
  <si>
    <t>741810001</t>
  </si>
  <si>
    <t>Celková prohlídka elektrického rozvodu a zařízení do 100 000,- Kč, vč. revizní zprávy</t>
  </si>
  <si>
    <t>896077549</t>
  </si>
  <si>
    <t>61</t>
  </si>
  <si>
    <t>741811011</t>
  </si>
  <si>
    <t>Kontrola rozvaděč nn silový hmotnosti do 200 kg</t>
  </si>
  <si>
    <t>-1013907756</t>
  </si>
  <si>
    <t>62</t>
  </si>
  <si>
    <t>74181-pc1</t>
  </si>
  <si>
    <t>D+M zásuvková el.lišta</t>
  </si>
  <si>
    <t>-29289154</t>
  </si>
  <si>
    <t>63</t>
  </si>
  <si>
    <t>74181-pc2</t>
  </si>
  <si>
    <t>D+M osvětlení kuchyňské linky pod horní skříňky</t>
  </si>
  <si>
    <t>1493968340</t>
  </si>
  <si>
    <t>64</t>
  </si>
  <si>
    <t>74181-pc3</t>
  </si>
  <si>
    <t>Drobný pomocný instalační materiál (sádra, svorky, pásky, aj.)</t>
  </si>
  <si>
    <t>228677158</t>
  </si>
  <si>
    <t>742</t>
  </si>
  <si>
    <t>Elektroinstalace - slaboproud</t>
  </si>
  <si>
    <t>65</t>
  </si>
  <si>
    <t>742310006</t>
  </si>
  <si>
    <t>Montáž domácího nástěnného audio/video telefonu</t>
  </si>
  <si>
    <t>-2063589698</t>
  </si>
  <si>
    <t>66</t>
  </si>
  <si>
    <t>38226805</t>
  </si>
  <si>
    <t>přístroj telefonní domácí s bzučákem</t>
  </si>
  <si>
    <t>-1868481706</t>
  </si>
  <si>
    <t>67</t>
  </si>
  <si>
    <t>742310806</t>
  </si>
  <si>
    <t>Demontáž domácího nástěnného audio/video telefonu</t>
  </si>
  <si>
    <t>-1286870731</t>
  </si>
  <si>
    <t>68</t>
  </si>
  <si>
    <t>998742202</t>
  </si>
  <si>
    <t>Přesun hmot procentní pro slaboproud v objektech v do 12 m</t>
  </si>
  <si>
    <t>-1060215888</t>
  </si>
  <si>
    <t>751</t>
  </si>
  <si>
    <t>Vzduchotechnika</t>
  </si>
  <si>
    <t>69</t>
  </si>
  <si>
    <t>751111012</t>
  </si>
  <si>
    <t>Mtž vent ax ntl nástěnného základního D do 200 mm</t>
  </si>
  <si>
    <t>-1323480090</t>
  </si>
  <si>
    <t>70</t>
  </si>
  <si>
    <t>429141</t>
  </si>
  <si>
    <t>ventilátor nástěnný D 155-160mm IP44 s časovým doběhem</t>
  </si>
  <si>
    <t>-1688723105</t>
  </si>
  <si>
    <t>71</t>
  </si>
  <si>
    <t>751111811</t>
  </si>
  <si>
    <t>Demontáž ventilátoru axiálního nízkotlakého kruhové potrubí D do 200 mm</t>
  </si>
  <si>
    <t>445749237</t>
  </si>
  <si>
    <t>72</t>
  </si>
  <si>
    <t>75112-01</t>
  </si>
  <si>
    <t>Úprava potrubí pro napojení nového ventilátoru</t>
  </si>
  <si>
    <t>-585248826</t>
  </si>
  <si>
    <t>766</t>
  </si>
  <si>
    <t>Konstrukce truhlářské</t>
  </si>
  <si>
    <t>73</t>
  </si>
  <si>
    <t>766660001</t>
  </si>
  <si>
    <t>Montáž dveřních křídel otvíravých jednokřídlových š do 0,8 m do ocelové zárubně</t>
  </si>
  <si>
    <t>-490767472</t>
  </si>
  <si>
    <t>74</t>
  </si>
  <si>
    <t>61162074R</t>
  </si>
  <si>
    <t xml:space="preserve">dveře jednokřídlé  plné 900x1970mm včetně kování,klik a zámku Pokoj-pokoj-přeměřit na stavbě</t>
  </si>
  <si>
    <t>833368143</t>
  </si>
  <si>
    <t>75</t>
  </si>
  <si>
    <t>61162074R1</t>
  </si>
  <si>
    <t xml:space="preserve">dveře jednokřídlé  plné 600x1970mm včetně kování,klik a zámku Předsín-koupelna-přeměřit na stavbě</t>
  </si>
  <si>
    <t>2032807387</t>
  </si>
  <si>
    <t>76</t>
  </si>
  <si>
    <t>766-pc 1</t>
  </si>
  <si>
    <t>Seřízení oken a dveří</t>
  </si>
  <si>
    <t>-1488616927</t>
  </si>
  <si>
    <t>77</t>
  </si>
  <si>
    <t>766-pc 2</t>
  </si>
  <si>
    <t>Dodávka a montáž kuchyňské linky dolní skřinky cca 180cm vč.nerez.dřezu,baterie ze spodu,horní skřinky včetně digestoře 240cm-viz TZ</t>
  </si>
  <si>
    <t>136671796</t>
  </si>
  <si>
    <t>78</t>
  </si>
  <si>
    <t>998766202</t>
  </si>
  <si>
    <t>Přesun hmot procentní pro konstrukce truhlářské v objektech v do 12 m</t>
  </si>
  <si>
    <t>-1513571008</t>
  </si>
  <si>
    <t>776</t>
  </si>
  <si>
    <t>Podlahy povlakové</t>
  </si>
  <si>
    <t>79</t>
  </si>
  <si>
    <t>776111116</t>
  </si>
  <si>
    <t>Odstranění zbytků lepidla z podkladu povlakových podlah broušením</t>
  </si>
  <si>
    <t>-1868875872</t>
  </si>
  <si>
    <t>80</t>
  </si>
  <si>
    <t>776111311</t>
  </si>
  <si>
    <t>Vysátí podkladu povlakových podlah</t>
  </si>
  <si>
    <t>-816435374</t>
  </si>
  <si>
    <t>81</t>
  </si>
  <si>
    <t>776121111</t>
  </si>
  <si>
    <t>Vodou ředitelná penetrace savého podkladu povlakových podlah ředěná v poměru 1:3</t>
  </si>
  <si>
    <t>33019079</t>
  </si>
  <si>
    <t>82</t>
  </si>
  <si>
    <t>776141112</t>
  </si>
  <si>
    <t>Vyrovnání podkladu povlakových podlah stěrkou pevnosti 20 MPa tl 5 mm</t>
  </si>
  <si>
    <t>876781786</t>
  </si>
  <si>
    <t>83</t>
  </si>
  <si>
    <t>776201812</t>
  </si>
  <si>
    <t xml:space="preserve">Demontáž lepených povlakových podlah </t>
  </si>
  <si>
    <t>-690227621</t>
  </si>
  <si>
    <t>3,5+6+23,5+15,5</t>
  </si>
  <si>
    <t>84</t>
  </si>
  <si>
    <t>776222111</t>
  </si>
  <si>
    <t>Lepení pásů z PVC</t>
  </si>
  <si>
    <t>-1200092480</t>
  </si>
  <si>
    <t>85</t>
  </si>
  <si>
    <t>28411017</t>
  </si>
  <si>
    <t>PVC v tmavší barvě</t>
  </si>
  <si>
    <t>748162876</t>
  </si>
  <si>
    <t>48,5*1,1 'Přepočtené koeficientem množství</t>
  </si>
  <si>
    <t>86</t>
  </si>
  <si>
    <t>776223112R</t>
  </si>
  <si>
    <t>Spoj povlakových podlahovin z PVC svařováním za studena</t>
  </si>
  <si>
    <t>1851750497</t>
  </si>
  <si>
    <t>87</t>
  </si>
  <si>
    <t>776410811</t>
  </si>
  <si>
    <t>Odstranění soklíků a lišt pryžových nebo plastových</t>
  </si>
  <si>
    <t>-1862129521</t>
  </si>
  <si>
    <t>(2,9+1,2+4,55+5,15*2+3+0,6+3,15)*2</t>
  </si>
  <si>
    <t>88</t>
  </si>
  <si>
    <t>776421111R</t>
  </si>
  <si>
    <t>Montáž a dodávku obvodových lišt lepením</t>
  </si>
  <si>
    <t>332477135</t>
  </si>
  <si>
    <t>89</t>
  </si>
  <si>
    <t>998776202</t>
  </si>
  <si>
    <t>Přesun hmot procentní pro podlahy povlakové v objektech v do 12 m</t>
  </si>
  <si>
    <t>-192845684</t>
  </si>
  <si>
    <t>781</t>
  </si>
  <si>
    <t>Dokončovací práce - obklady</t>
  </si>
  <si>
    <t>90</t>
  </si>
  <si>
    <t>781121011</t>
  </si>
  <si>
    <t>Nátěr penetrační na stěnu</t>
  </si>
  <si>
    <t>-1285104154</t>
  </si>
  <si>
    <t>91</t>
  </si>
  <si>
    <t>781151031</t>
  </si>
  <si>
    <t>Celoplošné vyrovnání podkladu stěrkou tl 3 mm</t>
  </si>
  <si>
    <t>-494750493</t>
  </si>
  <si>
    <t>92</t>
  </si>
  <si>
    <t>781474114</t>
  </si>
  <si>
    <t>Montáž obkladů vnitřních keramických hladkých do 22 ks/m2 lepených flexibilním lepidlem</t>
  </si>
  <si>
    <t>2134995222</t>
  </si>
  <si>
    <t>93</t>
  </si>
  <si>
    <t>59761040</t>
  </si>
  <si>
    <t>obklad keramický hladký přes 19 do 22ks/m2</t>
  </si>
  <si>
    <t>1774181754</t>
  </si>
  <si>
    <t>3*1,1 'Přepočtené koeficientem množství</t>
  </si>
  <si>
    <t>94</t>
  </si>
  <si>
    <t>781491822</t>
  </si>
  <si>
    <t>Demontáž dvířek</t>
  </si>
  <si>
    <t>530751201</t>
  </si>
  <si>
    <t>95</t>
  </si>
  <si>
    <t>781493611</t>
  </si>
  <si>
    <t>Montáž plastových dvířek s rámem lepených</t>
  </si>
  <si>
    <t>-249093803</t>
  </si>
  <si>
    <t>"u uzávěrů SV a TUV"1</t>
  </si>
  <si>
    <t>96</t>
  </si>
  <si>
    <t>56245721</t>
  </si>
  <si>
    <t>dvířka bílá 300x300mm</t>
  </si>
  <si>
    <t>-1010363988</t>
  </si>
  <si>
    <t>97</t>
  </si>
  <si>
    <t>781494111</t>
  </si>
  <si>
    <t>D+m Plastové profily rohové lepené flexibilním lepidlem</t>
  </si>
  <si>
    <t>982350911</t>
  </si>
  <si>
    <t>0,6*2+1,5*2</t>
  </si>
  <si>
    <t>98</t>
  </si>
  <si>
    <t>998781202</t>
  </si>
  <si>
    <t>Přesun hmot procentní pro obklady keramické v objektech v do 12 m</t>
  </si>
  <si>
    <t>1094334347</t>
  </si>
  <si>
    <t>783</t>
  </si>
  <si>
    <t>Dokončovací práce - nátěry</t>
  </si>
  <si>
    <t>99</t>
  </si>
  <si>
    <t>783301311</t>
  </si>
  <si>
    <t>Odmaštění zámečnických konstrukcí vodou ředitelným odmašťovačem</t>
  </si>
  <si>
    <t>775965295</t>
  </si>
  <si>
    <t>4,8*0,25+4,9*0,25*2+4,6*0,25</t>
  </si>
  <si>
    <t>100</t>
  </si>
  <si>
    <t>783306801</t>
  </si>
  <si>
    <t>Odstranění nátěru ze zámečnických konstrukcí obroušením</t>
  </si>
  <si>
    <t>1791130986</t>
  </si>
  <si>
    <t>101</t>
  </si>
  <si>
    <t>783314101</t>
  </si>
  <si>
    <t>Základní jednonásobný syntetický nátěr zámečnických konstrukcí</t>
  </si>
  <si>
    <t>1883383912</t>
  </si>
  <si>
    <t>102</t>
  </si>
  <si>
    <t>783315101</t>
  </si>
  <si>
    <t>Mezinátěr jednonásobný syntetický standardní zámečnických konstrukcí</t>
  </si>
  <si>
    <t>-1155014826</t>
  </si>
  <si>
    <t>103</t>
  </si>
  <si>
    <t>783317101</t>
  </si>
  <si>
    <t>Krycí jednonásobný syntetický standardní nátěr zámečnických konstrukcí</t>
  </si>
  <si>
    <t>-2202843</t>
  </si>
  <si>
    <t>104</t>
  </si>
  <si>
    <t>783322101</t>
  </si>
  <si>
    <t>Tmelení včetně přebroušení zámečnických konstrukcí disperzním tmelem</t>
  </si>
  <si>
    <t>-2088932487</t>
  </si>
  <si>
    <t>105</t>
  </si>
  <si>
    <t>783-poznámka</t>
  </si>
  <si>
    <t>Na zárubní u vstupních dveří musí být zachované číslo bytu</t>
  </si>
  <si>
    <t>-804982736</t>
  </si>
  <si>
    <t>784</t>
  </si>
  <si>
    <t>Dokončovací práce - malby a tapety</t>
  </si>
  <si>
    <t>106</t>
  </si>
  <si>
    <t>784121001</t>
  </si>
  <si>
    <t>Oškrabání malby v mísnostech výšky do 3,80 m</t>
  </si>
  <si>
    <t>-236345031</t>
  </si>
  <si>
    <t>107</t>
  </si>
  <si>
    <t>784121011</t>
  </si>
  <si>
    <t>Rozmývání podkladu po oškrabání malby v místnostech výšky do 3,80 m</t>
  </si>
  <si>
    <t>237796316</t>
  </si>
  <si>
    <t>108</t>
  </si>
  <si>
    <t>784151011</t>
  </si>
  <si>
    <t>Dvojnásobné izolování vodou ředitelnými barvami v místnostech výšky do 3,80 m</t>
  </si>
  <si>
    <t>720089539</t>
  </si>
  <si>
    <t>109</t>
  </si>
  <si>
    <t>784181101</t>
  </si>
  <si>
    <t>Základní akrylátová jednonásobná penetrace podkladu v místnostech výšky do 3,80m</t>
  </si>
  <si>
    <t>466822206</t>
  </si>
  <si>
    <t>110</t>
  </si>
  <si>
    <t>784221101</t>
  </si>
  <si>
    <t>Dvojnásobné bílé malby ze směsí za sucha dobře otěruvzdorných v místnostech do 3,80 m</t>
  </si>
  <si>
    <t>892401749</t>
  </si>
  <si>
    <t>HZS</t>
  </si>
  <si>
    <t>Hodinové zúčtovací sazby</t>
  </si>
  <si>
    <t>111</t>
  </si>
  <si>
    <t>HZS2211</t>
  </si>
  <si>
    <t>Hodinová zúčtovací sazba instalatér</t>
  </si>
  <si>
    <t>hod</t>
  </si>
  <si>
    <t>512</t>
  </si>
  <si>
    <t>-1512394737</t>
  </si>
  <si>
    <t>"drobné pomocné práce spojené s osazením nového tělesa ÚT"2</t>
  </si>
  <si>
    <t>"drobné instalatérské práce"4</t>
  </si>
  <si>
    <t>112</t>
  </si>
  <si>
    <t>HZS2221</t>
  </si>
  <si>
    <t>Hodinová zúčtovací sazba elektrikář</t>
  </si>
  <si>
    <t>1497777882</t>
  </si>
  <si>
    <t>"přípravné práce - zjištění stavu domovního telefonu"1</t>
  </si>
  <si>
    <t>"přípravné práce - zjištění stavu ventilátorů"1</t>
  </si>
  <si>
    <t>"pomocné práce"8</t>
  </si>
  <si>
    <t>VRN</t>
  </si>
  <si>
    <t>Vedlejší rozpočtové náklady</t>
  </si>
  <si>
    <t>VRN3</t>
  </si>
  <si>
    <t>Zařízení staveniště</t>
  </si>
  <si>
    <t>113</t>
  </si>
  <si>
    <t>030001000</t>
  </si>
  <si>
    <t>1024</t>
  </si>
  <si>
    <t>1528840860</t>
  </si>
  <si>
    <t>VRN6</t>
  </si>
  <si>
    <t>Územní vlivy</t>
  </si>
  <si>
    <t>114</t>
  </si>
  <si>
    <t>062002000</t>
  </si>
  <si>
    <t>Ztížené dopravní podmínky</t>
  </si>
  <si>
    <t>1523580143</t>
  </si>
  <si>
    <t>VRN7</t>
  </si>
  <si>
    <t>Provozní vlivy</t>
  </si>
  <si>
    <t>115</t>
  </si>
  <si>
    <t>073002000</t>
  </si>
  <si>
    <t>Ztížený pohyb vozidel v centrech měst</t>
  </si>
  <si>
    <t>1685555456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</si>
</sst>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7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horizontal="center" vertical="center"/>
    </xf>
    <xf numFmtId="49" fontId="33" fillId="0" borderId="22" xfId="0" applyNumberFormat="1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center" vertical="center" wrapText="1"/>
    </xf>
    <xf numFmtId="167" fontId="33" fillId="0" borderId="22" xfId="0" applyNumberFormat="1" applyFont="1" applyBorder="1" applyAlignment="1" applyProtection="1">
      <alignment vertical="center"/>
    </xf>
    <xf numFmtId="4" fontId="33" fillId="2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</xf>
    <xf numFmtId="0" fontId="34" fillId="0" borderId="3" xfId="0" applyFont="1" applyBorder="1" applyAlignment="1">
      <alignment vertical="center"/>
    </xf>
    <xf numFmtId="0" fontId="33" fillId="2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center" vertical="center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32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31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32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35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36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37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38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39</v>
      </c>
      <c r="E29" s="46"/>
      <c r="F29" s="31" t="s">
        <v>40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41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42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43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44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45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46</v>
      </c>
      <c r="U35" s="53"/>
      <c r="V35" s="53"/>
      <c r="W35" s="53"/>
      <c r="X35" s="55" t="s">
        <v>47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48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49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50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51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50</v>
      </c>
      <c r="AI60" s="41"/>
      <c r="AJ60" s="41"/>
      <c r="AK60" s="41"/>
      <c r="AL60" s="41"/>
      <c r="AM60" s="63" t="s">
        <v>51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52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53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50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51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50</v>
      </c>
      <c r="AI75" s="41"/>
      <c r="AJ75" s="41"/>
      <c r="AK75" s="41"/>
      <c r="AL75" s="41"/>
      <c r="AM75" s="63" t="s">
        <v>51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54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Zderadova3,21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Oprava bytu č.21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Zderadova 3,Brno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14. 2. 2020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MmBrno,OSM Husova 3,Brno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>R.Volková</v>
      </c>
      <c r="AN89" s="70"/>
      <c r="AO89" s="70"/>
      <c r="AP89" s="70"/>
      <c r="AQ89" s="39"/>
      <c r="AR89" s="43"/>
      <c r="AS89" s="80" t="s">
        <v>55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33</v>
      </c>
      <c r="AJ90" s="39"/>
      <c r="AK90" s="39"/>
      <c r="AL90" s="39"/>
      <c r="AM90" s="79" t="str">
        <f>IF(E20="","",E20)</f>
        <v>R.Volková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56</v>
      </c>
      <c r="D92" s="93"/>
      <c r="E92" s="93"/>
      <c r="F92" s="93"/>
      <c r="G92" s="93"/>
      <c r="H92" s="94"/>
      <c r="I92" s="95" t="s">
        <v>57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58</v>
      </c>
      <c r="AH92" s="93"/>
      <c r="AI92" s="93"/>
      <c r="AJ92" s="93"/>
      <c r="AK92" s="93"/>
      <c r="AL92" s="93"/>
      <c r="AM92" s="93"/>
      <c r="AN92" s="95" t="s">
        <v>59</v>
      </c>
      <c r="AO92" s="93"/>
      <c r="AP92" s="97"/>
      <c r="AQ92" s="98" t="s">
        <v>60</v>
      </c>
      <c r="AR92" s="43"/>
      <c r="AS92" s="99" t="s">
        <v>61</v>
      </c>
      <c r="AT92" s="100" t="s">
        <v>62</v>
      </c>
      <c r="AU92" s="100" t="s">
        <v>63</v>
      </c>
      <c r="AV92" s="100" t="s">
        <v>64</v>
      </c>
      <c r="AW92" s="100" t="s">
        <v>65</v>
      </c>
      <c r="AX92" s="100" t="s">
        <v>66</v>
      </c>
      <c r="AY92" s="100" t="s">
        <v>67</v>
      </c>
      <c r="AZ92" s="100" t="s">
        <v>68</v>
      </c>
      <c r="BA92" s="100" t="s">
        <v>69</v>
      </c>
      <c r="BB92" s="100" t="s">
        <v>70</v>
      </c>
      <c r="BC92" s="100" t="s">
        <v>71</v>
      </c>
      <c r="BD92" s="101" t="s">
        <v>72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73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ROUND(AG95,2)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ROUND(AS95,2)</f>
        <v>0</v>
      </c>
      <c r="AT94" s="113">
        <f>ROUND(SUM(AV94:AW94),2)</f>
        <v>0</v>
      </c>
      <c r="AU94" s="114">
        <f>ROUND(AU95,5)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ROUND(AZ95,2)</f>
        <v>0</v>
      </c>
      <c r="BA94" s="113">
        <f>ROUND(BA95,2)</f>
        <v>0</v>
      </c>
      <c r="BB94" s="113">
        <f>ROUND(BB95,2)</f>
        <v>0</v>
      </c>
      <c r="BC94" s="113">
        <f>ROUND(BC95,2)</f>
        <v>0</v>
      </c>
      <c r="BD94" s="115">
        <f>ROUND(BD95,2)</f>
        <v>0</v>
      </c>
      <c r="BE94" s="6"/>
      <c r="BS94" s="116" t="s">
        <v>74</v>
      </c>
      <c r="BT94" s="116" t="s">
        <v>75</v>
      </c>
      <c r="BV94" s="116" t="s">
        <v>76</v>
      </c>
      <c r="BW94" s="116" t="s">
        <v>5</v>
      </c>
      <c r="BX94" s="116" t="s">
        <v>77</v>
      </c>
      <c r="CL94" s="116" t="s">
        <v>1</v>
      </c>
    </row>
    <row r="95" s="7" customFormat="1" ht="24.75" customHeight="1">
      <c r="A95" s="117" t="s">
        <v>78</v>
      </c>
      <c r="B95" s="118"/>
      <c r="C95" s="119"/>
      <c r="D95" s="120" t="s">
        <v>14</v>
      </c>
      <c r="E95" s="120"/>
      <c r="F95" s="120"/>
      <c r="G95" s="120"/>
      <c r="H95" s="120"/>
      <c r="I95" s="121"/>
      <c r="J95" s="120" t="s">
        <v>17</v>
      </c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2">
        <f>'Zderadova3,21 - Oprava by...'!J28</f>
        <v>0</v>
      </c>
      <c r="AH95" s="121"/>
      <c r="AI95" s="121"/>
      <c r="AJ95" s="121"/>
      <c r="AK95" s="121"/>
      <c r="AL95" s="121"/>
      <c r="AM95" s="121"/>
      <c r="AN95" s="122">
        <f>SUM(AG95,AT95)</f>
        <v>0</v>
      </c>
      <c r="AO95" s="121"/>
      <c r="AP95" s="121"/>
      <c r="AQ95" s="123" t="s">
        <v>79</v>
      </c>
      <c r="AR95" s="124"/>
      <c r="AS95" s="125">
        <v>0</v>
      </c>
      <c r="AT95" s="126">
        <f>ROUND(SUM(AV95:AW95),2)</f>
        <v>0</v>
      </c>
      <c r="AU95" s="127">
        <f>'Zderadova3,21 - Oprava by...'!P135</f>
        <v>0</v>
      </c>
      <c r="AV95" s="126">
        <f>'Zderadova3,21 - Oprava by...'!J31</f>
        <v>0</v>
      </c>
      <c r="AW95" s="126">
        <f>'Zderadova3,21 - Oprava by...'!J32</f>
        <v>0</v>
      </c>
      <c r="AX95" s="126">
        <f>'Zderadova3,21 - Oprava by...'!J33</f>
        <v>0</v>
      </c>
      <c r="AY95" s="126">
        <f>'Zderadova3,21 - Oprava by...'!J34</f>
        <v>0</v>
      </c>
      <c r="AZ95" s="126">
        <f>'Zderadova3,21 - Oprava by...'!F31</f>
        <v>0</v>
      </c>
      <c r="BA95" s="126">
        <f>'Zderadova3,21 - Oprava by...'!F32</f>
        <v>0</v>
      </c>
      <c r="BB95" s="126">
        <f>'Zderadova3,21 - Oprava by...'!F33</f>
        <v>0</v>
      </c>
      <c r="BC95" s="126">
        <f>'Zderadova3,21 - Oprava by...'!F34</f>
        <v>0</v>
      </c>
      <c r="BD95" s="128">
        <f>'Zderadova3,21 - Oprava by...'!F35</f>
        <v>0</v>
      </c>
      <c r="BE95" s="7"/>
      <c r="BT95" s="129" t="s">
        <v>80</v>
      </c>
      <c r="BU95" s="129" t="s">
        <v>81</v>
      </c>
      <c r="BV95" s="129" t="s">
        <v>76</v>
      </c>
      <c r="BW95" s="129" t="s">
        <v>5</v>
      </c>
      <c r="BX95" s="129" t="s">
        <v>77</v>
      </c>
      <c r="CL95" s="129" t="s">
        <v>1</v>
      </c>
    </row>
    <row r="96" s="2" customFormat="1" ht="30" customHeight="1">
      <c r="A96" s="37"/>
      <c r="B96" s="38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43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</row>
    <row r="97" s="2" customFormat="1" ht="6.96" customHeight="1">
      <c r="A97" s="37"/>
      <c r="B97" s="65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</sheetData>
  <sheetProtection sheet="1" formatColumns="0" formatRows="0" objects="1" scenarios="1" spinCount="100000" saltValue="vbwbaQjMBhsKB67AQ1hEpXXHJSXOX7aQjVtyrBwKOZqI44iazTmyBQLVJEzV0hBXE8DXwddTX7BDEZR+JH5hMA==" hashValue="J28SYStIpjm32hrkIU3B+bu3+MnRLXycotNbl5HLEAS2DCpCJaE/aKEgmeKKWGU17jEq7Zj85ba38zMwZdygjQ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Zderadova3,21 - Oprava by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0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5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3"/>
      <c r="J3" s="132"/>
      <c r="K3" s="132"/>
      <c r="L3" s="19"/>
      <c r="AT3" s="16" t="s">
        <v>80</v>
      </c>
    </row>
    <row r="4" s="1" customFormat="1" ht="24.96" customHeight="1">
      <c r="B4" s="19"/>
      <c r="D4" s="134" t="s">
        <v>82</v>
      </c>
      <c r="I4" s="130"/>
      <c r="L4" s="19"/>
      <c r="M4" s="135" t="s">
        <v>10</v>
      </c>
      <c r="AT4" s="16" t="s">
        <v>4</v>
      </c>
    </row>
    <row r="5" s="1" customFormat="1" ht="6.96" customHeight="1">
      <c r="B5" s="19"/>
      <c r="I5" s="130"/>
      <c r="L5" s="19"/>
    </row>
    <row r="6" s="2" customFormat="1" ht="12" customHeight="1">
      <c r="A6" s="37"/>
      <c r="B6" s="43"/>
      <c r="C6" s="37"/>
      <c r="D6" s="136" t="s">
        <v>16</v>
      </c>
      <c r="E6" s="37"/>
      <c r="F6" s="37"/>
      <c r="G6" s="37"/>
      <c r="H6" s="37"/>
      <c r="I6" s="137"/>
      <c r="J6" s="37"/>
      <c r="K6" s="37"/>
      <c r="L6" s="62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</row>
    <row r="7" s="2" customFormat="1" ht="16.5" customHeight="1">
      <c r="A7" s="37"/>
      <c r="B7" s="43"/>
      <c r="C7" s="37"/>
      <c r="D7" s="37"/>
      <c r="E7" s="138" t="s">
        <v>17</v>
      </c>
      <c r="F7" s="37"/>
      <c r="G7" s="37"/>
      <c r="H7" s="37"/>
      <c r="I7" s="137"/>
      <c r="J7" s="37"/>
      <c r="K7" s="37"/>
      <c r="L7" s="62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</row>
    <row r="8" s="2" customFormat="1">
      <c r="A8" s="37"/>
      <c r="B8" s="43"/>
      <c r="C8" s="37"/>
      <c r="D8" s="37"/>
      <c r="E8" s="37"/>
      <c r="F8" s="37"/>
      <c r="G8" s="37"/>
      <c r="H8" s="37"/>
      <c r="I8" s="1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2" customHeight="1">
      <c r="A9" s="37"/>
      <c r="B9" s="43"/>
      <c r="C9" s="37"/>
      <c r="D9" s="136" t="s">
        <v>18</v>
      </c>
      <c r="E9" s="37"/>
      <c r="F9" s="139" t="s">
        <v>1</v>
      </c>
      <c r="G9" s="37"/>
      <c r="H9" s="37"/>
      <c r="I9" s="140" t="s">
        <v>19</v>
      </c>
      <c r="J9" s="139" t="s">
        <v>1</v>
      </c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36" t="s">
        <v>20</v>
      </c>
      <c r="E10" s="37"/>
      <c r="F10" s="139" t="s">
        <v>21</v>
      </c>
      <c r="G10" s="37"/>
      <c r="H10" s="37"/>
      <c r="I10" s="140" t="s">
        <v>22</v>
      </c>
      <c r="J10" s="141" t="str">
        <f>'Rekapitulace stavby'!AN8</f>
        <v>14. 2. 2020</v>
      </c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0.8" customHeight="1">
      <c r="A11" s="37"/>
      <c r="B11" s="43"/>
      <c r="C11" s="37"/>
      <c r="D11" s="37"/>
      <c r="E11" s="37"/>
      <c r="F11" s="37"/>
      <c r="G11" s="37"/>
      <c r="H11" s="37"/>
      <c r="I11" s="137"/>
      <c r="J11" s="37"/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6" t="s">
        <v>24</v>
      </c>
      <c r="E12" s="37"/>
      <c r="F12" s="37"/>
      <c r="G12" s="37"/>
      <c r="H12" s="37"/>
      <c r="I12" s="140" t="s">
        <v>25</v>
      </c>
      <c r="J12" s="139" t="s">
        <v>1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8" customHeight="1">
      <c r="A13" s="37"/>
      <c r="B13" s="43"/>
      <c r="C13" s="37"/>
      <c r="D13" s="37"/>
      <c r="E13" s="139" t="s">
        <v>26</v>
      </c>
      <c r="F13" s="37"/>
      <c r="G13" s="37"/>
      <c r="H13" s="37"/>
      <c r="I13" s="140" t="s">
        <v>27</v>
      </c>
      <c r="J13" s="139" t="s">
        <v>1</v>
      </c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6.96" customHeight="1">
      <c r="A14" s="37"/>
      <c r="B14" s="43"/>
      <c r="C14" s="37"/>
      <c r="D14" s="37"/>
      <c r="E14" s="37"/>
      <c r="F14" s="37"/>
      <c r="G14" s="37"/>
      <c r="H14" s="37"/>
      <c r="I14" s="137"/>
      <c r="J14" s="37"/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43"/>
      <c r="C15" s="37"/>
      <c r="D15" s="136" t="s">
        <v>28</v>
      </c>
      <c r="E15" s="37"/>
      <c r="F15" s="37"/>
      <c r="G15" s="37"/>
      <c r="H15" s="37"/>
      <c r="I15" s="140" t="s">
        <v>25</v>
      </c>
      <c r="J15" s="32" t="str">
        <f>'Rekapitulace stavby'!AN13</f>
        <v>Vyplň údaj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8" customHeight="1">
      <c r="A16" s="37"/>
      <c r="B16" s="43"/>
      <c r="C16" s="37"/>
      <c r="D16" s="37"/>
      <c r="E16" s="32" t="str">
        <f>'Rekapitulace stavby'!E14</f>
        <v>Vyplň údaj</v>
      </c>
      <c r="F16" s="139"/>
      <c r="G16" s="139"/>
      <c r="H16" s="139"/>
      <c r="I16" s="140" t="s">
        <v>27</v>
      </c>
      <c r="J16" s="32" t="str">
        <f>'Rekapitulace stavby'!AN14</f>
        <v>Vyplň údaj</v>
      </c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6.96" customHeight="1">
      <c r="A17" s="37"/>
      <c r="B17" s="43"/>
      <c r="C17" s="37"/>
      <c r="D17" s="37"/>
      <c r="E17" s="37"/>
      <c r="F17" s="37"/>
      <c r="G17" s="37"/>
      <c r="H17" s="37"/>
      <c r="I17" s="137"/>
      <c r="J17" s="37"/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43"/>
      <c r="C18" s="37"/>
      <c r="D18" s="136" t="s">
        <v>30</v>
      </c>
      <c r="E18" s="37"/>
      <c r="F18" s="37"/>
      <c r="G18" s="37"/>
      <c r="H18" s="37"/>
      <c r="I18" s="140" t="s">
        <v>25</v>
      </c>
      <c r="J18" s="139" t="s">
        <v>1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43"/>
      <c r="C19" s="37"/>
      <c r="D19" s="37"/>
      <c r="E19" s="139" t="s">
        <v>31</v>
      </c>
      <c r="F19" s="37"/>
      <c r="G19" s="37"/>
      <c r="H19" s="37"/>
      <c r="I19" s="140" t="s">
        <v>27</v>
      </c>
      <c r="J19" s="139" t="s">
        <v>1</v>
      </c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43"/>
      <c r="C20" s="37"/>
      <c r="D20" s="37"/>
      <c r="E20" s="37"/>
      <c r="F20" s="37"/>
      <c r="G20" s="37"/>
      <c r="H20" s="37"/>
      <c r="I20" s="137"/>
      <c r="J20" s="37"/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43"/>
      <c r="C21" s="37"/>
      <c r="D21" s="136" t="s">
        <v>33</v>
      </c>
      <c r="E21" s="37"/>
      <c r="F21" s="37"/>
      <c r="G21" s="37"/>
      <c r="H21" s="37"/>
      <c r="I21" s="140" t="s">
        <v>25</v>
      </c>
      <c r="J21" s="139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43"/>
      <c r="C22" s="37"/>
      <c r="D22" s="37"/>
      <c r="E22" s="139" t="s">
        <v>31</v>
      </c>
      <c r="F22" s="37"/>
      <c r="G22" s="37"/>
      <c r="H22" s="37"/>
      <c r="I22" s="140" t="s">
        <v>27</v>
      </c>
      <c r="J22" s="139" t="s">
        <v>1</v>
      </c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43"/>
      <c r="C23" s="37"/>
      <c r="D23" s="37"/>
      <c r="E23" s="37"/>
      <c r="F23" s="37"/>
      <c r="G23" s="37"/>
      <c r="H23" s="37"/>
      <c r="I23" s="137"/>
      <c r="J23" s="37"/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43"/>
      <c r="C24" s="37"/>
      <c r="D24" s="136" t="s">
        <v>34</v>
      </c>
      <c r="E24" s="37"/>
      <c r="F24" s="37"/>
      <c r="G24" s="37"/>
      <c r="H24" s="37"/>
      <c r="I24" s="137"/>
      <c r="J24" s="37"/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8" customFormat="1" ht="16.5" customHeight="1">
      <c r="A25" s="142"/>
      <c r="B25" s="143"/>
      <c r="C25" s="142"/>
      <c r="D25" s="142"/>
      <c r="E25" s="144" t="s">
        <v>1</v>
      </c>
      <c r="F25" s="144"/>
      <c r="G25" s="144"/>
      <c r="H25" s="144"/>
      <c r="I25" s="145"/>
      <c r="J25" s="142"/>
      <c r="K25" s="142"/>
      <c r="L25" s="146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</row>
    <row r="26" s="2" customFormat="1" ht="6.96" customHeight="1">
      <c r="A26" s="37"/>
      <c r="B26" s="43"/>
      <c r="C26" s="37"/>
      <c r="D26" s="37"/>
      <c r="E26" s="37"/>
      <c r="F26" s="37"/>
      <c r="G26" s="37"/>
      <c r="H26" s="37"/>
      <c r="I26" s="1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147"/>
      <c r="E27" s="147"/>
      <c r="F27" s="147"/>
      <c r="G27" s="147"/>
      <c r="H27" s="147"/>
      <c r="I27" s="148"/>
      <c r="J27" s="147"/>
      <c r="K27" s="147"/>
      <c r="L27" s="62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25.44" customHeight="1">
      <c r="A28" s="37"/>
      <c r="B28" s="43"/>
      <c r="C28" s="37"/>
      <c r="D28" s="149" t="s">
        <v>35</v>
      </c>
      <c r="E28" s="37"/>
      <c r="F28" s="37"/>
      <c r="G28" s="37"/>
      <c r="H28" s="37"/>
      <c r="I28" s="137"/>
      <c r="J28" s="150">
        <f>ROUND(J135, 2)</f>
        <v>0</v>
      </c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7"/>
      <c r="E29" s="147"/>
      <c r="F29" s="147"/>
      <c r="G29" s="147"/>
      <c r="H29" s="147"/>
      <c r="I29" s="148"/>
      <c r="J29" s="147"/>
      <c r="K29" s="147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43"/>
      <c r="C30" s="37"/>
      <c r="D30" s="37"/>
      <c r="E30" s="37"/>
      <c r="F30" s="151" t="s">
        <v>37</v>
      </c>
      <c r="G30" s="37"/>
      <c r="H30" s="37"/>
      <c r="I30" s="152" t="s">
        <v>36</v>
      </c>
      <c r="J30" s="151" t="s">
        <v>38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43"/>
      <c r="C31" s="37"/>
      <c r="D31" s="153" t="s">
        <v>39</v>
      </c>
      <c r="E31" s="136" t="s">
        <v>40</v>
      </c>
      <c r="F31" s="154">
        <f>ROUND((SUM(BE135:BE306)),  2)</f>
        <v>0</v>
      </c>
      <c r="G31" s="37"/>
      <c r="H31" s="37"/>
      <c r="I31" s="155">
        <v>0.20999999999999999</v>
      </c>
      <c r="J31" s="154">
        <f>ROUND(((SUM(BE135:BE306))*I31),  2)</f>
        <v>0</v>
      </c>
      <c r="K31" s="37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136" t="s">
        <v>41</v>
      </c>
      <c r="F32" s="154">
        <f>ROUND((SUM(BF135:BF306)),  2)</f>
        <v>0</v>
      </c>
      <c r="G32" s="37"/>
      <c r="H32" s="37"/>
      <c r="I32" s="155">
        <v>0.14999999999999999</v>
      </c>
      <c r="J32" s="154">
        <f>ROUND(((SUM(BF135:BF306))*I32),  2)</f>
        <v>0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hidden="1" s="2" customFormat="1" ht="14.4" customHeight="1">
      <c r="A33" s="37"/>
      <c r="B33" s="43"/>
      <c r="C33" s="37"/>
      <c r="D33" s="37"/>
      <c r="E33" s="136" t="s">
        <v>42</v>
      </c>
      <c r="F33" s="154">
        <f>ROUND((SUM(BG135:BG306)),  2)</f>
        <v>0</v>
      </c>
      <c r="G33" s="37"/>
      <c r="H33" s="37"/>
      <c r="I33" s="155">
        <v>0.20999999999999999</v>
      </c>
      <c r="J33" s="154">
        <f>0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hidden="1" s="2" customFormat="1" ht="14.4" customHeight="1">
      <c r="A34" s="37"/>
      <c r="B34" s="43"/>
      <c r="C34" s="37"/>
      <c r="D34" s="37"/>
      <c r="E34" s="136" t="s">
        <v>43</v>
      </c>
      <c r="F34" s="154">
        <f>ROUND((SUM(BH135:BH306)),  2)</f>
        <v>0</v>
      </c>
      <c r="G34" s="37"/>
      <c r="H34" s="37"/>
      <c r="I34" s="155">
        <v>0.14999999999999999</v>
      </c>
      <c r="J34" s="154">
        <f>0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6" t="s">
        <v>44</v>
      </c>
      <c r="F35" s="154">
        <f>ROUND((SUM(BI135:BI306)),  2)</f>
        <v>0</v>
      </c>
      <c r="G35" s="37"/>
      <c r="H35" s="37"/>
      <c r="I35" s="155">
        <v>0</v>
      </c>
      <c r="J35" s="154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6.96" customHeight="1">
      <c r="A36" s="37"/>
      <c r="B36" s="43"/>
      <c r="C36" s="37"/>
      <c r="D36" s="37"/>
      <c r="E36" s="37"/>
      <c r="F36" s="37"/>
      <c r="G36" s="37"/>
      <c r="H36" s="37"/>
      <c r="I36" s="137"/>
      <c r="J36" s="37"/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25.44" customHeight="1">
      <c r="A37" s="37"/>
      <c r="B37" s="43"/>
      <c r="C37" s="156"/>
      <c r="D37" s="157" t="s">
        <v>45</v>
      </c>
      <c r="E37" s="158"/>
      <c r="F37" s="158"/>
      <c r="G37" s="159" t="s">
        <v>46</v>
      </c>
      <c r="H37" s="160" t="s">
        <v>47</v>
      </c>
      <c r="I37" s="161"/>
      <c r="J37" s="162">
        <f>SUM(J28:J35)</f>
        <v>0</v>
      </c>
      <c r="K37" s="163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43"/>
      <c r="C38" s="37"/>
      <c r="D38" s="37"/>
      <c r="E38" s="37"/>
      <c r="F38" s="37"/>
      <c r="G38" s="37"/>
      <c r="H38" s="37"/>
      <c r="I38" s="1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1" customFormat="1" ht="14.4" customHeight="1">
      <c r="B39" s="19"/>
      <c r="I39" s="130"/>
      <c r="L39" s="19"/>
    </row>
    <row r="40" s="1" customFormat="1" ht="14.4" customHeight="1">
      <c r="B40" s="19"/>
      <c r="I40" s="130"/>
      <c r="L40" s="19"/>
    </row>
    <row r="41" s="1" customFormat="1" ht="14.4" customHeight="1">
      <c r="B41" s="19"/>
      <c r="I41" s="130"/>
      <c r="L41" s="19"/>
    </row>
    <row r="42" s="1" customFormat="1" ht="14.4" customHeight="1">
      <c r="B42" s="19"/>
      <c r="I42" s="130"/>
      <c r="L42" s="19"/>
    </row>
    <row r="43" s="1" customFormat="1" ht="14.4" customHeight="1">
      <c r="B43" s="19"/>
      <c r="I43" s="130"/>
      <c r="L43" s="19"/>
    </row>
    <row r="44" s="1" customFormat="1" ht="14.4" customHeight="1">
      <c r="B44" s="19"/>
      <c r="I44" s="130"/>
      <c r="L44" s="19"/>
    </row>
    <row r="45" s="1" customFormat="1" ht="14.4" customHeight="1">
      <c r="B45" s="19"/>
      <c r="I45" s="130"/>
      <c r="L45" s="19"/>
    </row>
    <row r="46" s="1" customFormat="1" ht="14.4" customHeight="1">
      <c r="B46" s="19"/>
      <c r="I46" s="130"/>
      <c r="L46" s="19"/>
    </row>
    <row r="47" s="1" customFormat="1" ht="14.4" customHeight="1">
      <c r="B47" s="19"/>
      <c r="I47" s="130"/>
      <c r="L47" s="19"/>
    </row>
    <row r="48" s="1" customFormat="1" ht="14.4" customHeight="1">
      <c r="B48" s="19"/>
      <c r="I48" s="130"/>
      <c r="L48" s="19"/>
    </row>
    <row r="49" s="1" customFormat="1" ht="14.4" customHeight="1">
      <c r="B49" s="19"/>
      <c r="I49" s="130"/>
      <c r="L49" s="19"/>
    </row>
    <row r="50" s="2" customFormat="1" ht="14.4" customHeight="1">
      <c r="B50" s="62"/>
      <c r="D50" s="164" t="s">
        <v>48</v>
      </c>
      <c r="E50" s="165"/>
      <c r="F50" s="165"/>
      <c r="G50" s="164" t="s">
        <v>49</v>
      </c>
      <c r="H50" s="165"/>
      <c r="I50" s="166"/>
      <c r="J50" s="165"/>
      <c r="K50" s="165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7" t="s">
        <v>50</v>
      </c>
      <c r="E61" s="168"/>
      <c r="F61" s="169" t="s">
        <v>51</v>
      </c>
      <c r="G61" s="167" t="s">
        <v>50</v>
      </c>
      <c r="H61" s="168"/>
      <c r="I61" s="170"/>
      <c r="J61" s="171" t="s">
        <v>51</v>
      </c>
      <c r="K61" s="168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4" t="s">
        <v>52</v>
      </c>
      <c r="E65" s="172"/>
      <c r="F65" s="172"/>
      <c r="G65" s="164" t="s">
        <v>53</v>
      </c>
      <c r="H65" s="172"/>
      <c r="I65" s="173"/>
      <c r="J65" s="172"/>
      <c r="K65" s="172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7" t="s">
        <v>50</v>
      </c>
      <c r="E76" s="168"/>
      <c r="F76" s="169" t="s">
        <v>51</v>
      </c>
      <c r="G76" s="167" t="s">
        <v>50</v>
      </c>
      <c r="H76" s="168"/>
      <c r="I76" s="170"/>
      <c r="J76" s="171" t="s">
        <v>51</v>
      </c>
      <c r="K76" s="168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74"/>
      <c r="C77" s="175"/>
      <c r="D77" s="175"/>
      <c r="E77" s="175"/>
      <c r="F77" s="175"/>
      <c r="G77" s="175"/>
      <c r="H77" s="175"/>
      <c r="I77" s="176"/>
      <c r="J77" s="175"/>
      <c r="K77" s="175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7"/>
      <c r="C81" s="178"/>
      <c r="D81" s="178"/>
      <c r="E81" s="178"/>
      <c r="F81" s="178"/>
      <c r="G81" s="178"/>
      <c r="H81" s="178"/>
      <c r="I81" s="179"/>
      <c r="J81" s="178"/>
      <c r="K81" s="178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83</v>
      </c>
      <c r="D82" s="39"/>
      <c r="E82" s="39"/>
      <c r="F82" s="39"/>
      <c r="G82" s="39"/>
      <c r="H82" s="39"/>
      <c r="I82" s="137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37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37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75" t="str">
        <f>E7</f>
        <v>Oprava bytu č.21</v>
      </c>
      <c r="F85" s="39"/>
      <c r="G85" s="39"/>
      <c r="H85" s="39"/>
      <c r="I85" s="137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137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2" customHeight="1">
      <c r="A87" s="37"/>
      <c r="B87" s="38"/>
      <c r="C87" s="31" t="s">
        <v>20</v>
      </c>
      <c r="D87" s="39"/>
      <c r="E87" s="39"/>
      <c r="F87" s="26" t="str">
        <f>F10</f>
        <v>Zderadova 3,Brno</v>
      </c>
      <c r="G87" s="39"/>
      <c r="H87" s="39"/>
      <c r="I87" s="140" t="s">
        <v>22</v>
      </c>
      <c r="J87" s="78" t="str">
        <f>IF(J10="","",J10)</f>
        <v>14. 2. 2020</v>
      </c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37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5.15" customHeight="1">
      <c r="A89" s="37"/>
      <c r="B89" s="38"/>
      <c r="C89" s="31" t="s">
        <v>24</v>
      </c>
      <c r="D89" s="39"/>
      <c r="E89" s="39"/>
      <c r="F89" s="26" t="str">
        <f>E13</f>
        <v>MmBrno,OSM Husova 3,Brno</v>
      </c>
      <c r="G89" s="39"/>
      <c r="H89" s="39"/>
      <c r="I89" s="140" t="s">
        <v>30</v>
      </c>
      <c r="J89" s="35" t="str">
        <f>E19</f>
        <v>R.Volková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5.15" customHeight="1">
      <c r="A90" s="37"/>
      <c r="B90" s="38"/>
      <c r="C90" s="31" t="s">
        <v>28</v>
      </c>
      <c r="D90" s="39"/>
      <c r="E90" s="39"/>
      <c r="F90" s="26" t="str">
        <f>IF(E16="","",E16)</f>
        <v>Vyplň údaj</v>
      </c>
      <c r="G90" s="39"/>
      <c r="H90" s="39"/>
      <c r="I90" s="140" t="s">
        <v>33</v>
      </c>
      <c r="J90" s="35" t="str">
        <f>E22</f>
        <v>R.Volková</v>
      </c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0.32" customHeight="1">
      <c r="A91" s="37"/>
      <c r="B91" s="38"/>
      <c r="C91" s="39"/>
      <c r="D91" s="39"/>
      <c r="E91" s="39"/>
      <c r="F91" s="39"/>
      <c r="G91" s="39"/>
      <c r="H91" s="39"/>
      <c r="I91" s="137"/>
      <c r="J91" s="39"/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29.28" customHeight="1">
      <c r="A92" s="37"/>
      <c r="B92" s="38"/>
      <c r="C92" s="180" t="s">
        <v>84</v>
      </c>
      <c r="D92" s="181"/>
      <c r="E92" s="181"/>
      <c r="F92" s="181"/>
      <c r="G92" s="181"/>
      <c r="H92" s="181"/>
      <c r="I92" s="182"/>
      <c r="J92" s="183" t="s">
        <v>85</v>
      </c>
      <c r="K92" s="181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37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2.8" customHeight="1">
      <c r="A94" s="37"/>
      <c r="B94" s="38"/>
      <c r="C94" s="184" t="s">
        <v>86</v>
      </c>
      <c r="D94" s="39"/>
      <c r="E94" s="39"/>
      <c r="F94" s="39"/>
      <c r="G94" s="39"/>
      <c r="H94" s="39"/>
      <c r="I94" s="137"/>
      <c r="J94" s="109">
        <f>J135</f>
        <v>0</v>
      </c>
      <c r="K94" s="39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U94" s="16" t="s">
        <v>87</v>
      </c>
    </row>
    <row r="95" s="9" customFormat="1" ht="24.96" customHeight="1">
      <c r="A95" s="9"/>
      <c r="B95" s="185"/>
      <c r="C95" s="186"/>
      <c r="D95" s="187" t="s">
        <v>88</v>
      </c>
      <c r="E95" s="188"/>
      <c r="F95" s="188"/>
      <c r="G95" s="188"/>
      <c r="H95" s="188"/>
      <c r="I95" s="189"/>
      <c r="J95" s="190">
        <f>J136</f>
        <v>0</v>
      </c>
      <c r="K95" s="186"/>
      <c r="L95" s="191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2"/>
      <c r="C96" s="193"/>
      <c r="D96" s="194" t="s">
        <v>89</v>
      </c>
      <c r="E96" s="195"/>
      <c r="F96" s="195"/>
      <c r="G96" s="195"/>
      <c r="H96" s="195"/>
      <c r="I96" s="196"/>
      <c r="J96" s="197">
        <f>J137</f>
        <v>0</v>
      </c>
      <c r="K96" s="193"/>
      <c r="L96" s="198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2"/>
      <c r="C97" s="193"/>
      <c r="D97" s="194" t="s">
        <v>90</v>
      </c>
      <c r="E97" s="195"/>
      <c r="F97" s="195"/>
      <c r="G97" s="195"/>
      <c r="H97" s="195"/>
      <c r="I97" s="196"/>
      <c r="J97" s="197">
        <f>J158</f>
        <v>0</v>
      </c>
      <c r="K97" s="193"/>
      <c r="L97" s="198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2"/>
      <c r="C98" s="193"/>
      <c r="D98" s="194" t="s">
        <v>91</v>
      </c>
      <c r="E98" s="195"/>
      <c r="F98" s="195"/>
      <c r="G98" s="195"/>
      <c r="H98" s="195"/>
      <c r="I98" s="196"/>
      <c r="J98" s="197">
        <f>J174</f>
        <v>0</v>
      </c>
      <c r="K98" s="19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2"/>
      <c r="C99" s="193"/>
      <c r="D99" s="194" t="s">
        <v>92</v>
      </c>
      <c r="E99" s="195"/>
      <c r="F99" s="195"/>
      <c r="G99" s="195"/>
      <c r="H99" s="195"/>
      <c r="I99" s="196"/>
      <c r="J99" s="197">
        <f>J180</f>
        <v>0</v>
      </c>
      <c r="K99" s="193"/>
      <c r="L99" s="19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85"/>
      <c r="C100" s="186"/>
      <c r="D100" s="187" t="s">
        <v>93</v>
      </c>
      <c r="E100" s="188"/>
      <c r="F100" s="188"/>
      <c r="G100" s="188"/>
      <c r="H100" s="188"/>
      <c r="I100" s="189"/>
      <c r="J100" s="190">
        <f>J182</f>
        <v>0</v>
      </c>
      <c r="K100" s="186"/>
      <c r="L100" s="191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92"/>
      <c r="C101" s="193"/>
      <c r="D101" s="194" t="s">
        <v>94</v>
      </c>
      <c r="E101" s="195"/>
      <c r="F101" s="195"/>
      <c r="G101" s="195"/>
      <c r="H101" s="195"/>
      <c r="I101" s="196"/>
      <c r="J101" s="197">
        <f>J183</f>
        <v>0</v>
      </c>
      <c r="K101" s="193"/>
      <c r="L101" s="198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2"/>
      <c r="C102" s="193"/>
      <c r="D102" s="194" t="s">
        <v>95</v>
      </c>
      <c r="E102" s="195"/>
      <c r="F102" s="195"/>
      <c r="G102" s="195"/>
      <c r="H102" s="195"/>
      <c r="I102" s="196"/>
      <c r="J102" s="197">
        <f>J191</f>
        <v>0</v>
      </c>
      <c r="K102" s="193"/>
      <c r="L102" s="19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2"/>
      <c r="C103" s="193"/>
      <c r="D103" s="194" t="s">
        <v>96</v>
      </c>
      <c r="E103" s="195"/>
      <c r="F103" s="195"/>
      <c r="G103" s="195"/>
      <c r="H103" s="195"/>
      <c r="I103" s="196"/>
      <c r="J103" s="197">
        <f>J198</f>
        <v>0</v>
      </c>
      <c r="K103" s="193"/>
      <c r="L103" s="198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2"/>
      <c r="C104" s="193"/>
      <c r="D104" s="194" t="s">
        <v>97</v>
      </c>
      <c r="E104" s="195"/>
      <c r="F104" s="195"/>
      <c r="G104" s="195"/>
      <c r="H104" s="195"/>
      <c r="I104" s="196"/>
      <c r="J104" s="197">
        <f>J202</f>
        <v>0</v>
      </c>
      <c r="K104" s="193"/>
      <c r="L104" s="19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2"/>
      <c r="C105" s="193"/>
      <c r="D105" s="194" t="s">
        <v>98</v>
      </c>
      <c r="E105" s="195"/>
      <c r="F105" s="195"/>
      <c r="G105" s="195"/>
      <c r="H105" s="195"/>
      <c r="I105" s="196"/>
      <c r="J105" s="197">
        <f>J210</f>
        <v>0</v>
      </c>
      <c r="K105" s="193"/>
      <c r="L105" s="198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2"/>
      <c r="C106" s="193"/>
      <c r="D106" s="194" t="s">
        <v>99</v>
      </c>
      <c r="E106" s="195"/>
      <c r="F106" s="195"/>
      <c r="G106" s="195"/>
      <c r="H106" s="195"/>
      <c r="I106" s="196"/>
      <c r="J106" s="197">
        <f>J229</f>
        <v>0</v>
      </c>
      <c r="K106" s="193"/>
      <c r="L106" s="198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2"/>
      <c r="C107" s="193"/>
      <c r="D107" s="194" t="s">
        <v>100</v>
      </c>
      <c r="E107" s="195"/>
      <c r="F107" s="195"/>
      <c r="G107" s="195"/>
      <c r="H107" s="195"/>
      <c r="I107" s="196"/>
      <c r="J107" s="197">
        <f>J234</f>
        <v>0</v>
      </c>
      <c r="K107" s="193"/>
      <c r="L107" s="198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2"/>
      <c r="C108" s="193"/>
      <c r="D108" s="194" t="s">
        <v>101</v>
      </c>
      <c r="E108" s="195"/>
      <c r="F108" s="195"/>
      <c r="G108" s="195"/>
      <c r="H108" s="195"/>
      <c r="I108" s="196"/>
      <c r="J108" s="197">
        <f>J239</f>
        <v>0</v>
      </c>
      <c r="K108" s="193"/>
      <c r="L108" s="198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2"/>
      <c r="C109" s="193"/>
      <c r="D109" s="194" t="s">
        <v>102</v>
      </c>
      <c r="E109" s="195"/>
      <c r="F109" s="195"/>
      <c r="G109" s="195"/>
      <c r="H109" s="195"/>
      <c r="I109" s="196"/>
      <c r="J109" s="197">
        <f>J246</f>
        <v>0</v>
      </c>
      <c r="K109" s="193"/>
      <c r="L109" s="198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2"/>
      <c r="C110" s="193"/>
      <c r="D110" s="194" t="s">
        <v>103</v>
      </c>
      <c r="E110" s="195"/>
      <c r="F110" s="195"/>
      <c r="G110" s="195"/>
      <c r="H110" s="195"/>
      <c r="I110" s="196"/>
      <c r="J110" s="197">
        <f>J261</f>
        <v>0</v>
      </c>
      <c r="K110" s="193"/>
      <c r="L110" s="198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2"/>
      <c r="C111" s="193"/>
      <c r="D111" s="194" t="s">
        <v>104</v>
      </c>
      <c r="E111" s="195"/>
      <c r="F111" s="195"/>
      <c r="G111" s="195"/>
      <c r="H111" s="195"/>
      <c r="I111" s="196"/>
      <c r="J111" s="197">
        <f>J275</f>
        <v>0</v>
      </c>
      <c r="K111" s="193"/>
      <c r="L111" s="198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2"/>
      <c r="C112" s="193"/>
      <c r="D112" s="194" t="s">
        <v>105</v>
      </c>
      <c r="E112" s="195"/>
      <c r="F112" s="195"/>
      <c r="G112" s="195"/>
      <c r="H112" s="195"/>
      <c r="I112" s="196"/>
      <c r="J112" s="197">
        <f>J284</f>
        <v>0</v>
      </c>
      <c r="K112" s="193"/>
      <c r="L112" s="198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9" customFormat="1" ht="24.96" customHeight="1">
      <c r="A113" s="9"/>
      <c r="B113" s="185"/>
      <c r="C113" s="186"/>
      <c r="D113" s="187" t="s">
        <v>106</v>
      </c>
      <c r="E113" s="188"/>
      <c r="F113" s="188"/>
      <c r="G113" s="188"/>
      <c r="H113" s="188"/>
      <c r="I113" s="189"/>
      <c r="J113" s="190">
        <f>J290</f>
        <v>0</v>
      </c>
      <c r="K113" s="186"/>
      <c r="L113" s="191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9" customFormat="1" ht="24.96" customHeight="1">
      <c r="A114" s="9"/>
      <c r="B114" s="185"/>
      <c r="C114" s="186"/>
      <c r="D114" s="187" t="s">
        <v>107</v>
      </c>
      <c r="E114" s="188"/>
      <c r="F114" s="188"/>
      <c r="G114" s="188"/>
      <c r="H114" s="188"/>
      <c r="I114" s="189"/>
      <c r="J114" s="190">
        <f>J300</f>
        <v>0</v>
      </c>
      <c r="K114" s="186"/>
      <c r="L114" s="191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10" customFormat="1" ht="19.92" customHeight="1">
      <c r="A115" s="10"/>
      <c r="B115" s="192"/>
      <c r="C115" s="193"/>
      <c r="D115" s="194" t="s">
        <v>108</v>
      </c>
      <c r="E115" s="195"/>
      <c r="F115" s="195"/>
      <c r="G115" s="195"/>
      <c r="H115" s="195"/>
      <c r="I115" s="196"/>
      <c r="J115" s="197">
        <f>J301</f>
        <v>0</v>
      </c>
      <c r="K115" s="193"/>
      <c r="L115" s="198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92"/>
      <c r="C116" s="193"/>
      <c r="D116" s="194" t="s">
        <v>109</v>
      </c>
      <c r="E116" s="195"/>
      <c r="F116" s="195"/>
      <c r="G116" s="195"/>
      <c r="H116" s="195"/>
      <c r="I116" s="196"/>
      <c r="J116" s="197">
        <f>J303</f>
        <v>0</v>
      </c>
      <c r="K116" s="193"/>
      <c r="L116" s="198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92"/>
      <c r="C117" s="193"/>
      <c r="D117" s="194" t="s">
        <v>110</v>
      </c>
      <c r="E117" s="195"/>
      <c r="F117" s="195"/>
      <c r="G117" s="195"/>
      <c r="H117" s="195"/>
      <c r="I117" s="196"/>
      <c r="J117" s="197">
        <f>J305</f>
        <v>0</v>
      </c>
      <c r="K117" s="193"/>
      <c r="L117" s="198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2" customFormat="1" ht="21.84" customHeight="1">
      <c r="A118" s="37"/>
      <c r="B118" s="38"/>
      <c r="C118" s="39"/>
      <c r="D118" s="39"/>
      <c r="E118" s="39"/>
      <c r="F118" s="39"/>
      <c r="G118" s="39"/>
      <c r="H118" s="39"/>
      <c r="I118" s="137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5"/>
      <c r="C119" s="66"/>
      <c r="D119" s="66"/>
      <c r="E119" s="66"/>
      <c r="F119" s="66"/>
      <c r="G119" s="66"/>
      <c r="H119" s="66"/>
      <c r="I119" s="176"/>
      <c r="J119" s="66"/>
      <c r="K119" s="66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7"/>
      <c r="C123" s="68"/>
      <c r="D123" s="68"/>
      <c r="E123" s="68"/>
      <c r="F123" s="68"/>
      <c r="G123" s="68"/>
      <c r="H123" s="68"/>
      <c r="I123" s="179"/>
      <c r="J123" s="68"/>
      <c r="K123" s="68"/>
      <c r="L123" s="62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111</v>
      </c>
      <c r="D124" s="39"/>
      <c r="E124" s="39"/>
      <c r="F124" s="39"/>
      <c r="G124" s="39"/>
      <c r="H124" s="39"/>
      <c r="I124" s="137"/>
      <c r="J124" s="39"/>
      <c r="K124" s="39"/>
      <c r="L124" s="62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9"/>
      <c r="D125" s="39"/>
      <c r="E125" s="39"/>
      <c r="F125" s="39"/>
      <c r="G125" s="39"/>
      <c r="H125" s="39"/>
      <c r="I125" s="137"/>
      <c r="J125" s="39"/>
      <c r="K125" s="39"/>
      <c r="L125" s="62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16</v>
      </c>
      <c r="D126" s="39"/>
      <c r="E126" s="39"/>
      <c r="F126" s="39"/>
      <c r="G126" s="39"/>
      <c r="H126" s="39"/>
      <c r="I126" s="137"/>
      <c r="J126" s="39"/>
      <c r="K126" s="39"/>
      <c r="L126" s="62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6.5" customHeight="1">
      <c r="A127" s="37"/>
      <c r="B127" s="38"/>
      <c r="C127" s="39"/>
      <c r="D127" s="39"/>
      <c r="E127" s="75" t="str">
        <f>E7</f>
        <v>Oprava bytu č.21</v>
      </c>
      <c r="F127" s="39"/>
      <c r="G127" s="39"/>
      <c r="H127" s="39"/>
      <c r="I127" s="137"/>
      <c r="J127" s="39"/>
      <c r="K127" s="39"/>
      <c r="L127" s="62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9"/>
      <c r="D128" s="39"/>
      <c r="E128" s="39"/>
      <c r="F128" s="39"/>
      <c r="G128" s="39"/>
      <c r="H128" s="39"/>
      <c r="I128" s="137"/>
      <c r="J128" s="39"/>
      <c r="K128" s="39"/>
      <c r="L128" s="62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20</v>
      </c>
      <c r="D129" s="39"/>
      <c r="E129" s="39"/>
      <c r="F129" s="26" t="str">
        <f>F10</f>
        <v>Zderadova 3,Brno</v>
      </c>
      <c r="G129" s="39"/>
      <c r="H129" s="39"/>
      <c r="I129" s="140" t="s">
        <v>22</v>
      </c>
      <c r="J129" s="78" t="str">
        <f>IF(J10="","",J10)</f>
        <v>14. 2. 2020</v>
      </c>
      <c r="K129" s="39"/>
      <c r="L129" s="62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9"/>
      <c r="D130" s="39"/>
      <c r="E130" s="39"/>
      <c r="F130" s="39"/>
      <c r="G130" s="39"/>
      <c r="H130" s="39"/>
      <c r="I130" s="137"/>
      <c r="J130" s="39"/>
      <c r="K130" s="39"/>
      <c r="L130" s="62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5.15" customHeight="1">
      <c r="A131" s="37"/>
      <c r="B131" s="38"/>
      <c r="C131" s="31" t="s">
        <v>24</v>
      </c>
      <c r="D131" s="39"/>
      <c r="E131" s="39"/>
      <c r="F131" s="26" t="str">
        <f>E13</f>
        <v>MmBrno,OSM Husova 3,Brno</v>
      </c>
      <c r="G131" s="39"/>
      <c r="H131" s="39"/>
      <c r="I131" s="140" t="s">
        <v>30</v>
      </c>
      <c r="J131" s="35" t="str">
        <f>E19</f>
        <v>R.Volková</v>
      </c>
      <c r="K131" s="39"/>
      <c r="L131" s="62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5.15" customHeight="1">
      <c r="A132" s="37"/>
      <c r="B132" s="38"/>
      <c r="C132" s="31" t="s">
        <v>28</v>
      </c>
      <c r="D132" s="39"/>
      <c r="E132" s="39"/>
      <c r="F132" s="26" t="str">
        <f>IF(E16="","",E16)</f>
        <v>Vyplň údaj</v>
      </c>
      <c r="G132" s="39"/>
      <c r="H132" s="39"/>
      <c r="I132" s="140" t="s">
        <v>33</v>
      </c>
      <c r="J132" s="35" t="str">
        <f>E22</f>
        <v>R.Volková</v>
      </c>
      <c r="K132" s="39"/>
      <c r="L132" s="62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0.32" customHeight="1">
      <c r="A133" s="37"/>
      <c r="B133" s="38"/>
      <c r="C133" s="39"/>
      <c r="D133" s="39"/>
      <c r="E133" s="39"/>
      <c r="F133" s="39"/>
      <c r="G133" s="39"/>
      <c r="H133" s="39"/>
      <c r="I133" s="137"/>
      <c r="J133" s="39"/>
      <c r="K133" s="39"/>
      <c r="L133" s="62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11" customFormat="1" ht="29.28" customHeight="1">
      <c r="A134" s="199"/>
      <c r="B134" s="200"/>
      <c r="C134" s="201" t="s">
        <v>112</v>
      </c>
      <c r="D134" s="202" t="s">
        <v>60</v>
      </c>
      <c r="E134" s="202" t="s">
        <v>56</v>
      </c>
      <c r="F134" s="202" t="s">
        <v>57</v>
      </c>
      <c r="G134" s="202" t="s">
        <v>113</v>
      </c>
      <c r="H134" s="202" t="s">
        <v>114</v>
      </c>
      <c r="I134" s="203" t="s">
        <v>115</v>
      </c>
      <c r="J134" s="202" t="s">
        <v>85</v>
      </c>
      <c r="K134" s="204" t="s">
        <v>116</v>
      </c>
      <c r="L134" s="205"/>
      <c r="M134" s="99" t="s">
        <v>1</v>
      </c>
      <c r="N134" s="100" t="s">
        <v>39</v>
      </c>
      <c r="O134" s="100" t="s">
        <v>117</v>
      </c>
      <c r="P134" s="100" t="s">
        <v>118</v>
      </c>
      <c r="Q134" s="100" t="s">
        <v>119</v>
      </c>
      <c r="R134" s="100" t="s">
        <v>120</v>
      </c>
      <c r="S134" s="100" t="s">
        <v>121</v>
      </c>
      <c r="T134" s="101" t="s">
        <v>122</v>
      </c>
      <c r="U134" s="199"/>
      <c r="V134" s="199"/>
      <c r="W134" s="199"/>
      <c r="X134" s="199"/>
      <c r="Y134" s="199"/>
      <c r="Z134" s="199"/>
      <c r="AA134" s="199"/>
      <c r="AB134" s="199"/>
      <c r="AC134" s="199"/>
      <c r="AD134" s="199"/>
      <c r="AE134" s="199"/>
    </row>
    <row r="135" s="2" customFormat="1" ht="22.8" customHeight="1">
      <c r="A135" s="37"/>
      <c r="B135" s="38"/>
      <c r="C135" s="106" t="s">
        <v>123</v>
      </c>
      <c r="D135" s="39"/>
      <c r="E135" s="39"/>
      <c r="F135" s="39"/>
      <c r="G135" s="39"/>
      <c r="H135" s="39"/>
      <c r="I135" s="137"/>
      <c r="J135" s="206">
        <f>BK135</f>
        <v>0</v>
      </c>
      <c r="K135" s="39"/>
      <c r="L135" s="43"/>
      <c r="M135" s="102"/>
      <c r="N135" s="207"/>
      <c r="O135" s="103"/>
      <c r="P135" s="208">
        <f>P136+P182+P290+P300</f>
        <v>0</v>
      </c>
      <c r="Q135" s="103"/>
      <c r="R135" s="208">
        <f>R136+R182+R290+R300</f>
        <v>3.6922843999999992</v>
      </c>
      <c r="S135" s="103"/>
      <c r="T135" s="209">
        <f>T136+T182+T290+T300</f>
        <v>2.7844517999999998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74</v>
      </c>
      <c r="AU135" s="16" t="s">
        <v>87</v>
      </c>
      <c r="BK135" s="210">
        <f>BK136+BK182+BK290+BK300</f>
        <v>0</v>
      </c>
    </row>
    <row r="136" s="12" customFormat="1" ht="25.92" customHeight="1">
      <c r="A136" s="12"/>
      <c r="B136" s="211"/>
      <c r="C136" s="212"/>
      <c r="D136" s="213" t="s">
        <v>74</v>
      </c>
      <c r="E136" s="214" t="s">
        <v>124</v>
      </c>
      <c r="F136" s="214" t="s">
        <v>125</v>
      </c>
      <c r="G136" s="212"/>
      <c r="H136" s="212"/>
      <c r="I136" s="215"/>
      <c r="J136" s="216">
        <f>BK136</f>
        <v>0</v>
      </c>
      <c r="K136" s="212"/>
      <c r="L136" s="217"/>
      <c r="M136" s="218"/>
      <c r="N136" s="219"/>
      <c r="O136" s="219"/>
      <c r="P136" s="220">
        <f>P137+P158+P174+P180</f>
        <v>0</v>
      </c>
      <c r="Q136" s="219"/>
      <c r="R136" s="220">
        <f>R137+R158+R174+R180</f>
        <v>2.6109131999999993</v>
      </c>
      <c r="S136" s="219"/>
      <c r="T136" s="221">
        <f>T137+T158+T174+T180</f>
        <v>2.4029799999999999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2" t="s">
        <v>80</v>
      </c>
      <c r="AT136" s="223" t="s">
        <v>74</v>
      </c>
      <c r="AU136" s="223" t="s">
        <v>75</v>
      </c>
      <c r="AY136" s="222" t="s">
        <v>126</v>
      </c>
      <c r="BK136" s="224">
        <f>BK137+BK158+BK174+BK180</f>
        <v>0</v>
      </c>
    </row>
    <row r="137" s="12" customFormat="1" ht="22.8" customHeight="1">
      <c r="A137" s="12"/>
      <c r="B137" s="211"/>
      <c r="C137" s="212"/>
      <c r="D137" s="213" t="s">
        <v>74</v>
      </c>
      <c r="E137" s="225" t="s">
        <v>127</v>
      </c>
      <c r="F137" s="225" t="s">
        <v>128</v>
      </c>
      <c r="G137" s="212"/>
      <c r="H137" s="212"/>
      <c r="I137" s="215"/>
      <c r="J137" s="226">
        <f>BK137</f>
        <v>0</v>
      </c>
      <c r="K137" s="212"/>
      <c r="L137" s="217"/>
      <c r="M137" s="218"/>
      <c r="N137" s="219"/>
      <c r="O137" s="219"/>
      <c r="P137" s="220">
        <f>SUM(P138:P157)</f>
        <v>0</v>
      </c>
      <c r="Q137" s="219"/>
      <c r="R137" s="220">
        <f>SUM(R138:R157)</f>
        <v>2.6084731999999993</v>
      </c>
      <c r="S137" s="219"/>
      <c r="T137" s="221">
        <f>SUM(T138:T157)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2" t="s">
        <v>80</v>
      </c>
      <c r="AT137" s="223" t="s">
        <v>74</v>
      </c>
      <c r="AU137" s="223" t="s">
        <v>80</v>
      </c>
      <c r="AY137" s="222" t="s">
        <v>126</v>
      </c>
      <c r="BK137" s="224">
        <f>SUM(BK138:BK157)</f>
        <v>0</v>
      </c>
    </row>
    <row r="138" s="2" customFormat="1" ht="21.75" customHeight="1">
      <c r="A138" s="37"/>
      <c r="B138" s="38"/>
      <c r="C138" s="227" t="s">
        <v>80</v>
      </c>
      <c r="D138" s="227" t="s">
        <v>129</v>
      </c>
      <c r="E138" s="228" t="s">
        <v>130</v>
      </c>
      <c r="F138" s="229" t="s">
        <v>131</v>
      </c>
      <c r="G138" s="230" t="s">
        <v>132</v>
      </c>
      <c r="H138" s="231">
        <v>53</v>
      </c>
      <c r="I138" s="232"/>
      <c r="J138" s="233">
        <f>ROUND(I138*H138,2)</f>
        <v>0</v>
      </c>
      <c r="K138" s="229" t="s">
        <v>133</v>
      </c>
      <c r="L138" s="43"/>
      <c r="M138" s="234" t="s">
        <v>1</v>
      </c>
      <c r="N138" s="235" t="s">
        <v>41</v>
      </c>
      <c r="O138" s="90"/>
      <c r="P138" s="236">
        <f>O138*H138</f>
        <v>0</v>
      </c>
      <c r="Q138" s="236">
        <v>0.0057000000000000002</v>
      </c>
      <c r="R138" s="236">
        <f>Q138*H138</f>
        <v>0.30210000000000004</v>
      </c>
      <c r="S138" s="236">
        <v>0</v>
      </c>
      <c r="T138" s="23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38" t="s">
        <v>134</v>
      </c>
      <c r="AT138" s="238" t="s">
        <v>129</v>
      </c>
      <c r="AU138" s="238" t="s">
        <v>135</v>
      </c>
      <c r="AY138" s="16" t="s">
        <v>126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6" t="s">
        <v>135</v>
      </c>
      <c r="BK138" s="239">
        <f>ROUND(I138*H138,2)</f>
        <v>0</v>
      </c>
      <c r="BL138" s="16" t="s">
        <v>134</v>
      </c>
      <c r="BM138" s="238" t="s">
        <v>136</v>
      </c>
    </row>
    <row r="139" s="13" customFormat="1">
      <c r="A139" s="13"/>
      <c r="B139" s="240"/>
      <c r="C139" s="241"/>
      <c r="D139" s="242" t="s">
        <v>137</v>
      </c>
      <c r="E139" s="243" t="s">
        <v>1</v>
      </c>
      <c r="F139" s="244" t="s">
        <v>138</v>
      </c>
      <c r="G139" s="241"/>
      <c r="H139" s="245">
        <v>53</v>
      </c>
      <c r="I139" s="246"/>
      <c r="J139" s="241"/>
      <c r="K139" s="241"/>
      <c r="L139" s="247"/>
      <c r="M139" s="248"/>
      <c r="N139" s="249"/>
      <c r="O139" s="249"/>
      <c r="P139" s="249"/>
      <c r="Q139" s="249"/>
      <c r="R139" s="249"/>
      <c r="S139" s="249"/>
      <c r="T139" s="250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51" t="s">
        <v>137</v>
      </c>
      <c r="AU139" s="251" t="s">
        <v>135</v>
      </c>
      <c r="AV139" s="13" t="s">
        <v>135</v>
      </c>
      <c r="AW139" s="13" t="s">
        <v>32</v>
      </c>
      <c r="AX139" s="13" t="s">
        <v>80</v>
      </c>
      <c r="AY139" s="251" t="s">
        <v>126</v>
      </c>
    </row>
    <row r="140" s="2" customFormat="1" ht="21.75" customHeight="1">
      <c r="A140" s="37"/>
      <c r="B140" s="38"/>
      <c r="C140" s="227" t="s">
        <v>135</v>
      </c>
      <c r="D140" s="227" t="s">
        <v>129</v>
      </c>
      <c r="E140" s="228" t="s">
        <v>139</v>
      </c>
      <c r="F140" s="229" t="s">
        <v>140</v>
      </c>
      <c r="G140" s="230" t="s">
        <v>132</v>
      </c>
      <c r="H140" s="231">
        <v>3.7200000000000002</v>
      </c>
      <c r="I140" s="232"/>
      <c r="J140" s="233">
        <f>ROUND(I140*H140,2)</f>
        <v>0</v>
      </c>
      <c r="K140" s="229" t="s">
        <v>133</v>
      </c>
      <c r="L140" s="43"/>
      <c r="M140" s="234" t="s">
        <v>1</v>
      </c>
      <c r="N140" s="235" t="s">
        <v>41</v>
      </c>
      <c r="O140" s="90"/>
      <c r="P140" s="236">
        <f>O140*H140</f>
        <v>0</v>
      </c>
      <c r="Q140" s="236">
        <v>0.00025999999999999998</v>
      </c>
      <c r="R140" s="236">
        <f>Q140*H140</f>
        <v>0.00096719999999999998</v>
      </c>
      <c r="S140" s="236">
        <v>0</v>
      </c>
      <c r="T140" s="23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38" t="s">
        <v>134</v>
      </c>
      <c r="AT140" s="238" t="s">
        <v>129</v>
      </c>
      <c r="AU140" s="238" t="s">
        <v>135</v>
      </c>
      <c r="AY140" s="16" t="s">
        <v>126</v>
      </c>
      <c r="BE140" s="239">
        <f>IF(N140="základní",J140,0)</f>
        <v>0</v>
      </c>
      <c r="BF140" s="239">
        <f>IF(N140="snížená",J140,0)</f>
        <v>0</v>
      </c>
      <c r="BG140" s="239">
        <f>IF(N140="zákl. přenesená",J140,0)</f>
        <v>0</v>
      </c>
      <c r="BH140" s="239">
        <f>IF(N140="sníž. přenesená",J140,0)</f>
        <v>0</v>
      </c>
      <c r="BI140" s="239">
        <f>IF(N140="nulová",J140,0)</f>
        <v>0</v>
      </c>
      <c r="BJ140" s="16" t="s">
        <v>135</v>
      </c>
      <c r="BK140" s="239">
        <f>ROUND(I140*H140,2)</f>
        <v>0</v>
      </c>
      <c r="BL140" s="16" t="s">
        <v>134</v>
      </c>
      <c r="BM140" s="238" t="s">
        <v>141</v>
      </c>
    </row>
    <row r="141" s="2" customFormat="1" ht="16.5" customHeight="1">
      <c r="A141" s="37"/>
      <c r="B141" s="38"/>
      <c r="C141" s="227" t="s">
        <v>142</v>
      </c>
      <c r="D141" s="227" t="s">
        <v>129</v>
      </c>
      <c r="E141" s="228" t="s">
        <v>143</v>
      </c>
      <c r="F141" s="229" t="s">
        <v>144</v>
      </c>
      <c r="G141" s="230" t="s">
        <v>132</v>
      </c>
      <c r="H141" s="231">
        <v>0.34999999999999998</v>
      </c>
      <c r="I141" s="232"/>
      <c r="J141" s="233">
        <f>ROUND(I141*H141,2)</f>
        <v>0</v>
      </c>
      <c r="K141" s="229" t="s">
        <v>133</v>
      </c>
      <c r="L141" s="43"/>
      <c r="M141" s="234" t="s">
        <v>1</v>
      </c>
      <c r="N141" s="235" t="s">
        <v>41</v>
      </c>
      <c r="O141" s="90"/>
      <c r="P141" s="236">
        <f>O141*H141</f>
        <v>0</v>
      </c>
      <c r="Q141" s="236">
        <v>0.040000000000000001</v>
      </c>
      <c r="R141" s="236">
        <f>Q141*H141</f>
        <v>0.013999999999999999</v>
      </c>
      <c r="S141" s="236">
        <v>0</v>
      </c>
      <c r="T141" s="23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38" t="s">
        <v>134</v>
      </c>
      <c r="AT141" s="238" t="s">
        <v>129</v>
      </c>
      <c r="AU141" s="238" t="s">
        <v>135</v>
      </c>
      <c r="AY141" s="16" t="s">
        <v>126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6" t="s">
        <v>135</v>
      </c>
      <c r="BK141" s="239">
        <f>ROUND(I141*H141,2)</f>
        <v>0</v>
      </c>
      <c r="BL141" s="16" t="s">
        <v>134</v>
      </c>
      <c r="BM141" s="238" t="s">
        <v>145</v>
      </c>
    </row>
    <row r="142" s="13" customFormat="1">
      <c r="A142" s="13"/>
      <c r="B142" s="240"/>
      <c r="C142" s="241"/>
      <c r="D142" s="242" t="s">
        <v>137</v>
      </c>
      <c r="E142" s="243" t="s">
        <v>1</v>
      </c>
      <c r="F142" s="244" t="s">
        <v>146</v>
      </c>
      <c r="G142" s="241"/>
      <c r="H142" s="245">
        <v>0.34999999999999998</v>
      </c>
      <c r="I142" s="246"/>
      <c r="J142" s="241"/>
      <c r="K142" s="241"/>
      <c r="L142" s="247"/>
      <c r="M142" s="248"/>
      <c r="N142" s="249"/>
      <c r="O142" s="249"/>
      <c r="P142" s="249"/>
      <c r="Q142" s="249"/>
      <c r="R142" s="249"/>
      <c r="S142" s="249"/>
      <c r="T142" s="250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1" t="s">
        <v>137</v>
      </c>
      <c r="AU142" s="251" t="s">
        <v>135</v>
      </c>
      <c r="AV142" s="13" t="s">
        <v>135</v>
      </c>
      <c r="AW142" s="13" t="s">
        <v>32</v>
      </c>
      <c r="AX142" s="13" t="s">
        <v>75</v>
      </c>
      <c r="AY142" s="251" t="s">
        <v>126</v>
      </c>
    </row>
    <row r="143" s="14" customFormat="1">
      <c r="A143" s="14"/>
      <c r="B143" s="252"/>
      <c r="C143" s="253"/>
      <c r="D143" s="242" t="s">
        <v>137</v>
      </c>
      <c r="E143" s="254" t="s">
        <v>1</v>
      </c>
      <c r="F143" s="255" t="s">
        <v>147</v>
      </c>
      <c r="G143" s="253"/>
      <c r="H143" s="256">
        <v>0.34999999999999998</v>
      </c>
      <c r="I143" s="257"/>
      <c r="J143" s="253"/>
      <c r="K143" s="253"/>
      <c r="L143" s="258"/>
      <c r="M143" s="259"/>
      <c r="N143" s="260"/>
      <c r="O143" s="260"/>
      <c r="P143" s="260"/>
      <c r="Q143" s="260"/>
      <c r="R143" s="260"/>
      <c r="S143" s="260"/>
      <c r="T143" s="261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62" t="s">
        <v>137</v>
      </c>
      <c r="AU143" s="262" t="s">
        <v>135</v>
      </c>
      <c r="AV143" s="14" t="s">
        <v>134</v>
      </c>
      <c r="AW143" s="14" t="s">
        <v>32</v>
      </c>
      <c r="AX143" s="14" t="s">
        <v>80</v>
      </c>
      <c r="AY143" s="262" t="s">
        <v>126</v>
      </c>
    </row>
    <row r="144" s="2" customFormat="1" ht="21.75" customHeight="1">
      <c r="A144" s="37"/>
      <c r="B144" s="38"/>
      <c r="C144" s="227" t="s">
        <v>134</v>
      </c>
      <c r="D144" s="227" t="s">
        <v>129</v>
      </c>
      <c r="E144" s="228" t="s">
        <v>148</v>
      </c>
      <c r="F144" s="229" t="s">
        <v>149</v>
      </c>
      <c r="G144" s="230" t="s">
        <v>132</v>
      </c>
      <c r="H144" s="231">
        <v>3.7200000000000002</v>
      </c>
      <c r="I144" s="232"/>
      <c r="J144" s="233">
        <f>ROUND(I144*H144,2)</f>
        <v>0</v>
      </c>
      <c r="K144" s="229" t="s">
        <v>133</v>
      </c>
      <c r="L144" s="43"/>
      <c r="M144" s="234" t="s">
        <v>1</v>
      </c>
      <c r="N144" s="235" t="s">
        <v>41</v>
      </c>
      <c r="O144" s="90"/>
      <c r="P144" s="236">
        <f>O144*H144</f>
        <v>0</v>
      </c>
      <c r="Q144" s="236">
        <v>0.015400000000000001</v>
      </c>
      <c r="R144" s="236">
        <f>Q144*H144</f>
        <v>0.057288000000000006</v>
      </c>
      <c r="S144" s="236">
        <v>0</v>
      </c>
      <c r="T144" s="237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38" t="s">
        <v>134</v>
      </c>
      <c r="AT144" s="238" t="s">
        <v>129</v>
      </c>
      <c r="AU144" s="238" t="s">
        <v>135</v>
      </c>
      <c r="AY144" s="16" t="s">
        <v>126</v>
      </c>
      <c r="BE144" s="239">
        <f>IF(N144="základní",J144,0)</f>
        <v>0</v>
      </c>
      <c r="BF144" s="239">
        <f>IF(N144="snížená",J144,0)</f>
        <v>0</v>
      </c>
      <c r="BG144" s="239">
        <f>IF(N144="zákl. přenesená",J144,0)</f>
        <v>0</v>
      </c>
      <c r="BH144" s="239">
        <f>IF(N144="sníž. přenesená",J144,0)</f>
        <v>0</v>
      </c>
      <c r="BI144" s="239">
        <f>IF(N144="nulová",J144,0)</f>
        <v>0</v>
      </c>
      <c r="BJ144" s="16" t="s">
        <v>135</v>
      </c>
      <c r="BK144" s="239">
        <f>ROUND(I144*H144,2)</f>
        <v>0</v>
      </c>
      <c r="BL144" s="16" t="s">
        <v>134</v>
      </c>
      <c r="BM144" s="238" t="s">
        <v>150</v>
      </c>
    </row>
    <row r="145" s="2" customFormat="1" ht="21.75" customHeight="1">
      <c r="A145" s="37"/>
      <c r="B145" s="38"/>
      <c r="C145" s="227" t="s">
        <v>151</v>
      </c>
      <c r="D145" s="227" t="s">
        <v>129</v>
      </c>
      <c r="E145" s="228" t="s">
        <v>152</v>
      </c>
      <c r="F145" s="229" t="s">
        <v>153</v>
      </c>
      <c r="G145" s="230" t="s">
        <v>132</v>
      </c>
      <c r="H145" s="231">
        <v>3.7200000000000002</v>
      </c>
      <c r="I145" s="232"/>
      <c r="J145" s="233">
        <f>ROUND(I145*H145,2)</f>
        <v>0</v>
      </c>
      <c r="K145" s="229" t="s">
        <v>133</v>
      </c>
      <c r="L145" s="43"/>
      <c r="M145" s="234" t="s">
        <v>1</v>
      </c>
      <c r="N145" s="235" t="s">
        <v>41</v>
      </c>
      <c r="O145" s="90"/>
      <c r="P145" s="236">
        <f>O145*H145</f>
        <v>0</v>
      </c>
      <c r="Q145" s="236">
        <v>0.0079000000000000008</v>
      </c>
      <c r="R145" s="236">
        <f>Q145*H145</f>
        <v>0.029388000000000004</v>
      </c>
      <c r="S145" s="236">
        <v>0</v>
      </c>
      <c r="T145" s="237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38" t="s">
        <v>134</v>
      </c>
      <c r="AT145" s="238" t="s">
        <v>129</v>
      </c>
      <c r="AU145" s="238" t="s">
        <v>135</v>
      </c>
      <c r="AY145" s="16" t="s">
        <v>126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6" t="s">
        <v>135</v>
      </c>
      <c r="BK145" s="239">
        <f>ROUND(I145*H145,2)</f>
        <v>0</v>
      </c>
      <c r="BL145" s="16" t="s">
        <v>134</v>
      </c>
      <c r="BM145" s="238" t="s">
        <v>154</v>
      </c>
    </row>
    <row r="146" s="2" customFormat="1" ht="21.75" customHeight="1">
      <c r="A146" s="37"/>
      <c r="B146" s="38"/>
      <c r="C146" s="227" t="s">
        <v>127</v>
      </c>
      <c r="D146" s="227" t="s">
        <v>129</v>
      </c>
      <c r="E146" s="228" t="s">
        <v>155</v>
      </c>
      <c r="F146" s="229" t="s">
        <v>156</v>
      </c>
      <c r="G146" s="230" t="s">
        <v>132</v>
      </c>
      <c r="H146" s="231">
        <v>126.69</v>
      </c>
      <c r="I146" s="232"/>
      <c r="J146" s="233">
        <f>ROUND(I146*H146,2)</f>
        <v>0</v>
      </c>
      <c r="K146" s="229" t="s">
        <v>133</v>
      </c>
      <c r="L146" s="43"/>
      <c r="M146" s="234" t="s">
        <v>1</v>
      </c>
      <c r="N146" s="235" t="s">
        <v>41</v>
      </c>
      <c r="O146" s="90"/>
      <c r="P146" s="236">
        <f>O146*H146</f>
        <v>0</v>
      </c>
      <c r="Q146" s="236">
        <v>0.017000000000000001</v>
      </c>
      <c r="R146" s="236">
        <f>Q146*H146</f>
        <v>2.1537299999999999</v>
      </c>
      <c r="S146" s="236">
        <v>0</v>
      </c>
      <c r="T146" s="237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38" t="s">
        <v>134</v>
      </c>
      <c r="AT146" s="238" t="s">
        <v>129</v>
      </c>
      <c r="AU146" s="238" t="s">
        <v>135</v>
      </c>
      <c r="AY146" s="16" t="s">
        <v>126</v>
      </c>
      <c r="BE146" s="239">
        <f>IF(N146="základní",J146,0)</f>
        <v>0</v>
      </c>
      <c r="BF146" s="239">
        <f>IF(N146="snížená",J146,0)</f>
        <v>0</v>
      </c>
      <c r="BG146" s="239">
        <f>IF(N146="zákl. přenesená",J146,0)</f>
        <v>0</v>
      </c>
      <c r="BH146" s="239">
        <f>IF(N146="sníž. přenesená",J146,0)</f>
        <v>0</v>
      </c>
      <c r="BI146" s="239">
        <f>IF(N146="nulová",J146,0)</f>
        <v>0</v>
      </c>
      <c r="BJ146" s="16" t="s">
        <v>135</v>
      </c>
      <c r="BK146" s="239">
        <f>ROUND(I146*H146,2)</f>
        <v>0</v>
      </c>
      <c r="BL146" s="16" t="s">
        <v>134</v>
      </c>
      <c r="BM146" s="238" t="s">
        <v>157</v>
      </c>
    </row>
    <row r="147" s="13" customFormat="1">
      <c r="A147" s="13"/>
      <c r="B147" s="240"/>
      <c r="C147" s="241"/>
      <c r="D147" s="242" t="s">
        <v>137</v>
      </c>
      <c r="E147" s="243" t="s">
        <v>1</v>
      </c>
      <c r="F147" s="244" t="s">
        <v>158</v>
      </c>
      <c r="G147" s="241"/>
      <c r="H147" s="245">
        <v>156.78</v>
      </c>
      <c r="I147" s="246"/>
      <c r="J147" s="241"/>
      <c r="K147" s="241"/>
      <c r="L147" s="247"/>
      <c r="M147" s="248"/>
      <c r="N147" s="249"/>
      <c r="O147" s="249"/>
      <c r="P147" s="249"/>
      <c r="Q147" s="249"/>
      <c r="R147" s="249"/>
      <c r="S147" s="249"/>
      <c r="T147" s="250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51" t="s">
        <v>137</v>
      </c>
      <c r="AU147" s="251" t="s">
        <v>135</v>
      </c>
      <c r="AV147" s="13" t="s">
        <v>135</v>
      </c>
      <c r="AW147" s="13" t="s">
        <v>32</v>
      </c>
      <c r="AX147" s="13" t="s">
        <v>75</v>
      </c>
      <c r="AY147" s="251" t="s">
        <v>126</v>
      </c>
    </row>
    <row r="148" s="13" customFormat="1">
      <c r="A148" s="13"/>
      <c r="B148" s="240"/>
      <c r="C148" s="241"/>
      <c r="D148" s="242" t="s">
        <v>137</v>
      </c>
      <c r="E148" s="243" t="s">
        <v>1</v>
      </c>
      <c r="F148" s="244" t="s">
        <v>159</v>
      </c>
      <c r="G148" s="241"/>
      <c r="H148" s="245">
        <v>-8.4600000000000009</v>
      </c>
      <c r="I148" s="246"/>
      <c r="J148" s="241"/>
      <c r="K148" s="241"/>
      <c r="L148" s="247"/>
      <c r="M148" s="248"/>
      <c r="N148" s="249"/>
      <c r="O148" s="249"/>
      <c r="P148" s="249"/>
      <c r="Q148" s="249"/>
      <c r="R148" s="249"/>
      <c r="S148" s="249"/>
      <c r="T148" s="25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1" t="s">
        <v>137</v>
      </c>
      <c r="AU148" s="251" t="s">
        <v>135</v>
      </c>
      <c r="AV148" s="13" t="s">
        <v>135</v>
      </c>
      <c r="AW148" s="13" t="s">
        <v>32</v>
      </c>
      <c r="AX148" s="13" t="s">
        <v>75</v>
      </c>
      <c r="AY148" s="251" t="s">
        <v>126</v>
      </c>
    </row>
    <row r="149" s="13" customFormat="1">
      <c r="A149" s="13"/>
      <c r="B149" s="240"/>
      <c r="C149" s="241"/>
      <c r="D149" s="242" t="s">
        <v>137</v>
      </c>
      <c r="E149" s="243" t="s">
        <v>1</v>
      </c>
      <c r="F149" s="244" t="s">
        <v>160</v>
      </c>
      <c r="G149" s="241"/>
      <c r="H149" s="245">
        <v>-10.4</v>
      </c>
      <c r="I149" s="246"/>
      <c r="J149" s="241"/>
      <c r="K149" s="241"/>
      <c r="L149" s="247"/>
      <c r="M149" s="248"/>
      <c r="N149" s="249"/>
      <c r="O149" s="249"/>
      <c r="P149" s="249"/>
      <c r="Q149" s="249"/>
      <c r="R149" s="249"/>
      <c r="S149" s="249"/>
      <c r="T149" s="250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51" t="s">
        <v>137</v>
      </c>
      <c r="AU149" s="251" t="s">
        <v>135</v>
      </c>
      <c r="AV149" s="13" t="s">
        <v>135</v>
      </c>
      <c r="AW149" s="13" t="s">
        <v>32</v>
      </c>
      <c r="AX149" s="13" t="s">
        <v>75</v>
      </c>
      <c r="AY149" s="251" t="s">
        <v>126</v>
      </c>
    </row>
    <row r="150" s="13" customFormat="1">
      <c r="A150" s="13"/>
      <c r="B150" s="240"/>
      <c r="C150" s="241"/>
      <c r="D150" s="242" t="s">
        <v>137</v>
      </c>
      <c r="E150" s="243" t="s">
        <v>1</v>
      </c>
      <c r="F150" s="244" t="s">
        <v>161</v>
      </c>
      <c r="G150" s="241"/>
      <c r="H150" s="245">
        <v>4.3700000000000001</v>
      </c>
      <c r="I150" s="246"/>
      <c r="J150" s="241"/>
      <c r="K150" s="241"/>
      <c r="L150" s="247"/>
      <c r="M150" s="248"/>
      <c r="N150" s="249"/>
      <c r="O150" s="249"/>
      <c r="P150" s="249"/>
      <c r="Q150" s="249"/>
      <c r="R150" s="249"/>
      <c r="S150" s="249"/>
      <c r="T150" s="250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1" t="s">
        <v>137</v>
      </c>
      <c r="AU150" s="251" t="s">
        <v>135</v>
      </c>
      <c r="AV150" s="13" t="s">
        <v>135</v>
      </c>
      <c r="AW150" s="13" t="s">
        <v>32</v>
      </c>
      <c r="AX150" s="13" t="s">
        <v>75</v>
      </c>
      <c r="AY150" s="251" t="s">
        <v>126</v>
      </c>
    </row>
    <row r="151" s="13" customFormat="1">
      <c r="A151" s="13"/>
      <c r="B151" s="240"/>
      <c r="C151" s="241"/>
      <c r="D151" s="242" t="s">
        <v>137</v>
      </c>
      <c r="E151" s="243" t="s">
        <v>1</v>
      </c>
      <c r="F151" s="244" t="s">
        <v>162</v>
      </c>
      <c r="G151" s="241"/>
      <c r="H151" s="245">
        <v>-15.6</v>
      </c>
      <c r="I151" s="246"/>
      <c r="J151" s="241"/>
      <c r="K151" s="241"/>
      <c r="L151" s="247"/>
      <c r="M151" s="248"/>
      <c r="N151" s="249"/>
      <c r="O151" s="249"/>
      <c r="P151" s="249"/>
      <c r="Q151" s="249"/>
      <c r="R151" s="249"/>
      <c r="S151" s="249"/>
      <c r="T151" s="250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51" t="s">
        <v>137</v>
      </c>
      <c r="AU151" s="251" t="s">
        <v>135</v>
      </c>
      <c r="AV151" s="13" t="s">
        <v>135</v>
      </c>
      <c r="AW151" s="13" t="s">
        <v>32</v>
      </c>
      <c r="AX151" s="13" t="s">
        <v>75</v>
      </c>
      <c r="AY151" s="251" t="s">
        <v>126</v>
      </c>
    </row>
    <row r="152" s="14" customFormat="1">
      <c r="A152" s="14"/>
      <c r="B152" s="252"/>
      <c r="C152" s="253"/>
      <c r="D152" s="242" t="s">
        <v>137</v>
      </c>
      <c r="E152" s="254" t="s">
        <v>1</v>
      </c>
      <c r="F152" s="255" t="s">
        <v>147</v>
      </c>
      <c r="G152" s="253"/>
      <c r="H152" s="256">
        <v>126.69</v>
      </c>
      <c r="I152" s="257"/>
      <c r="J152" s="253"/>
      <c r="K152" s="253"/>
      <c r="L152" s="258"/>
      <c r="M152" s="259"/>
      <c r="N152" s="260"/>
      <c r="O152" s="260"/>
      <c r="P152" s="260"/>
      <c r="Q152" s="260"/>
      <c r="R152" s="260"/>
      <c r="S152" s="260"/>
      <c r="T152" s="261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2" t="s">
        <v>137</v>
      </c>
      <c r="AU152" s="262" t="s">
        <v>135</v>
      </c>
      <c r="AV152" s="14" t="s">
        <v>134</v>
      </c>
      <c r="AW152" s="14" t="s">
        <v>32</v>
      </c>
      <c r="AX152" s="14" t="s">
        <v>80</v>
      </c>
      <c r="AY152" s="262" t="s">
        <v>126</v>
      </c>
    </row>
    <row r="153" s="2" customFormat="1" ht="16.5" customHeight="1">
      <c r="A153" s="37"/>
      <c r="B153" s="38"/>
      <c r="C153" s="227" t="s">
        <v>163</v>
      </c>
      <c r="D153" s="227" t="s">
        <v>129</v>
      </c>
      <c r="E153" s="228" t="s">
        <v>164</v>
      </c>
      <c r="F153" s="229" t="s">
        <v>165</v>
      </c>
      <c r="G153" s="230" t="s">
        <v>166</v>
      </c>
      <c r="H153" s="231">
        <v>2</v>
      </c>
      <c r="I153" s="232"/>
      <c r="J153" s="233">
        <f>ROUND(I153*H153,2)</f>
        <v>0</v>
      </c>
      <c r="K153" s="229" t="s">
        <v>1</v>
      </c>
      <c r="L153" s="43"/>
      <c r="M153" s="234" t="s">
        <v>1</v>
      </c>
      <c r="N153" s="235" t="s">
        <v>41</v>
      </c>
      <c r="O153" s="90"/>
      <c r="P153" s="236">
        <f>O153*H153</f>
        <v>0</v>
      </c>
      <c r="Q153" s="236">
        <v>0.017000000000000001</v>
      </c>
      <c r="R153" s="236">
        <f>Q153*H153</f>
        <v>0.034000000000000002</v>
      </c>
      <c r="S153" s="236">
        <v>0</v>
      </c>
      <c r="T153" s="237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38" t="s">
        <v>134</v>
      </c>
      <c r="AT153" s="238" t="s">
        <v>129</v>
      </c>
      <c r="AU153" s="238" t="s">
        <v>135</v>
      </c>
      <c r="AY153" s="16" t="s">
        <v>126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6" t="s">
        <v>135</v>
      </c>
      <c r="BK153" s="239">
        <f>ROUND(I153*H153,2)</f>
        <v>0</v>
      </c>
      <c r="BL153" s="16" t="s">
        <v>134</v>
      </c>
      <c r="BM153" s="238" t="s">
        <v>167</v>
      </c>
    </row>
    <row r="154" s="13" customFormat="1">
      <c r="A154" s="13"/>
      <c r="B154" s="240"/>
      <c r="C154" s="241"/>
      <c r="D154" s="242" t="s">
        <v>137</v>
      </c>
      <c r="E154" s="243" t="s">
        <v>1</v>
      </c>
      <c r="F154" s="244" t="s">
        <v>135</v>
      </c>
      <c r="G154" s="241"/>
      <c r="H154" s="245">
        <v>2</v>
      </c>
      <c r="I154" s="246"/>
      <c r="J154" s="241"/>
      <c r="K154" s="241"/>
      <c r="L154" s="247"/>
      <c r="M154" s="248"/>
      <c r="N154" s="249"/>
      <c r="O154" s="249"/>
      <c r="P154" s="249"/>
      <c r="Q154" s="249"/>
      <c r="R154" s="249"/>
      <c r="S154" s="249"/>
      <c r="T154" s="250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51" t="s">
        <v>137</v>
      </c>
      <c r="AU154" s="251" t="s">
        <v>135</v>
      </c>
      <c r="AV154" s="13" t="s">
        <v>135</v>
      </c>
      <c r="AW154" s="13" t="s">
        <v>32</v>
      </c>
      <c r="AX154" s="13" t="s">
        <v>80</v>
      </c>
      <c r="AY154" s="251" t="s">
        <v>126</v>
      </c>
    </row>
    <row r="155" s="2" customFormat="1" ht="16.5" customHeight="1">
      <c r="A155" s="37"/>
      <c r="B155" s="38"/>
      <c r="C155" s="227" t="s">
        <v>168</v>
      </c>
      <c r="D155" s="227" t="s">
        <v>129</v>
      </c>
      <c r="E155" s="228" t="s">
        <v>169</v>
      </c>
      <c r="F155" s="229" t="s">
        <v>170</v>
      </c>
      <c r="G155" s="230" t="s">
        <v>166</v>
      </c>
      <c r="H155" s="231">
        <v>1</v>
      </c>
      <c r="I155" s="232"/>
      <c r="J155" s="233">
        <f>ROUND(I155*H155,2)</f>
        <v>0</v>
      </c>
      <c r="K155" s="229" t="s">
        <v>1</v>
      </c>
      <c r="L155" s="43"/>
      <c r="M155" s="234" t="s">
        <v>1</v>
      </c>
      <c r="N155" s="235" t="s">
        <v>41</v>
      </c>
      <c r="O155" s="90"/>
      <c r="P155" s="236">
        <f>O155*H155</f>
        <v>0</v>
      </c>
      <c r="Q155" s="236">
        <v>0.017000000000000001</v>
      </c>
      <c r="R155" s="236">
        <f>Q155*H155</f>
        <v>0.017000000000000001</v>
      </c>
      <c r="S155" s="236">
        <v>0</v>
      </c>
      <c r="T155" s="237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38" t="s">
        <v>134</v>
      </c>
      <c r="AT155" s="238" t="s">
        <v>129</v>
      </c>
      <c r="AU155" s="238" t="s">
        <v>135</v>
      </c>
      <c r="AY155" s="16" t="s">
        <v>126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6" t="s">
        <v>135</v>
      </c>
      <c r="BK155" s="239">
        <f>ROUND(I155*H155,2)</f>
        <v>0</v>
      </c>
      <c r="BL155" s="16" t="s">
        <v>134</v>
      </c>
      <c r="BM155" s="238" t="s">
        <v>171</v>
      </c>
    </row>
    <row r="156" s="13" customFormat="1">
      <c r="A156" s="13"/>
      <c r="B156" s="240"/>
      <c r="C156" s="241"/>
      <c r="D156" s="242" t="s">
        <v>137</v>
      </c>
      <c r="E156" s="243" t="s">
        <v>1</v>
      </c>
      <c r="F156" s="244" t="s">
        <v>80</v>
      </c>
      <c r="G156" s="241"/>
      <c r="H156" s="245">
        <v>1</v>
      </c>
      <c r="I156" s="246"/>
      <c r="J156" s="241"/>
      <c r="K156" s="241"/>
      <c r="L156" s="247"/>
      <c r="M156" s="248"/>
      <c r="N156" s="249"/>
      <c r="O156" s="249"/>
      <c r="P156" s="249"/>
      <c r="Q156" s="249"/>
      <c r="R156" s="249"/>
      <c r="S156" s="249"/>
      <c r="T156" s="250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1" t="s">
        <v>137</v>
      </c>
      <c r="AU156" s="251" t="s">
        <v>135</v>
      </c>
      <c r="AV156" s="13" t="s">
        <v>135</v>
      </c>
      <c r="AW156" s="13" t="s">
        <v>32</v>
      </c>
      <c r="AX156" s="13" t="s">
        <v>80</v>
      </c>
      <c r="AY156" s="251" t="s">
        <v>126</v>
      </c>
    </row>
    <row r="157" s="2" customFormat="1" ht="21.75" customHeight="1">
      <c r="A157" s="37"/>
      <c r="B157" s="38"/>
      <c r="C157" s="227" t="s">
        <v>172</v>
      </c>
      <c r="D157" s="227" t="s">
        <v>129</v>
      </c>
      <c r="E157" s="228" t="s">
        <v>173</v>
      </c>
      <c r="F157" s="229" t="s">
        <v>174</v>
      </c>
      <c r="G157" s="230" t="s">
        <v>132</v>
      </c>
      <c r="H157" s="231">
        <v>8.4600000000000009</v>
      </c>
      <c r="I157" s="232"/>
      <c r="J157" s="233">
        <f>ROUND(I157*H157,2)</f>
        <v>0</v>
      </c>
      <c r="K157" s="229" t="s">
        <v>133</v>
      </c>
      <c r="L157" s="43"/>
      <c r="M157" s="234" t="s">
        <v>1</v>
      </c>
      <c r="N157" s="235" t="s">
        <v>41</v>
      </c>
      <c r="O157" s="90"/>
      <c r="P157" s="236">
        <f>O157*H157</f>
        <v>0</v>
      </c>
      <c r="Q157" s="236">
        <v>0</v>
      </c>
      <c r="R157" s="236">
        <f>Q157*H157</f>
        <v>0</v>
      </c>
      <c r="S157" s="236">
        <v>0</v>
      </c>
      <c r="T157" s="237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38" t="s">
        <v>134</v>
      </c>
      <c r="AT157" s="238" t="s">
        <v>129</v>
      </c>
      <c r="AU157" s="238" t="s">
        <v>135</v>
      </c>
      <c r="AY157" s="16" t="s">
        <v>126</v>
      </c>
      <c r="BE157" s="239">
        <f>IF(N157="základní",J157,0)</f>
        <v>0</v>
      </c>
      <c r="BF157" s="239">
        <f>IF(N157="snížená",J157,0)</f>
        <v>0</v>
      </c>
      <c r="BG157" s="239">
        <f>IF(N157="zákl. přenesená",J157,0)</f>
        <v>0</v>
      </c>
      <c r="BH157" s="239">
        <f>IF(N157="sníž. přenesená",J157,0)</f>
        <v>0</v>
      </c>
      <c r="BI157" s="239">
        <f>IF(N157="nulová",J157,0)</f>
        <v>0</v>
      </c>
      <c r="BJ157" s="16" t="s">
        <v>135</v>
      </c>
      <c r="BK157" s="239">
        <f>ROUND(I157*H157,2)</f>
        <v>0</v>
      </c>
      <c r="BL157" s="16" t="s">
        <v>134</v>
      </c>
      <c r="BM157" s="238" t="s">
        <v>175</v>
      </c>
    </row>
    <row r="158" s="12" customFormat="1" ht="22.8" customHeight="1">
      <c r="A158" s="12"/>
      <c r="B158" s="211"/>
      <c r="C158" s="212"/>
      <c r="D158" s="213" t="s">
        <v>74</v>
      </c>
      <c r="E158" s="225" t="s">
        <v>172</v>
      </c>
      <c r="F158" s="225" t="s">
        <v>176</v>
      </c>
      <c r="G158" s="212"/>
      <c r="H158" s="212"/>
      <c r="I158" s="215"/>
      <c r="J158" s="226">
        <f>BK158</f>
        <v>0</v>
      </c>
      <c r="K158" s="212"/>
      <c r="L158" s="217"/>
      <c r="M158" s="218"/>
      <c r="N158" s="219"/>
      <c r="O158" s="219"/>
      <c r="P158" s="220">
        <f>SUM(P159:P173)</f>
        <v>0</v>
      </c>
      <c r="Q158" s="219"/>
      <c r="R158" s="220">
        <f>SUM(R159:R173)</f>
        <v>0.0024400000000000003</v>
      </c>
      <c r="S158" s="219"/>
      <c r="T158" s="221">
        <f>SUM(T159:T173)</f>
        <v>2.4029799999999999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22" t="s">
        <v>80</v>
      </c>
      <c r="AT158" s="223" t="s">
        <v>74</v>
      </c>
      <c r="AU158" s="223" t="s">
        <v>80</v>
      </c>
      <c r="AY158" s="222" t="s">
        <v>126</v>
      </c>
      <c r="BK158" s="224">
        <f>SUM(BK159:BK173)</f>
        <v>0</v>
      </c>
    </row>
    <row r="159" s="2" customFormat="1" ht="21.75" customHeight="1">
      <c r="A159" s="37"/>
      <c r="B159" s="38"/>
      <c r="C159" s="227" t="s">
        <v>177</v>
      </c>
      <c r="D159" s="227" t="s">
        <v>129</v>
      </c>
      <c r="E159" s="228" t="s">
        <v>178</v>
      </c>
      <c r="F159" s="229" t="s">
        <v>179</v>
      </c>
      <c r="G159" s="230" t="s">
        <v>132</v>
      </c>
      <c r="H159" s="231">
        <v>53</v>
      </c>
      <c r="I159" s="232"/>
      <c r="J159" s="233">
        <f>ROUND(I159*H159,2)</f>
        <v>0</v>
      </c>
      <c r="K159" s="229" t="s">
        <v>133</v>
      </c>
      <c r="L159" s="43"/>
      <c r="M159" s="234" t="s">
        <v>1</v>
      </c>
      <c r="N159" s="235" t="s">
        <v>41</v>
      </c>
      <c r="O159" s="90"/>
      <c r="P159" s="236">
        <f>O159*H159</f>
        <v>0</v>
      </c>
      <c r="Q159" s="236">
        <v>4.0000000000000003E-05</v>
      </c>
      <c r="R159" s="236">
        <f>Q159*H159</f>
        <v>0.0021200000000000004</v>
      </c>
      <c r="S159" s="236">
        <v>0</v>
      </c>
      <c r="T159" s="237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38" t="s">
        <v>134</v>
      </c>
      <c r="AT159" s="238" t="s">
        <v>129</v>
      </c>
      <c r="AU159" s="238" t="s">
        <v>135</v>
      </c>
      <c r="AY159" s="16" t="s">
        <v>126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6" t="s">
        <v>135</v>
      </c>
      <c r="BK159" s="239">
        <f>ROUND(I159*H159,2)</f>
        <v>0</v>
      </c>
      <c r="BL159" s="16" t="s">
        <v>134</v>
      </c>
      <c r="BM159" s="238" t="s">
        <v>180</v>
      </c>
    </row>
    <row r="160" s="2" customFormat="1" ht="21.75" customHeight="1">
      <c r="A160" s="37"/>
      <c r="B160" s="38"/>
      <c r="C160" s="227" t="s">
        <v>181</v>
      </c>
      <c r="D160" s="227" t="s">
        <v>129</v>
      </c>
      <c r="E160" s="228" t="s">
        <v>182</v>
      </c>
      <c r="F160" s="229" t="s">
        <v>183</v>
      </c>
      <c r="G160" s="230" t="s">
        <v>166</v>
      </c>
      <c r="H160" s="231">
        <v>1</v>
      </c>
      <c r="I160" s="232"/>
      <c r="J160" s="233">
        <f>ROUND(I160*H160,2)</f>
        <v>0</v>
      </c>
      <c r="K160" s="229" t="s">
        <v>1</v>
      </c>
      <c r="L160" s="43"/>
      <c r="M160" s="234" t="s">
        <v>1</v>
      </c>
      <c r="N160" s="235" t="s">
        <v>41</v>
      </c>
      <c r="O160" s="90"/>
      <c r="P160" s="236">
        <f>O160*H160</f>
        <v>0</v>
      </c>
      <c r="Q160" s="236">
        <v>4.0000000000000003E-05</v>
      </c>
      <c r="R160" s="236">
        <f>Q160*H160</f>
        <v>4.0000000000000003E-05</v>
      </c>
      <c r="S160" s="236">
        <v>0.34999999999999998</v>
      </c>
      <c r="T160" s="237">
        <f>S160*H160</f>
        <v>0.34999999999999998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38" t="s">
        <v>134</v>
      </c>
      <c r="AT160" s="238" t="s">
        <v>129</v>
      </c>
      <c r="AU160" s="238" t="s">
        <v>135</v>
      </c>
      <c r="AY160" s="16" t="s">
        <v>126</v>
      </c>
      <c r="BE160" s="239">
        <f>IF(N160="základní",J160,0)</f>
        <v>0</v>
      </c>
      <c r="BF160" s="239">
        <f>IF(N160="snížená",J160,0)</f>
        <v>0</v>
      </c>
      <c r="BG160" s="239">
        <f>IF(N160="zákl. přenesená",J160,0)</f>
        <v>0</v>
      </c>
      <c r="BH160" s="239">
        <f>IF(N160="sníž. přenesená",J160,0)</f>
        <v>0</v>
      </c>
      <c r="BI160" s="239">
        <f>IF(N160="nulová",J160,0)</f>
        <v>0</v>
      </c>
      <c r="BJ160" s="16" t="s">
        <v>135</v>
      </c>
      <c r="BK160" s="239">
        <f>ROUND(I160*H160,2)</f>
        <v>0</v>
      </c>
      <c r="BL160" s="16" t="s">
        <v>134</v>
      </c>
      <c r="BM160" s="238" t="s">
        <v>184</v>
      </c>
    </row>
    <row r="161" s="2" customFormat="1" ht="16.5" customHeight="1">
      <c r="A161" s="37"/>
      <c r="B161" s="38"/>
      <c r="C161" s="227" t="s">
        <v>185</v>
      </c>
      <c r="D161" s="227" t="s">
        <v>129</v>
      </c>
      <c r="E161" s="228" t="s">
        <v>186</v>
      </c>
      <c r="F161" s="229" t="s">
        <v>187</v>
      </c>
      <c r="G161" s="230" t="s">
        <v>166</v>
      </c>
      <c r="H161" s="231">
        <v>1</v>
      </c>
      <c r="I161" s="232"/>
      <c r="J161" s="233">
        <f>ROUND(I161*H161,2)</f>
        <v>0</v>
      </c>
      <c r="K161" s="229" t="s">
        <v>1</v>
      </c>
      <c r="L161" s="43"/>
      <c r="M161" s="234" t="s">
        <v>1</v>
      </c>
      <c r="N161" s="235" t="s">
        <v>41</v>
      </c>
      <c r="O161" s="90"/>
      <c r="P161" s="236">
        <f>O161*H161</f>
        <v>0</v>
      </c>
      <c r="Q161" s="236">
        <v>4.0000000000000003E-05</v>
      </c>
      <c r="R161" s="236">
        <f>Q161*H161</f>
        <v>4.0000000000000003E-05</v>
      </c>
      <c r="S161" s="236">
        <v>0</v>
      </c>
      <c r="T161" s="237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38" t="s">
        <v>134</v>
      </c>
      <c r="AT161" s="238" t="s">
        <v>129</v>
      </c>
      <c r="AU161" s="238" t="s">
        <v>135</v>
      </c>
      <c r="AY161" s="16" t="s">
        <v>126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6" t="s">
        <v>135</v>
      </c>
      <c r="BK161" s="239">
        <f>ROUND(I161*H161,2)</f>
        <v>0</v>
      </c>
      <c r="BL161" s="16" t="s">
        <v>134</v>
      </c>
      <c r="BM161" s="238" t="s">
        <v>188</v>
      </c>
    </row>
    <row r="162" s="2" customFormat="1" ht="16.5" customHeight="1">
      <c r="A162" s="37"/>
      <c r="B162" s="38"/>
      <c r="C162" s="227" t="s">
        <v>189</v>
      </c>
      <c r="D162" s="227" t="s">
        <v>129</v>
      </c>
      <c r="E162" s="228" t="s">
        <v>190</v>
      </c>
      <c r="F162" s="229" t="s">
        <v>191</v>
      </c>
      <c r="G162" s="230" t="s">
        <v>166</v>
      </c>
      <c r="H162" s="231">
        <v>1</v>
      </c>
      <c r="I162" s="232"/>
      <c r="J162" s="233">
        <f>ROUND(I162*H162,2)</f>
        <v>0</v>
      </c>
      <c r="K162" s="229" t="s">
        <v>1</v>
      </c>
      <c r="L162" s="43"/>
      <c r="M162" s="234" t="s">
        <v>1</v>
      </c>
      <c r="N162" s="235" t="s">
        <v>41</v>
      </c>
      <c r="O162" s="90"/>
      <c r="P162" s="236">
        <f>O162*H162</f>
        <v>0</v>
      </c>
      <c r="Q162" s="236">
        <v>4.0000000000000003E-05</v>
      </c>
      <c r="R162" s="236">
        <f>Q162*H162</f>
        <v>4.0000000000000003E-05</v>
      </c>
      <c r="S162" s="236">
        <v>0</v>
      </c>
      <c r="T162" s="237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38" t="s">
        <v>134</v>
      </c>
      <c r="AT162" s="238" t="s">
        <v>129</v>
      </c>
      <c r="AU162" s="238" t="s">
        <v>135</v>
      </c>
      <c r="AY162" s="16" t="s">
        <v>126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6" t="s">
        <v>135</v>
      </c>
      <c r="BK162" s="239">
        <f>ROUND(I162*H162,2)</f>
        <v>0</v>
      </c>
      <c r="BL162" s="16" t="s">
        <v>134</v>
      </c>
      <c r="BM162" s="238" t="s">
        <v>192</v>
      </c>
    </row>
    <row r="163" s="2" customFormat="1" ht="16.5" customHeight="1">
      <c r="A163" s="37"/>
      <c r="B163" s="38"/>
      <c r="C163" s="227" t="s">
        <v>193</v>
      </c>
      <c r="D163" s="227" t="s">
        <v>129</v>
      </c>
      <c r="E163" s="228" t="s">
        <v>194</v>
      </c>
      <c r="F163" s="229" t="s">
        <v>195</v>
      </c>
      <c r="G163" s="230" t="s">
        <v>166</v>
      </c>
      <c r="H163" s="231">
        <v>1</v>
      </c>
      <c r="I163" s="232"/>
      <c r="J163" s="233">
        <f>ROUND(I163*H163,2)</f>
        <v>0</v>
      </c>
      <c r="K163" s="229" t="s">
        <v>1</v>
      </c>
      <c r="L163" s="43"/>
      <c r="M163" s="234" t="s">
        <v>1</v>
      </c>
      <c r="N163" s="235" t="s">
        <v>41</v>
      </c>
      <c r="O163" s="90"/>
      <c r="P163" s="236">
        <f>O163*H163</f>
        <v>0</v>
      </c>
      <c r="Q163" s="236">
        <v>4.0000000000000003E-05</v>
      </c>
      <c r="R163" s="236">
        <f>Q163*H163</f>
        <v>4.0000000000000003E-05</v>
      </c>
      <c r="S163" s="236">
        <v>0</v>
      </c>
      <c r="T163" s="237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38" t="s">
        <v>134</v>
      </c>
      <c r="AT163" s="238" t="s">
        <v>129</v>
      </c>
      <c r="AU163" s="238" t="s">
        <v>135</v>
      </c>
      <c r="AY163" s="16" t="s">
        <v>126</v>
      </c>
      <c r="BE163" s="239">
        <f>IF(N163="základní",J163,0)</f>
        <v>0</v>
      </c>
      <c r="BF163" s="239">
        <f>IF(N163="snížená",J163,0)</f>
        <v>0</v>
      </c>
      <c r="BG163" s="239">
        <f>IF(N163="zákl. přenesená",J163,0)</f>
        <v>0</v>
      </c>
      <c r="BH163" s="239">
        <f>IF(N163="sníž. přenesená",J163,0)</f>
        <v>0</v>
      </c>
      <c r="BI163" s="239">
        <f>IF(N163="nulová",J163,0)</f>
        <v>0</v>
      </c>
      <c r="BJ163" s="16" t="s">
        <v>135</v>
      </c>
      <c r="BK163" s="239">
        <f>ROUND(I163*H163,2)</f>
        <v>0</v>
      </c>
      <c r="BL163" s="16" t="s">
        <v>134</v>
      </c>
      <c r="BM163" s="238" t="s">
        <v>196</v>
      </c>
    </row>
    <row r="164" s="2" customFormat="1" ht="16.5" customHeight="1">
      <c r="A164" s="37"/>
      <c r="B164" s="38"/>
      <c r="C164" s="227" t="s">
        <v>8</v>
      </c>
      <c r="D164" s="227" t="s">
        <v>129</v>
      </c>
      <c r="E164" s="228" t="s">
        <v>197</v>
      </c>
      <c r="F164" s="229" t="s">
        <v>198</v>
      </c>
      <c r="G164" s="230" t="s">
        <v>166</v>
      </c>
      <c r="H164" s="231">
        <v>2</v>
      </c>
      <c r="I164" s="232"/>
      <c r="J164" s="233">
        <f>ROUND(I164*H164,2)</f>
        <v>0</v>
      </c>
      <c r="K164" s="229" t="s">
        <v>1</v>
      </c>
      <c r="L164" s="43"/>
      <c r="M164" s="234" t="s">
        <v>1</v>
      </c>
      <c r="N164" s="235" t="s">
        <v>41</v>
      </c>
      <c r="O164" s="90"/>
      <c r="P164" s="236">
        <f>O164*H164</f>
        <v>0</v>
      </c>
      <c r="Q164" s="236">
        <v>4.0000000000000003E-05</v>
      </c>
      <c r="R164" s="236">
        <f>Q164*H164</f>
        <v>8.0000000000000007E-05</v>
      </c>
      <c r="S164" s="236">
        <v>0.035000000000000003</v>
      </c>
      <c r="T164" s="237">
        <f>S164*H164</f>
        <v>0.070000000000000007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38" t="s">
        <v>134</v>
      </c>
      <c r="AT164" s="238" t="s">
        <v>129</v>
      </c>
      <c r="AU164" s="238" t="s">
        <v>135</v>
      </c>
      <c r="AY164" s="16" t="s">
        <v>126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6" t="s">
        <v>135</v>
      </c>
      <c r="BK164" s="239">
        <f>ROUND(I164*H164,2)</f>
        <v>0</v>
      </c>
      <c r="BL164" s="16" t="s">
        <v>134</v>
      </c>
      <c r="BM164" s="238" t="s">
        <v>199</v>
      </c>
    </row>
    <row r="165" s="2" customFormat="1" ht="16.5" customHeight="1">
      <c r="A165" s="37"/>
      <c r="B165" s="38"/>
      <c r="C165" s="227" t="s">
        <v>200</v>
      </c>
      <c r="D165" s="227" t="s">
        <v>129</v>
      </c>
      <c r="E165" s="228" t="s">
        <v>201</v>
      </c>
      <c r="F165" s="229" t="s">
        <v>202</v>
      </c>
      <c r="G165" s="230" t="s">
        <v>166</v>
      </c>
      <c r="H165" s="231">
        <v>2</v>
      </c>
      <c r="I165" s="232"/>
      <c r="J165" s="233">
        <f>ROUND(I165*H165,2)</f>
        <v>0</v>
      </c>
      <c r="K165" s="229" t="s">
        <v>1</v>
      </c>
      <c r="L165" s="43"/>
      <c r="M165" s="234" t="s">
        <v>1</v>
      </c>
      <c r="N165" s="235" t="s">
        <v>41</v>
      </c>
      <c r="O165" s="90"/>
      <c r="P165" s="236">
        <f>O165*H165</f>
        <v>0</v>
      </c>
      <c r="Q165" s="236">
        <v>4.0000000000000003E-05</v>
      </c>
      <c r="R165" s="236">
        <f>Q165*H165</f>
        <v>8.0000000000000007E-05</v>
      </c>
      <c r="S165" s="236">
        <v>0.035000000000000003</v>
      </c>
      <c r="T165" s="237">
        <f>S165*H165</f>
        <v>0.070000000000000007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38" t="s">
        <v>134</v>
      </c>
      <c r="AT165" s="238" t="s">
        <v>129</v>
      </c>
      <c r="AU165" s="238" t="s">
        <v>135</v>
      </c>
      <c r="AY165" s="16" t="s">
        <v>126</v>
      </c>
      <c r="BE165" s="239">
        <f>IF(N165="základní",J165,0)</f>
        <v>0</v>
      </c>
      <c r="BF165" s="239">
        <f>IF(N165="snížená",J165,0)</f>
        <v>0</v>
      </c>
      <c r="BG165" s="239">
        <f>IF(N165="zákl. přenesená",J165,0)</f>
        <v>0</v>
      </c>
      <c r="BH165" s="239">
        <f>IF(N165="sníž. přenesená",J165,0)</f>
        <v>0</v>
      </c>
      <c r="BI165" s="239">
        <f>IF(N165="nulová",J165,0)</f>
        <v>0</v>
      </c>
      <c r="BJ165" s="16" t="s">
        <v>135</v>
      </c>
      <c r="BK165" s="239">
        <f>ROUND(I165*H165,2)</f>
        <v>0</v>
      </c>
      <c r="BL165" s="16" t="s">
        <v>134</v>
      </c>
      <c r="BM165" s="238" t="s">
        <v>203</v>
      </c>
    </row>
    <row r="166" s="2" customFormat="1" ht="21.75" customHeight="1">
      <c r="A166" s="37"/>
      <c r="B166" s="38"/>
      <c r="C166" s="227" t="s">
        <v>204</v>
      </c>
      <c r="D166" s="227" t="s">
        <v>129</v>
      </c>
      <c r="E166" s="228" t="s">
        <v>205</v>
      </c>
      <c r="F166" s="229" t="s">
        <v>206</v>
      </c>
      <c r="G166" s="230" t="s">
        <v>207</v>
      </c>
      <c r="H166" s="231">
        <v>5</v>
      </c>
      <c r="I166" s="232"/>
      <c r="J166" s="233">
        <f>ROUND(I166*H166,2)</f>
        <v>0</v>
      </c>
      <c r="K166" s="229" t="s">
        <v>133</v>
      </c>
      <c r="L166" s="43"/>
      <c r="M166" s="234" t="s">
        <v>1</v>
      </c>
      <c r="N166" s="235" t="s">
        <v>41</v>
      </c>
      <c r="O166" s="90"/>
      <c r="P166" s="236">
        <f>O166*H166</f>
        <v>0</v>
      </c>
      <c r="Q166" s="236">
        <v>0</v>
      </c>
      <c r="R166" s="236">
        <f>Q166*H166</f>
        <v>0</v>
      </c>
      <c r="S166" s="236">
        <v>0.002</v>
      </c>
      <c r="T166" s="237">
        <f>S166*H166</f>
        <v>0.01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38" t="s">
        <v>134</v>
      </c>
      <c r="AT166" s="238" t="s">
        <v>129</v>
      </c>
      <c r="AU166" s="238" t="s">
        <v>135</v>
      </c>
      <c r="AY166" s="16" t="s">
        <v>126</v>
      </c>
      <c r="BE166" s="239">
        <f>IF(N166="základní",J166,0)</f>
        <v>0</v>
      </c>
      <c r="BF166" s="239">
        <f>IF(N166="snížená",J166,0)</f>
        <v>0</v>
      </c>
      <c r="BG166" s="239">
        <f>IF(N166="zákl. přenesená",J166,0)</f>
        <v>0</v>
      </c>
      <c r="BH166" s="239">
        <f>IF(N166="sníž. přenesená",J166,0)</f>
        <v>0</v>
      </c>
      <c r="BI166" s="239">
        <f>IF(N166="nulová",J166,0)</f>
        <v>0</v>
      </c>
      <c r="BJ166" s="16" t="s">
        <v>135</v>
      </c>
      <c r="BK166" s="239">
        <f>ROUND(I166*H166,2)</f>
        <v>0</v>
      </c>
      <c r="BL166" s="16" t="s">
        <v>134</v>
      </c>
      <c r="BM166" s="238" t="s">
        <v>208</v>
      </c>
    </row>
    <row r="167" s="13" customFormat="1">
      <c r="A167" s="13"/>
      <c r="B167" s="240"/>
      <c r="C167" s="241"/>
      <c r="D167" s="242" t="s">
        <v>137</v>
      </c>
      <c r="E167" s="243" t="s">
        <v>1</v>
      </c>
      <c r="F167" s="244" t="s">
        <v>209</v>
      </c>
      <c r="G167" s="241"/>
      <c r="H167" s="245">
        <v>5</v>
      </c>
      <c r="I167" s="246"/>
      <c r="J167" s="241"/>
      <c r="K167" s="241"/>
      <c r="L167" s="247"/>
      <c r="M167" s="248"/>
      <c r="N167" s="249"/>
      <c r="O167" s="249"/>
      <c r="P167" s="249"/>
      <c r="Q167" s="249"/>
      <c r="R167" s="249"/>
      <c r="S167" s="249"/>
      <c r="T167" s="250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51" t="s">
        <v>137</v>
      </c>
      <c r="AU167" s="251" t="s">
        <v>135</v>
      </c>
      <c r="AV167" s="13" t="s">
        <v>135</v>
      </c>
      <c r="AW167" s="13" t="s">
        <v>32</v>
      </c>
      <c r="AX167" s="13" t="s">
        <v>75</v>
      </c>
      <c r="AY167" s="251" t="s">
        <v>126</v>
      </c>
    </row>
    <row r="168" s="14" customFormat="1">
      <c r="A168" s="14"/>
      <c r="B168" s="252"/>
      <c r="C168" s="253"/>
      <c r="D168" s="242" t="s">
        <v>137</v>
      </c>
      <c r="E168" s="254" t="s">
        <v>1</v>
      </c>
      <c r="F168" s="255" t="s">
        <v>147</v>
      </c>
      <c r="G168" s="253"/>
      <c r="H168" s="256">
        <v>5</v>
      </c>
      <c r="I168" s="257"/>
      <c r="J168" s="253"/>
      <c r="K168" s="253"/>
      <c r="L168" s="258"/>
      <c r="M168" s="259"/>
      <c r="N168" s="260"/>
      <c r="O168" s="260"/>
      <c r="P168" s="260"/>
      <c r="Q168" s="260"/>
      <c r="R168" s="260"/>
      <c r="S168" s="260"/>
      <c r="T168" s="261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2" t="s">
        <v>137</v>
      </c>
      <c r="AU168" s="262" t="s">
        <v>135</v>
      </c>
      <c r="AV168" s="14" t="s">
        <v>134</v>
      </c>
      <c r="AW168" s="14" t="s">
        <v>32</v>
      </c>
      <c r="AX168" s="14" t="s">
        <v>80</v>
      </c>
      <c r="AY168" s="262" t="s">
        <v>126</v>
      </c>
    </row>
    <row r="169" s="2" customFormat="1" ht="21.75" customHeight="1">
      <c r="A169" s="37"/>
      <c r="B169" s="38"/>
      <c r="C169" s="227" t="s">
        <v>210</v>
      </c>
      <c r="D169" s="227" t="s">
        <v>129</v>
      </c>
      <c r="E169" s="228" t="s">
        <v>211</v>
      </c>
      <c r="F169" s="229" t="s">
        <v>212</v>
      </c>
      <c r="G169" s="230" t="s">
        <v>132</v>
      </c>
      <c r="H169" s="231">
        <v>53</v>
      </c>
      <c r="I169" s="232"/>
      <c r="J169" s="233">
        <f>ROUND(I169*H169,2)</f>
        <v>0</v>
      </c>
      <c r="K169" s="229" t="s">
        <v>133</v>
      </c>
      <c r="L169" s="43"/>
      <c r="M169" s="234" t="s">
        <v>1</v>
      </c>
      <c r="N169" s="235" t="s">
        <v>41</v>
      </c>
      <c r="O169" s="90"/>
      <c r="P169" s="236">
        <f>O169*H169</f>
        <v>0</v>
      </c>
      <c r="Q169" s="236">
        <v>0</v>
      </c>
      <c r="R169" s="236">
        <f>Q169*H169</f>
        <v>0</v>
      </c>
      <c r="S169" s="236">
        <v>0.0040000000000000001</v>
      </c>
      <c r="T169" s="237">
        <f>S169*H169</f>
        <v>0.21199999999999999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38" t="s">
        <v>134</v>
      </c>
      <c r="AT169" s="238" t="s">
        <v>129</v>
      </c>
      <c r="AU169" s="238" t="s">
        <v>135</v>
      </c>
      <c r="AY169" s="16" t="s">
        <v>126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6" t="s">
        <v>135</v>
      </c>
      <c r="BK169" s="239">
        <f>ROUND(I169*H169,2)</f>
        <v>0</v>
      </c>
      <c r="BL169" s="16" t="s">
        <v>134</v>
      </c>
      <c r="BM169" s="238" t="s">
        <v>213</v>
      </c>
    </row>
    <row r="170" s="2" customFormat="1" ht="21.75" customHeight="1">
      <c r="A170" s="37"/>
      <c r="B170" s="38"/>
      <c r="C170" s="227" t="s">
        <v>214</v>
      </c>
      <c r="D170" s="227" t="s">
        <v>129</v>
      </c>
      <c r="E170" s="228" t="s">
        <v>215</v>
      </c>
      <c r="F170" s="229" t="s">
        <v>216</v>
      </c>
      <c r="G170" s="230" t="s">
        <v>132</v>
      </c>
      <c r="H170" s="231">
        <v>126.69</v>
      </c>
      <c r="I170" s="232"/>
      <c r="J170" s="233">
        <f>ROUND(I170*H170,2)</f>
        <v>0</v>
      </c>
      <c r="K170" s="229" t="s">
        <v>133</v>
      </c>
      <c r="L170" s="43"/>
      <c r="M170" s="234" t="s">
        <v>1</v>
      </c>
      <c r="N170" s="235" t="s">
        <v>41</v>
      </c>
      <c r="O170" s="90"/>
      <c r="P170" s="236">
        <f>O170*H170</f>
        <v>0</v>
      </c>
      <c r="Q170" s="236">
        <v>0</v>
      </c>
      <c r="R170" s="236">
        <f>Q170*H170</f>
        <v>0</v>
      </c>
      <c r="S170" s="236">
        <v>0.01</v>
      </c>
      <c r="T170" s="237">
        <f>S170*H170</f>
        <v>1.2668999999999999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38" t="s">
        <v>134</v>
      </c>
      <c r="AT170" s="238" t="s">
        <v>129</v>
      </c>
      <c r="AU170" s="238" t="s">
        <v>135</v>
      </c>
      <c r="AY170" s="16" t="s">
        <v>126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6" t="s">
        <v>135</v>
      </c>
      <c r="BK170" s="239">
        <f>ROUND(I170*H170,2)</f>
        <v>0</v>
      </c>
      <c r="BL170" s="16" t="s">
        <v>134</v>
      </c>
      <c r="BM170" s="238" t="s">
        <v>217</v>
      </c>
    </row>
    <row r="171" s="2" customFormat="1" ht="21.75" customHeight="1">
      <c r="A171" s="37"/>
      <c r="B171" s="38"/>
      <c r="C171" s="227" t="s">
        <v>218</v>
      </c>
      <c r="D171" s="227" t="s">
        <v>129</v>
      </c>
      <c r="E171" s="228" t="s">
        <v>219</v>
      </c>
      <c r="F171" s="229" t="s">
        <v>220</v>
      </c>
      <c r="G171" s="230" t="s">
        <v>132</v>
      </c>
      <c r="H171" s="231">
        <v>3.7200000000000002</v>
      </c>
      <c r="I171" s="232"/>
      <c r="J171" s="233">
        <f>ROUND(I171*H171,2)</f>
        <v>0</v>
      </c>
      <c r="K171" s="229" t="s">
        <v>133</v>
      </c>
      <c r="L171" s="43"/>
      <c r="M171" s="234" t="s">
        <v>1</v>
      </c>
      <c r="N171" s="235" t="s">
        <v>41</v>
      </c>
      <c r="O171" s="90"/>
      <c r="P171" s="236">
        <f>O171*H171</f>
        <v>0</v>
      </c>
      <c r="Q171" s="236">
        <v>0</v>
      </c>
      <c r="R171" s="236">
        <f>Q171*H171</f>
        <v>0</v>
      </c>
      <c r="S171" s="236">
        <v>0.045999999999999999</v>
      </c>
      <c r="T171" s="237">
        <f>S171*H171</f>
        <v>0.17111999999999999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38" t="s">
        <v>134</v>
      </c>
      <c r="AT171" s="238" t="s">
        <v>129</v>
      </c>
      <c r="AU171" s="238" t="s">
        <v>135</v>
      </c>
      <c r="AY171" s="16" t="s">
        <v>126</v>
      </c>
      <c r="BE171" s="239">
        <f>IF(N171="základní",J171,0)</f>
        <v>0</v>
      </c>
      <c r="BF171" s="239">
        <f>IF(N171="snížená",J171,0)</f>
        <v>0</v>
      </c>
      <c r="BG171" s="239">
        <f>IF(N171="zákl. přenesená",J171,0)</f>
        <v>0</v>
      </c>
      <c r="BH171" s="239">
        <f>IF(N171="sníž. přenesená",J171,0)</f>
        <v>0</v>
      </c>
      <c r="BI171" s="239">
        <f>IF(N171="nulová",J171,0)</f>
        <v>0</v>
      </c>
      <c r="BJ171" s="16" t="s">
        <v>135</v>
      </c>
      <c r="BK171" s="239">
        <f>ROUND(I171*H171,2)</f>
        <v>0</v>
      </c>
      <c r="BL171" s="16" t="s">
        <v>134</v>
      </c>
      <c r="BM171" s="238" t="s">
        <v>221</v>
      </c>
    </row>
    <row r="172" s="2" customFormat="1" ht="21.75" customHeight="1">
      <c r="A172" s="37"/>
      <c r="B172" s="38"/>
      <c r="C172" s="227" t="s">
        <v>7</v>
      </c>
      <c r="D172" s="227" t="s">
        <v>129</v>
      </c>
      <c r="E172" s="228" t="s">
        <v>222</v>
      </c>
      <c r="F172" s="229" t="s">
        <v>223</v>
      </c>
      <c r="G172" s="230" t="s">
        <v>132</v>
      </c>
      <c r="H172" s="231">
        <v>3.7200000000000002</v>
      </c>
      <c r="I172" s="232"/>
      <c r="J172" s="233">
        <f>ROUND(I172*H172,2)</f>
        <v>0</v>
      </c>
      <c r="K172" s="229" t="s">
        <v>133</v>
      </c>
      <c r="L172" s="43"/>
      <c r="M172" s="234" t="s">
        <v>1</v>
      </c>
      <c r="N172" s="235" t="s">
        <v>41</v>
      </c>
      <c r="O172" s="90"/>
      <c r="P172" s="236">
        <f>O172*H172</f>
        <v>0</v>
      </c>
      <c r="Q172" s="236">
        <v>0</v>
      </c>
      <c r="R172" s="236">
        <f>Q172*H172</f>
        <v>0</v>
      </c>
      <c r="S172" s="236">
        <v>0.068000000000000005</v>
      </c>
      <c r="T172" s="237">
        <f>S172*H172</f>
        <v>0.25296000000000002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38" t="s">
        <v>134</v>
      </c>
      <c r="AT172" s="238" t="s">
        <v>129</v>
      </c>
      <c r="AU172" s="238" t="s">
        <v>135</v>
      </c>
      <c r="AY172" s="16" t="s">
        <v>126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6" t="s">
        <v>135</v>
      </c>
      <c r="BK172" s="239">
        <f>ROUND(I172*H172,2)</f>
        <v>0</v>
      </c>
      <c r="BL172" s="16" t="s">
        <v>134</v>
      </c>
      <c r="BM172" s="238" t="s">
        <v>224</v>
      </c>
    </row>
    <row r="173" s="13" customFormat="1">
      <c r="A173" s="13"/>
      <c r="B173" s="240"/>
      <c r="C173" s="241"/>
      <c r="D173" s="242" t="s">
        <v>137</v>
      </c>
      <c r="E173" s="243" t="s">
        <v>1</v>
      </c>
      <c r="F173" s="244" t="s">
        <v>225</v>
      </c>
      <c r="G173" s="241"/>
      <c r="H173" s="245">
        <v>3.7200000000000002</v>
      </c>
      <c r="I173" s="246"/>
      <c r="J173" s="241"/>
      <c r="K173" s="241"/>
      <c r="L173" s="247"/>
      <c r="M173" s="248"/>
      <c r="N173" s="249"/>
      <c r="O173" s="249"/>
      <c r="P173" s="249"/>
      <c r="Q173" s="249"/>
      <c r="R173" s="249"/>
      <c r="S173" s="249"/>
      <c r="T173" s="250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51" t="s">
        <v>137</v>
      </c>
      <c r="AU173" s="251" t="s">
        <v>135</v>
      </c>
      <c r="AV173" s="13" t="s">
        <v>135</v>
      </c>
      <c r="AW173" s="13" t="s">
        <v>32</v>
      </c>
      <c r="AX173" s="13" t="s">
        <v>80</v>
      </c>
      <c r="AY173" s="251" t="s">
        <v>126</v>
      </c>
    </row>
    <row r="174" s="12" customFormat="1" ht="22.8" customHeight="1">
      <c r="A174" s="12"/>
      <c r="B174" s="211"/>
      <c r="C174" s="212"/>
      <c r="D174" s="213" t="s">
        <v>74</v>
      </c>
      <c r="E174" s="225" t="s">
        <v>226</v>
      </c>
      <c r="F174" s="225" t="s">
        <v>227</v>
      </c>
      <c r="G174" s="212"/>
      <c r="H174" s="212"/>
      <c r="I174" s="215"/>
      <c r="J174" s="226">
        <f>BK174</f>
        <v>0</v>
      </c>
      <c r="K174" s="212"/>
      <c r="L174" s="217"/>
      <c r="M174" s="218"/>
      <c r="N174" s="219"/>
      <c r="O174" s="219"/>
      <c r="P174" s="220">
        <f>SUM(P175:P179)</f>
        <v>0</v>
      </c>
      <c r="Q174" s="219"/>
      <c r="R174" s="220">
        <f>SUM(R175:R179)</f>
        <v>0</v>
      </c>
      <c r="S174" s="219"/>
      <c r="T174" s="221">
        <f>SUM(T175:T179)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22" t="s">
        <v>80</v>
      </c>
      <c r="AT174" s="223" t="s">
        <v>74</v>
      </c>
      <c r="AU174" s="223" t="s">
        <v>80</v>
      </c>
      <c r="AY174" s="222" t="s">
        <v>126</v>
      </c>
      <c r="BK174" s="224">
        <f>SUM(BK175:BK179)</f>
        <v>0</v>
      </c>
    </row>
    <row r="175" s="2" customFormat="1" ht="21.75" customHeight="1">
      <c r="A175" s="37"/>
      <c r="B175" s="38"/>
      <c r="C175" s="227" t="s">
        <v>228</v>
      </c>
      <c r="D175" s="227" t="s">
        <v>129</v>
      </c>
      <c r="E175" s="228" t="s">
        <v>229</v>
      </c>
      <c r="F175" s="229" t="s">
        <v>230</v>
      </c>
      <c r="G175" s="230" t="s">
        <v>231</v>
      </c>
      <c r="H175" s="231">
        <v>2.7839999999999998</v>
      </c>
      <c r="I175" s="232"/>
      <c r="J175" s="233">
        <f>ROUND(I175*H175,2)</f>
        <v>0</v>
      </c>
      <c r="K175" s="229" t="s">
        <v>133</v>
      </c>
      <c r="L175" s="43"/>
      <c r="M175" s="234" t="s">
        <v>1</v>
      </c>
      <c r="N175" s="235" t="s">
        <v>41</v>
      </c>
      <c r="O175" s="90"/>
      <c r="P175" s="236">
        <f>O175*H175</f>
        <v>0</v>
      </c>
      <c r="Q175" s="236">
        <v>0</v>
      </c>
      <c r="R175" s="236">
        <f>Q175*H175</f>
        <v>0</v>
      </c>
      <c r="S175" s="236">
        <v>0</v>
      </c>
      <c r="T175" s="237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38" t="s">
        <v>134</v>
      </c>
      <c r="AT175" s="238" t="s">
        <v>129</v>
      </c>
      <c r="AU175" s="238" t="s">
        <v>135</v>
      </c>
      <c r="AY175" s="16" t="s">
        <v>126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6" t="s">
        <v>135</v>
      </c>
      <c r="BK175" s="239">
        <f>ROUND(I175*H175,2)</f>
        <v>0</v>
      </c>
      <c r="BL175" s="16" t="s">
        <v>134</v>
      </c>
      <c r="BM175" s="238" t="s">
        <v>232</v>
      </c>
    </row>
    <row r="176" s="2" customFormat="1" ht="21.75" customHeight="1">
      <c r="A176" s="37"/>
      <c r="B176" s="38"/>
      <c r="C176" s="227" t="s">
        <v>233</v>
      </c>
      <c r="D176" s="227" t="s">
        <v>129</v>
      </c>
      <c r="E176" s="228" t="s">
        <v>234</v>
      </c>
      <c r="F176" s="229" t="s">
        <v>235</v>
      </c>
      <c r="G176" s="230" t="s">
        <v>231</v>
      </c>
      <c r="H176" s="231">
        <v>2.7839999999999998</v>
      </c>
      <c r="I176" s="232"/>
      <c r="J176" s="233">
        <f>ROUND(I176*H176,2)</f>
        <v>0</v>
      </c>
      <c r="K176" s="229" t="s">
        <v>133</v>
      </c>
      <c r="L176" s="43"/>
      <c r="M176" s="234" t="s">
        <v>1</v>
      </c>
      <c r="N176" s="235" t="s">
        <v>41</v>
      </c>
      <c r="O176" s="90"/>
      <c r="P176" s="236">
        <f>O176*H176</f>
        <v>0</v>
      </c>
      <c r="Q176" s="236">
        <v>0</v>
      </c>
      <c r="R176" s="236">
        <f>Q176*H176</f>
        <v>0</v>
      </c>
      <c r="S176" s="236">
        <v>0</v>
      </c>
      <c r="T176" s="237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38" t="s">
        <v>134</v>
      </c>
      <c r="AT176" s="238" t="s">
        <v>129</v>
      </c>
      <c r="AU176" s="238" t="s">
        <v>135</v>
      </c>
      <c r="AY176" s="16" t="s">
        <v>126</v>
      </c>
      <c r="BE176" s="239">
        <f>IF(N176="základní",J176,0)</f>
        <v>0</v>
      </c>
      <c r="BF176" s="239">
        <f>IF(N176="snížená",J176,0)</f>
        <v>0</v>
      </c>
      <c r="BG176" s="239">
        <f>IF(N176="zákl. přenesená",J176,0)</f>
        <v>0</v>
      </c>
      <c r="BH176" s="239">
        <f>IF(N176="sníž. přenesená",J176,0)</f>
        <v>0</v>
      </c>
      <c r="BI176" s="239">
        <f>IF(N176="nulová",J176,0)</f>
        <v>0</v>
      </c>
      <c r="BJ176" s="16" t="s">
        <v>135</v>
      </c>
      <c r="BK176" s="239">
        <f>ROUND(I176*H176,2)</f>
        <v>0</v>
      </c>
      <c r="BL176" s="16" t="s">
        <v>134</v>
      </c>
      <c r="BM176" s="238" t="s">
        <v>236</v>
      </c>
    </row>
    <row r="177" s="2" customFormat="1" ht="21.75" customHeight="1">
      <c r="A177" s="37"/>
      <c r="B177" s="38"/>
      <c r="C177" s="227" t="s">
        <v>237</v>
      </c>
      <c r="D177" s="227" t="s">
        <v>129</v>
      </c>
      <c r="E177" s="228" t="s">
        <v>238</v>
      </c>
      <c r="F177" s="229" t="s">
        <v>239</v>
      </c>
      <c r="G177" s="230" t="s">
        <v>231</v>
      </c>
      <c r="H177" s="231">
        <v>66.816000000000002</v>
      </c>
      <c r="I177" s="232"/>
      <c r="J177" s="233">
        <f>ROUND(I177*H177,2)</f>
        <v>0</v>
      </c>
      <c r="K177" s="229" t="s">
        <v>133</v>
      </c>
      <c r="L177" s="43"/>
      <c r="M177" s="234" t="s">
        <v>1</v>
      </c>
      <c r="N177" s="235" t="s">
        <v>41</v>
      </c>
      <c r="O177" s="90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38" t="s">
        <v>134</v>
      </c>
      <c r="AT177" s="238" t="s">
        <v>129</v>
      </c>
      <c r="AU177" s="238" t="s">
        <v>135</v>
      </c>
      <c r="AY177" s="16" t="s">
        <v>126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6" t="s">
        <v>135</v>
      </c>
      <c r="BK177" s="239">
        <f>ROUND(I177*H177,2)</f>
        <v>0</v>
      </c>
      <c r="BL177" s="16" t="s">
        <v>134</v>
      </c>
      <c r="BM177" s="238" t="s">
        <v>240</v>
      </c>
    </row>
    <row r="178" s="13" customFormat="1">
      <c r="A178" s="13"/>
      <c r="B178" s="240"/>
      <c r="C178" s="241"/>
      <c r="D178" s="242" t="s">
        <v>137</v>
      </c>
      <c r="E178" s="241"/>
      <c r="F178" s="244" t="s">
        <v>241</v>
      </c>
      <c r="G178" s="241"/>
      <c r="H178" s="245">
        <v>66.816000000000002</v>
      </c>
      <c r="I178" s="246"/>
      <c r="J178" s="241"/>
      <c r="K178" s="241"/>
      <c r="L178" s="247"/>
      <c r="M178" s="248"/>
      <c r="N178" s="249"/>
      <c r="O178" s="249"/>
      <c r="P178" s="249"/>
      <c r="Q178" s="249"/>
      <c r="R178" s="249"/>
      <c r="S178" s="249"/>
      <c r="T178" s="250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51" t="s">
        <v>137</v>
      </c>
      <c r="AU178" s="251" t="s">
        <v>135</v>
      </c>
      <c r="AV178" s="13" t="s">
        <v>135</v>
      </c>
      <c r="AW178" s="13" t="s">
        <v>4</v>
      </c>
      <c r="AX178" s="13" t="s">
        <v>80</v>
      </c>
      <c r="AY178" s="251" t="s">
        <v>126</v>
      </c>
    </row>
    <row r="179" s="2" customFormat="1" ht="21.75" customHeight="1">
      <c r="A179" s="37"/>
      <c r="B179" s="38"/>
      <c r="C179" s="227" t="s">
        <v>242</v>
      </c>
      <c r="D179" s="227" t="s">
        <v>129</v>
      </c>
      <c r="E179" s="228" t="s">
        <v>243</v>
      </c>
      <c r="F179" s="229" t="s">
        <v>244</v>
      </c>
      <c r="G179" s="230" t="s">
        <v>231</v>
      </c>
      <c r="H179" s="231">
        <v>2.7839999999999998</v>
      </c>
      <c r="I179" s="232"/>
      <c r="J179" s="233">
        <f>ROUND(I179*H179,2)</f>
        <v>0</v>
      </c>
      <c r="K179" s="229" t="s">
        <v>133</v>
      </c>
      <c r="L179" s="43"/>
      <c r="M179" s="234" t="s">
        <v>1</v>
      </c>
      <c r="N179" s="235" t="s">
        <v>41</v>
      </c>
      <c r="O179" s="90"/>
      <c r="P179" s="236">
        <f>O179*H179</f>
        <v>0</v>
      </c>
      <c r="Q179" s="236">
        <v>0</v>
      </c>
      <c r="R179" s="236">
        <f>Q179*H179</f>
        <v>0</v>
      </c>
      <c r="S179" s="236">
        <v>0</v>
      </c>
      <c r="T179" s="237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38" t="s">
        <v>134</v>
      </c>
      <c r="AT179" s="238" t="s">
        <v>129</v>
      </c>
      <c r="AU179" s="238" t="s">
        <v>135</v>
      </c>
      <c r="AY179" s="16" t="s">
        <v>126</v>
      </c>
      <c r="BE179" s="239">
        <f>IF(N179="základní",J179,0)</f>
        <v>0</v>
      </c>
      <c r="BF179" s="239">
        <f>IF(N179="snížená",J179,0)</f>
        <v>0</v>
      </c>
      <c r="BG179" s="239">
        <f>IF(N179="zákl. přenesená",J179,0)</f>
        <v>0</v>
      </c>
      <c r="BH179" s="239">
        <f>IF(N179="sníž. přenesená",J179,0)</f>
        <v>0</v>
      </c>
      <c r="BI179" s="239">
        <f>IF(N179="nulová",J179,0)</f>
        <v>0</v>
      </c>
      <c r="BJ179" s="16" t="s">
        <v>135</v>
      </c>
      <c r="BK179" s="239">
        <f>ROUND(I179*H179,2)</f>
        <v>0</v>
      </c>
      <c r="BL179" s="16" t="s">
        <v>134</v>
      </c>
      <c r="BM179" s="238" t="s">
        <v>245</v>
      </c>
    </row>
    <row r="180" s="12" customFormat="1" ht="22.8" customHeight="1">
      <c r="A180" s="12"/>
      <c r="B180" s="211"/>
      <c r="C180" s="212"/>
      <c r="D180" s="213" t="s">
        <v>74</v>
      </c>
      <c r="E180" s="225" t="s">
        <v>246</v>
      </c>
      <c r="F180" s="225" t="s">
        <v>247</v>
      </c>
      <c r="G180" s="212"/>
      <c r="H180" s="212"/>
      <c r="I180" s="215"/>
      <c r="J180" s="226">
        <f>BK180</f>
        <v>0</v>
      </c>
      <c r="K180" s="212"/>
      <c r="L180" s="217"/>
      <c r="M180" s="218"/>
      <c r="N180" s="219"/>
      <c r="O180" s="219"/>
      <c r="P180" s="220">
        <f>P181</f>
        <v>0</v>
      </c>
      <c r="Q180" s="219"/>
      <c r="R180" s="220">
        <f>R181</f>
        <v>0</v>
      </c>
      <c r="S180" s="219"/>
      <c r="T180" s="221">
        <f>T181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222" t="s">
        <v>80</v>
      </c>
      <c r="AT180" s="223" t="s">
        <v>74</v>
      </c>
      <c r="AU180" s="223" t="s">
        <v>80</v>
      </c>
      <c r="AY180" s="222" t="s">
        <v>126</v>
      </c>
      <c r="BK180" s="224">
        <f>BK181</f>
        <v>0</v>
      </c>
    </row>
    <row r="181" s="2" customFormat="1" ht="16.5" customHeight="1">
      <c r="A181" s="37"/>
      <c r="B181" s="38"/>
      <c r="C181" s="227" t="s">
        <v>248</v>
      </c>
      <c r="D181" s="227" t="s">
        <v>129</v>
      </c>
      <c r="E181" s="228" t="s">
        <v>249</v>
      </c>
      <c r="F181" s="229" t="s">
        <v>250</v>
      </c>
      <c r="G181" s="230" t="s">
        <v>231</v>
      </c>
      <c r="H181" s="231">
        <v>2.6110000000000002</v>
      </c>
      <c r="I181" s="232"/>
      <c r="J181" s="233">
        <f>ROUND(I181*H181,2)</f>
        <v>0</v>
      </c>
      <c r="K181" s="229" t="s">
        <v>133</v>
      </c>
      <c r="L181" s="43"/>
      <c r="M181" s="234" t="s">
        <v>1</v>
      </c>
      <c r="N181" s="235" t="s">
        <v>41</v>
      </c>
      <c r="O181" s="90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38" t="s">
        <v>134</v>
      </c>
      <c r="AT181" s="238" t="s">
        <v>129</v>
      </c>
      <c r="AU181" s="238" t="s">
        <v>135</v>
      </c>
      <c r="AY181" s="16" t="s">
        <v>126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6" t="s">
        <v>135</v>
      </c>
      <c r="BK181" s="239">
        <f>ROUND(I181*H181,2)</f>
        <v>0</v>
      </c>
      <c r="BL181" s="16" t="s">
        <v>134</v>
      </c>
      <c r="BM181" s="238" t="s">
        <v>251</v>
      </c>
    </row>
    <row r="182" s="12" customFormat="1" ht="25.92" customHeight="1">
      <c r="A182" s="12"/>
      <c r="B182" s="211"/>
      <c r="C182" s="212"/>
      <c r="D182" s="213" t="s">
        <v>74</v>
      </c>
      <c r="E182" s="214" t="s">
        <v>252</v>
      </c>
      <c r="F182" s="214" t="s">
        <v>253</v>
      </c>
      <c r="G182" s="212"/>
      <c r="H182" s="212"/>
      <c r="I182" s="215"/>
      <c r="J182" s="216">
        <f>BK182</f>
        <v>0</v>
      </c>
      <c r="K182" s="212"/>
      <c r="L182" s="217"/>
      <c r="M182" s="218"/>
      <c r="N182" s="219"/>
      <c r="O182" s="219"/>
      <c r="P182" s="220">
        <f>P183+P191+P198+P202+P210+P229+P234+P239+P246+P261+P275+P284</f>
        <v>0</v>
      </c>
      <c r="Q182" s="219"/>
      <c r="R182" s="220">
        <f>R183+R191+R198+R202+R210+R229+R234+R239+R246+R261+R275+R284</f>
        <v>1.0813712</v>
      </c>
      <c r="S182" s="219"/>
      <c r="T182" s="221">
        <f>T183+T191+T198+T202+T210+T229+T234+T239+T246+T261+T275+T284</f>
        <v>0.38147180000000003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22" t="s">
        <v>135</v>
      </c>
      <c r="AT182" s="223" t="s">
        <v>74</v>
      </c>
      <c r="AU182" s="223" t="s">
        <v>75</v>
      </c>
      <c r="AY182" s="222" t="s">
        <v>126</v>
      </c>
      <c r="BK182" s="224">
        <f>BK183+BK191+BK198+BK202+BK210+BK229+BK234+BK239+BK246+BK261+BK275+BK284</f>
        <v>0</v>
      </c>
    </row>
    <row r="183" s="12" customFormat="1" ht="22.8" customHeight="1">
      <c r="A183" s="12"/>
      <c r="B183" s="211"/>
      <c r="C183" s="212"/>
      <c r="D183" s="213" t="s">
        <v>74</v>
      </c>
      <c r="E183" s="225" t="s">
        <v>254</v>
      </c>
      <c r="F183" s="225" t="s">
        <v>255</v>
      </c>
      <c r="G183" s="212"/>
      <c r="H183" s="212"/>
      <c r="I183" s="215"/>
      <c r="J183" s="226">
        <f>BK183</f>
        <v>0</v>
      </c>
      <c r="K183" s="212"/>
      <c r="L183" s="217"/>
      <c r="M183" s="218"/>
      <c r="N183" s="219"/>
      <c r="O183" s="219"/>
      <c r="P183" s="220">
        <f>SUM(P184:P190)</f>
        <v>0</v>
      </c>
      <c r="Q183" s="219"/>
      <c r="R183" s="220">
        <f>SUM(R184:R190)</f>
        <v>0.001</v>
      </c>
      <c r="S183" s="219"/>
      <c r="T183" s="221">
        <f>SUM(T184:T190)</f>
        <v>0.0024599999999999999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222" t="s">
        <v>135</v>
      </c>
      <c r="AT183" s="223" t="s">
        <v>74</v>
      </c>
      <c r="AU183" s="223" t="s">
        <v>80</v>
      </c>
      <c r="AY183" s="222" t="s">
        <v>126</v>
      </c>
      <c r="BK183" s="224">
        <f>SUM(BK184:BK190)</f>
        <v>0</v>
      </c>
    </row>
    <row r="184" s="2" customFormat="1" ht="21.75" customHeight="1">
      <c r="A184" s="37"/>
      <c r="B184" s="38"/>
      <c r="C184" s="227" t="s">
        <v>256</v>
      </c>
      <c r="D184" s="227" t="s">
        <v>129</v>
      </c>
      <c r="E184" s="228" t="s">
        <v>257</v>
      </c>
      <c r="F184" s="229" t="s">
        <v>258</v>
      </c>
      <c r="G184" s="230" t="s">
        <v>259</v>
      </c>
      <c r="H184" s="231">
        <v>4</v>
      </c>
      <c r="I184" s="232"/>
      <c r="J184" s="233">
        <f>ROUND(I184*H184,2)</f>
        <v>0</v>
      </c>
      <c r="K184" s="229" t="s">
        <v>133</v>
      </c>
      <c r="L184" s="43"/>
      <c r="M184" s="234" t="s">
        <v>1</v>
      </c>
      <c r="N184" s="235" t="s">
        <v>41</v>
      </c>
      <c r="O184" s="90"/>
      <c r="P184" s="236">
        <f>O184*H184</f>
        <v>0</v>
      </c>
      <c r="Q184" s="236">
        <v>0</v>
      </c>
      <c r="R184" s="236">
        <f>Q184*H184</f>
        <v>0</v>
      </c>
      <c r="S184" s="236">
        <v>0</v>
      </c>
      <c r="T184" s="237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38" t="s">
        <v>200</v>
      </c>
      <c r="AT184" s="238" t="s">
        <v>129</v>
      </c>
      <c r="AU184" s="238" t="s">
        <v>135</v>
      </c>
      <c r="AY184" s="16" t="s">
        <v>126</v>
      </c>
      <c r="BE184" s="239">
        <f>IF(N184="základní",J184,0)</f>
        <v>0</v>
      </c>
      <c r="BF184" s="239">
        <f>IF(N184="snížená",J184,0)</f>
        <v>0</v>
      </c>
      <c r="BG184" s="239">
        <f>IF(N184="zákl. přenesená",J184,0)</f>
        <v>0</v>
      </c>
      <c r="BH184" s="239">
        <f>IF(N184="sníž. přenesená",J184,0)</f>
        <v>0</v>
      </c>
      <c r="BI184" s="239">
        <f>IF(N184="nulová",J184,0)</f>
        <v>0</v>
      </c>
      <c r="BJ184" s="16" t="s">
        <v>135</v>
      </c>
      <c r="BK184" s="239">
        <f>ROUND(I184*H184,2)</f>
        <v>0</v>
      </c>
      <c r="BL184" s="16" t="s">
        <v>200</v>
      </c>
      <c r="BM184" s="238" t="s">
        <v>260</v>
      </c>
    </row>
    <row r="185" s="2" customFormat="1" ht="16.5" customHeight="1">
      <c r="A185" s="37"/>
      <c r="B185" s="38"/>
      <c r="C185" s="227" t="s">
        <v>261</v>
      </c>
      <c r="D185" s="227" t="s">
        <v>129</v>
      </c>
      <c r="E185" s="228" t="s">
        <v>262</v>
      </c>
      <c r="F185" s="229" t="s">
        <v>263</v>
      </c>
      <c r="G185" s="230" t="s">
        <v>259</v>
      </c>
      <c r="H185" s="231">
        <v>2</v>
      </c>
      <c r="I185" s="232"/>
      <c r="J185" s="233">
        <f>ROUND(I185*H185,2)</f>
        <v>0</v>
      </c>
      <c r="K185" s="229" t="s">
        <v>133</v>
      </c>
      <c r="L185" s="43"/>
      <c r="M185" s="234" t="s">
        <v>1</v>
      </c>
      <c r="N185" s="235" t="s">
        <v>41</v>
      </c>
      <c r="O185" s="90"/>
      <c r="P185" s="236">
        <f>O185*H185</f>
        <v>0</v>
      </c>
      <c r="Q185" s="236">
        <v>0</v>
      </c>
      <c r="R185" s="236">
        <f>Q185*H185</f>
        <v>0</v>
      </c>
      <c r="S185" s="236">
        <v>0.00123</v>
      </c>
      <c r="T185" s="237">
        <f>S185*H185</f>
        <v>0.0024599999999999999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38" t="s">
        <v>200</v>
      </c>
      <c r="AT185" s="238" t="s">
        <v>129</v>
      </c>
      <c r="AU185" s="238" t="s">
        <v>135</v>
      </c>
      <c r="AY185" s="16" t="s">
        <v>126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6" t="s">
        <v>135</v>
      </c>
      <c r="BK185" s="239">
        <f>ROUND(I185*H185,2)</f>
        <v>0</v>
      </c>
      <c r="BL185" s="16" t="s">
        <v>200</v>
      </c>
      <c r="BM185" s="238" t="s">
        <v>264</v>
      </c>
    </row>
    <row r="186" s="13" customFormat="1">
      <c r="A186" s="13"/>
      <c r="B186" s="240"/>
      <c r="C186" s="241"/>
      <c r="D186" s="242" t="s">
        <v>137</v>
      </c>
      <c r="E186" s="243" t="s">
        <v>1</v>
      </c>
      <c r="F186" s="244" t="s">
        <v>265</v>
      </c>
      <c r="G186" s="241"/>
      <c r="H186" s="245">
        <v>1</v>
      </c>
      <c r="I186" s="246"/>
      <c r="J186" s="241"/>
      <c r="K186" s="241"/>
      <c r="L186" s="247"/>
      <c r="M186" s="248"/>
      <c r="N186" s="249"/>
      <c r="O186" s="249"/>
      <c r="P186" s="249"/>
      <c r="Q186" s="249"/>
      <c r="R186" s="249"/>
      <c r="S186" s="249"/>
      <c r="T186" s="250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1" t="s">
        <v>137</v>
      </c>
      <c r="AU186" s="251" t="s">
        <v>135</v>
      </c>
      <c r="AV186" s="13" t="s">
        <v>135</v>
      </c>
      <c r="AW186" s="13" t="s">
        <v>32</v>
      </c>
      <c r="AX186" s="13" t="s">
        <v>75</v>
      </c>
      <c r="AY186" s="251" t="s">
        <v>126</v>
      </c>
    </row>
    <row r="187" s="13" customFormat="1">
      <c r="A187" s="13"/>
      <c r="B187" s="240"/>
      <c r="C187" s="241"/>
      <c r="D187" s="242" t="s">
        <v>137</v>
      </c>
      <c r="E187" s="243" t="s">
        <v>1</v>
      </c>
      <c r="F187" s="244" t="s">
        <v>266</v>
      </c>
      <c r="G187" s="241"/>
      <c r="H187" s="245">
        <v>1</v>
      </c>
      <c r="I187" s="246"/>
      <c r="J187" s="241"/>
      <c r="K187" s="241"/>
      <c r="L187" s="247"/>
      <c r="M187" s="248"/>
      <c r="N187" s="249"/>
      <c r="O187" s="249"/>
      <c r="P187" s="249"/>
      <c r="Q187" s="249"/>
      <c r="R187" s="249"/>
      <c r="S187" s="249"/>
      <c r="T187" s="250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51" t="s">
        <v>137</v>
      </c>
      <c r="AU187" s="251" t="s">
        <v>135</v>
      </c>
      <c r="AV187" s="13" t="s">
        <v>135</v>
      </c>
      <c r="AW187" s="13" t="s">
        <v>32</v>
      </c>
      <c r="AX187" s="13" t="s">
        <v>75</v>
      </c>
      <c r="AY187" s="251" t="s">
        <v>126</v>
      </c>
    </row>
    <row r="188" s="14" customFormat="1">
      <c r="A188" s="14"/>
      <c r="B188" s="252"/>
      <c r="C188" s="253"/>
      <c r="D188" s="242" t="s">
        <v>137</v>
      </c>
      <c r="E188" s="254" t="s">
        <v>1</v>
      </c>
      <c r="F188" s="255" t="s">
        <v>147</v>
      </c>
      <c r="G188" s="253"/>
      <c r="H188" s="256">
        <v>2</v>
      </c>
      <c r="I188" s="257"/>
      <c r="J188" s="253"/>
      <c r="K188" s="253"/>
      <c r="L188" s="258"/>
      <c r="M188" s="259"/>
      <c r="N188" s="260"/>
      <c r="O188" s="260"/>
      <c r="P188" s="260"/>
      <c r="Q188" s="260"/>
      <c r="R188" s="260"/>
      <c r="S188" s="260"/>
      <c r="T188" s="261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T188" s="262" t="s">
        <v>137</v>
      </c>
      <c r="AU188" s="262" t="s">
        <v>135</v>
      </c>
      <c r="AV188" s="14" t="s">
        <v>134</v>
      </c>
      <c r="AW188" s="14" t="s">
        <v>32</v>
      </c>
      <c r="AX188" s="14" t="s">
        <v>80</v>
      </c>
      <c r="AY188" s="262" t="s">
        <v>126</v>
      </c>
    </row>
    <row r="189" s="2" customFormat="1" ht="16.5" customHeight="1">
      <c r="A189" s="37"/>
      <c r="B189" s="38"/>
      <c r="C189" s="227" t="s">
        <v>267</v>
      </c>
      <c r="D189" s="227" t="s">
        <v>129</v>
      </c>
      <c r="E189" s="228" t="s">
        <v>268</v>
      </c>
      <c r="F189" s="229" t="s">
        <v>269</v>
      </c>
      <c r="G189" s="230" t="s">
        <v>259</v>
      </c>
      <c r="H189" s="231">
        <v>2</v>
      </c>
      <c r="I189" s="232"/>
      <c r="J189" s="233">
        <f>ROUND(I189*H189,2)</f>
        <v>0</v>
      </c>
      <c r="K189" s="229" t="s">
        <v>133</v>
      </c>
      <c r="L189" s="43"/>
      <c r="M189" s="234" t="s">
        <v>1</v>
      </c>
      <c r="N189" s="235" t="s">
        <v>41</v>
      </c>
      <c r="O189" s="90"/>
      <c r="P189" s="236">
        <f>O189*H189</f>
        <v>0</v>
      </c>
      <c r="Q189" s="236">
        <v>0.00050000000000000001</v>
      </c>
      <c r="R189" s="236">
        <f>Q189*H189</f>
        <v>0.001</v>
      </c>
      <c r="S189" s="236">
        <v>0</v>
      </c>
      <c r="T189" s="237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38" t="s">
        <v>200</v>
      </c>
      <c r="AT189" s="238" t="s">
        <v>129</v>
      </c>
      <c r="AU189" s="238" t="s">
        <v>135</v>
      </c>
      <c r="AY189" s="16" t="s">
        <v>126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6" t="s">
        <v>135</v>
      </c>
      <c r="BK189" s="239">
        <f>ROUND(I189*H189,2)</f>
        <v>0</v>
      </c>
      <c r="BL189" s="16" t="s">
        <v>200</v>
      </c>
      <c r="BM189" s="238" t="s">
        <v>270</v>
      </c>
    </row>
    <row r="190" s="2" customFormat="1" ht="21.75" customHeight="1">
      <c r="A190" s="37"/>
      <c r="B190" s="38"/>
      <c r="C190" s="227" t="s">
        <v>271</v>
      </c>
      <c r="D190" s="227" t="s">
        <v>129</v>
      </c>
      <c r="E190" s="228" t="s">
        <v>272</v>
      </c>
      <c r="F190" s="229" t="s">
        <v>273</v>
      </c>
      <c r="G190" s="230" t="s">
        <v>274</v>
      </c>
      <c r="H190" s="263"/>
      <c r="I190" s="232"/>
      <c r="J190" s="233">
        <f>ROUND(I190*H190,2)</f>
        <v>0</v>
      </c>
      <c r="K190" s="229" t="s">
        <v>133</v>
      </c>
      <c r="L190" s="43"/>
      <c r="M190" s="234" t="s">
        <v>1</v>
      </c>
      <c r="N190" s="235" t="s">
        <v>41</v>
      </c>
      <c r="O190" s="90"/>
      <c r="P190" s="236">
        <f>O190*H190</f>
        <v>0</v>
      </c>
      <c r="Q190" s="236">
        <v>0</v>
      </c>
      <c r="R190" s="236">
        <f>Q190*H190</f>
        <v>0</v>
      </c>
      <c r="S190" s="236">
        <v>0</v>
      </c>
      <c r="T190" s="237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38" t="s">
        <v>200</v>
      </c>
      <c r="AT190" s="238" t="s">
        <v>129</v>
      </c>
      <c r="AU190" s="238" t="s">
        <v>135</v>
      </c>
      <c r="AY190" s="16" t="s">
        <v>126</v>
      </c>
      <c r="BE190" s="239">
        <f>IF(N190="základní",J190,0)</f>
        <v>0</v>
      </c>
      <c r="BF190" s="239">
        <f>IF(N190="snížená",J190,0)</f>
        <v>0</v>
      </c>
      <c r="BG190" s="239">
        <f>IF(N190="zákl. přenesená",J190,0)</f>
        <v>0</v>
      </c>
      <c r="BH190" s="239">
        <f>IF(N190="sníž. přenesená",J190,0)</f>
        <v>0</v>
      </c>
      <c r="BI190" s="239">
        <f>IF(N190="nulová",J190,0)</f>
        <v>0</v>
      </c>
      <c r="BJ190" s="16" t="s">
        <v>135</v>
      </c>
      <c r="BK190" s="239">
        <f>ROUND(I190*H190,2)</f>
        <v>0</v>
      </c>
      <c r="BL190" s="16" t="s">
        <v>200</v>
      </c>
      <c r="BM190" s="238" t="s">
        <v>275</v>
      </c>
    </row>
    <row r="191" s="12" customFormat="1" ht="22.8" customHeight="1">
      <c r="A191" s="12"/>
      <c r="B191" s="211"/>
      <c r="C191" s="212"/>
      <c r="D191" s="213" t="s">
        <v>74</v>
      </c>
      <c r="E191" s="225" t="s">
        <v>276</v>
      </c>
      <c r="F191" s="225" t="s">
        <v>277</v>
      </c>
      <c r="G191" s="212"/>
      <c r="H191" s="212"/>
      <c r="I191" s="215"/>
      <c r="J191" s="226">
        <f>BK191</f>
        <v>0</v>
      </c>
      <c r="K191" s="212"/>
      <c r="L191" s="217"/>
      <c r="M191" s="218"/>
      <c r="N191" s="219"/>
      <c r="O191" s="219"/>
      <c r="P191" s="220">
        <f>SUM(P192:P197)</f>
        <v>0</v>
      </c>
      <c r="Q191" s="219"/>
      <c r="R191" s="220">
        <f>SUM(R192:R197)</f>
        <v>0.06495999999999999</v>
      </c>
      <c r="S191" s="219"/>
      <c r="T191" s="221">
        <f>SUM(T192:T197)</f>
        <v>0.10120000000000001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22" t="s">
        <v>135</v>
      </c>
      <c r="AT191" s="223" t="s">
        <v>74</v>
      </c>
      <c r="AU191" s="223" t="s">
        <v>80</v>
      </c>
      <c r="AY191" s="222" t="s">
        <v>126</v>
      </c>
      <c r="BK191" s="224">
        <f>SUM(BK192:BK197)</f>
        <v>0</v>
      </c>
    </row>
    <row r="192" s="2" customFormat="1" ht="16.5" customHeight="1">
      <c r="A192" s="37"/>
      <c r="B192" s="38"/>
      <c r="C192" s="227" t="s">
        <v>278</v>
      </c>
      <c r="D192" s="227" t="s">
        <v>129</v>
      </c>
      <c r="E192" s="228" t="s">
        <v>279</v>
      </c>
      <c r="F192" s="229" t="s">
        <v>280</v>
      </c>
      <c r="G192" s="230" t="s">
        <v>281</v>
      </c>
      <c r="H192" s="231">
        <v>1</v>
      </c>
      <c r="I192" s="232"/>
      <c r="J192" s="233">
        <f>ROUND(I192*H192,2)</f>
        <v>0</v>
      </c>
      <c r="K192" s="229" t="s">
        <v>133</v>
      </c>
      <c r="L192" s="43"/>
      <c r="M192" s="234" t="s">
        <v>1</v>
      </c>
      <c r="N192" s="235" t="s">
        <v>41</v>
      </c>
      <c r="O192" s="90"/>
      <c r="P192" s="236">
        <f>O192*H192</f>
        <v>0</v>
      </c>
      <c r="Q192" s="236">
        <v>0</v>
      </c>
      <c r="R192" s="236">
        <f>Q192*H192</f>
        <v>0</v>
      </c>
      <c r="S192" s="236">
        <v>0.034200000000000001</v>
      </c>
      <c r="T192" s="237">
        <f>S192*H192</f>
        <v>0.034200000000000001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38" t="s">
        <v>200</v>
      </c>
      <c r="AT192" s="238" t="s">
        <v>129</v>
      </c>
      <c r="AU192" s="238" t="s">
        <v>135</v>
      </c>
      <c r="AY192" s="16" t="s">
        <v>126</v>
      </c>
      <c r="BE192" s="239">
        <f>IF(N192="základní",J192,0)</f>
        <v>0</v>
      </c>
      <c r="BF192" s="239">
        <f>IF(N192="snížená",J192,0)</f>
        <v>0</v>
      </c>
      <c r="BG192" s="239">
        <f>IF(N192="zákl. přenesená",J192,0)</f>
        <v>0</v>
      </c>
      <c r="BH192" s="239">
        <f>IF(N192="sníž. přenesená",J192,0)</f>
        <v>0</v>
      </c>
      <c r="BI192" s="239">
        <f>IF(N192="nulová",J192,0)</f>
        <v>0</v>
      </c>
      <c r="BJ192" s="16" t="s">
        <v>135</v>
      </c>
      <c r="BK192" s="239">
        <f>ROUND(I192*H192,2)</f>
        <v>0</v>
      </c>
      <c r="BL192" s="16" t="s">
        <v>200</v>
      </c>
      <c r="BM192" s="238" t="s">
        <v>282</v>
      </c>
    </row>
    <row r="193" s="2" customFormat="1" ht="21.75" customHeight="1">
      <c r="A193" s="37"/>
      <c r="B193" s="38"/>
      <c r="C193" s="227" t="s">
        <v>283</v>
      </c>
      <c r="D193" s="227" t="s">
        <v>129</v>
      </c>
      <c r="E193" s="228" t="s">
        <v>284</v>
      </c>
      <c r="F193" s="229" t="s">
        <v>285</v>
      </c>
      <c r="G193" s="230" t="s">
        <v>281</v>
      </c>
      <c r="H193" s="231">
        <v>1</v>
      </c>
      <c r="I193" s="232"/>
      <c r="J193" s="233">
        <f>ROUND(I193*H193,2)</f>
        <v>0</v>
      </c>
      <c r="K193" s="229" t="s">
        <v>133</v>
      </c>
      <c r="L193" s="43"/>
      <c r="M193" s="234" t="s">
        <v>1</v>
      </c>
      <c r="N193" s="235" t="s">
        <v>41</v>
      </c>
      <c r="O193" s="90"/>
      <c r="P193" s="236">
        <f>O193*H193</f>
        <v>0</v>
      </c>
      <c r="Q193" s="236">
        <v>0.02894</v>
      </c>
      <c r="R193" s="236">
        <f>Q193*H193</f>
        <v>0.02894</v>
      </c>
      <c r="S193" s="236">
        <v>0</v>
      </c>
      <c r="T193" s="237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38" t="s">
        <v>200</v>
      </c>
      <c r="AT193" s="238" t="s">
        <v>129</v>
      </c>
      <c r="AU193" s="238" t="s">
        <v>135</v>
      </c>
      <c r="AY193" s="16" t="s">
        <v>126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6" t="s">
        <v>135</v>
      </c>
      <c r="BK193" s="239">
        <f>ROUND(I193*H193,2)</f>
        <v>0</v>
      </c>
      <c r="BL193" s="16" t="s">
        <v>200</v>
      </c>
      <c r="BM193" s="238" t="s">
        <v>286</v>
      </c>
    </row>
    <row r="194" s="2" customFormat="1" ht="16.5" customHeight="1">
      <c r="A194" s="37"/>
      <c r="B194" s="38"/>
      <c r="C194" s="227" t="s">
        <v>287</v>
      </c>
      <c r="D194" s="227" t="s">
        <v>129</v>
      </c>
      <c r="E194" s="228" t="s">
        <v>288</v>
      </c>
      <c r="F194" s="229" t="s">
        <v>289</v>
      </c>
      <c r="G194" s="230" t="s">
        <v>281</v>
      </c>
      <c r="H194" s="231">
        <v>1</v>
      </c>
      <c r="I194" s="232"/>
      <c r="J194" s="233">
        <f>ROUND(I194*H194,2)</f>
        <v>0</v>
      </c>
      <c r="K194" s="229" t="s">
        <v>133</v>
      </c>
      <c r="L194" s="43"/>
      <c r="M194" s="234" t="s">
        <v>1</v>
      </c>
      <c r="N194" s="235" t="s">
        <v>41</v>
      </c>
      <c r="O194" s="90"/>
      <c r="P194" s="236">
        <f>O194*H194</f>
        <v>0</v>
      </c>
      <c r="Q194" s="236">
        <v>0</v>
      </c>
      <c r="R194" s="236">
        <f>Q194*H194</f>
        <v>0</v>
      </c>
      <c r="S194" s="236">
        <v>0.067000000000000004</v>
      </c>
      <c r="T194" s="237">
        <f>S194*H194</f>
        <v>0.067000000000000004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38" t="s">
        <v>200</v>
      </c>
      <c r="AT194" s="238" t="s">
        <v>129</v>
      </c>
      <c r="AU194" s="238" t="s">
        <v>135</v>
      </c>
      <c r="AY194" s="16" t="s">
        <v>126</v>
      </c>
      <c r="BE194" s="239">
        <f>IF(N194="základní",J194,0)</f>
        <v>0</v>
      </c>
      <c r="BF194" s="239">
        <f>IF(N194="snížená",J194,0)</f>
        <v>0</v>
      </c>
      <c r="BG194" s="239">
        <f>IF(N194="zákl. přenesená",J194,0)</f>
        <v>0</v>
      </c>
      <c r="BH194" s="239">
        <f>IF(N194="sníž. přenesená",J194,0)</f>
        <v>0</v>
      </c>
      <c r="BI194" s="239">
        <f>IF(N194="nulová",J194,0)</f>
        <v>0</v>
      </c>
      <c r="BJ194" s="16" t="s">
        <v>135</v>
      </c>
      <c r="BK194" s="239">
        <f>ROUND(I194*H194,2)</f>
        <v>0</v>
      </c>
      <c r="BL194" s="16" t="s">
        <v>200</v>
      </c>
      <c r="BM194" s="238" t="s">
        <v>290</v>
      </c>
    </row>
    <row r="195" s="2" customFormat="1" ht="16.5" customHeight="1">
      <c r="A195" s="37"/>
      <c r="B195" s="38"/>
      <c r="C195" s="227" t="s">
        <v>291</v>
      </c>
      <c r="D195" s="227" t="s">
        <v>129</v>
      </c>
      <c r="E195" s="228" t="s">
        <v>292</v>
      </c>
      <c r="F195" s="229" t="s">
        <v>293</v>
      </c>
      <c r="G195" s="230" t="s">
        <v>259</v>
      </c>
      <c r="H195" s="231">
        <v>1</v>
      </c>
      <c r="I195" s="232"/>
      <c r="J195" s="233">
        <f>ROUND(I195*H195,2)</f>
        <v>0</v>
      </c>
      <c r="K195" s="229" t="s">
        <v>133</v>
      </c>
      <c r="L195" s="43"/>
      <c r="M195" s="234" t="s">
        <v>1</v>
      </c>
      <c r="N195" s="235" t="s">
        <v>41</v>
      </c>
      <c r="O195" s="90"/>
      <c r="P195" s="236">
        <f>O195*H195</f>
        <v>0</v>
      </c>
      <c r="Q195" s="236">
        <v>2.0000000000000002E-05</v>
      </c>
      <c r="R195" s="236">
        <f>Q195*H195</f>
        <v>2.0000000000000002E-05</v>
      </c>
      <c r="S195" s="236">
        <v>0</v>
      </c>
      <c r="T195" s="237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38" t="s">
        <v>200</v>
      </c>
      <c r="AT195" s="238" t="s">
        <v>129</v>
      </c>
      <c r="AU195" s="238" t="s">
        <v>135</v>
      </c>
      <c r="AY195" s="16" t="s">
        <v>126</v>
      </c>
      <c r="BE195" s="239">
        <f>IF(N195="základní",J195,0)</f>
        <v>0</v>
      </c>
      <c r="BF195" s="239">
        <f>IF(N195="snížená",J195,0)</f>
        <v>0</v>
      </c>
      <c r="BG195" s="239">
        <f>IF(N195="zákl. přenesená",J195,0)</f>
        <v>0</v>
      </c>
      <c r="BH195" s="239">
        <f>IF(N195="sníž. přenesená",J195,0)</f>
        <v>0</v>
      </c>
      <c r="BI195" s="239">
        <f>IF(N195="nulová",J195,0)</f>
        <v>0</v>
      </c>
      <c r="BJ195" s="16" t="s">
        <v>135</v>
      </c>
      <c r="BK195" s="239">
        <f>ROUND(I195*H195,2)</f>
        <v>0</v>
      </c>
      <c r="BL195" s="16" t="s">
        <v>200</v>
      </c>
      <c r="BM195" s="238" t="s">
        <v>294</v>
      </c>
    </row>
    <row r="196" s="2" customFormat="1" ht="16.5" customHeight="1">
      <c r="A196" s="37"/>
      <c r="B196" s="38"/>
      <c r="C196" s="264" t="s">
        <v>295</v>
      </c>
      <c r="D196" s="264" t="s">
        <v>296</v>
      </c>
      <c r="E196" s="265" t="s">
        <v>297</v>
      </c>
      <c r="F196" s="266" t="s">
        <v>298</v>
      </c>
      <c r="G196" s="267" t="s">
        <v>259</v>
      </c>
      <c r="H196" s="268">
        <v>1</v>
      </c>
      <c r="I196" s="269"/>
      <c r="J196" s="270">
        <f>ROUND(I196*H196,2)</f>
        <v>0</v>
      </c>
      <c r="K196" s="266" t="s">
        <v>1</v>
      </c>
      <c r="L196" s="271"/>
      <c r="M196" s="272" t="s">
        <v>1</v>
      </c>
      <c r="N196" s="273" t="s">
        <v>41</v>
      </c>
      <c r="O196" s="90"/>
      <c r="P196" s="236">
        <f>O196*H196</f>
        <v>0</v>
      </c>
      <c r="Q196" s="236">
        <v>0.035999999999999997</v>
      </c>
      <c r="R196" s="236">
        <f>Q196*H196</f>
        <v>0.035999999999999997</v>
      </c>
      <c r="S196" s="236">
        <v>0</v>
      </c>
      <c r="T196" s="237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38" t="s">
        <v>283</v>
      </c>
      <c r="AT196" s="238" t="s">
        <v>296</v>
      </c>
      <c r="AU196" s="238" t="s">
        <v>135</v>
      </c>
      <c r="AY196" s="16" t="s">
        <v>126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6" t="s">
        <v>135</v>
      </c>
      <c r="BK196" s="239">
        <f>ROUND(I196*H196,2)</f>
        <v>0</v>
      </c>
      <c r="BL196" s="16" t="s">
        <v>200</v>
      </c>
      <c r="BM196" s="238" t="s">
        <v>299</v>
      </c>
    </row>
    <row r="197" s="2" customFormat="1" ht="21.75" customHeight="1">
      <c r="A197" s="37"/>
      <c r="B197" s="38"/>
      <c r="C197" s="227" t="s">
        <v>300</v>
      </c>
      <c r="D197" s="227" t="s">
        <v>129</v>
      </c>
      <c r="E197" s="228" t="s">
        <v>301</v>
      </c>
      <c r="F197" s="229" t="s">
        <v>302</v>
      </c>
      <c r="G197" s="230" t="s">
        <v>274</v>
      </c>
      <c r="H197" s="263"/>
      <c r="I197" s="232"/>
      <c r="J197" s="233">
        <f>ROUND(I197*H197,2)</f>
        <v>0</v>
      </c>
      <c r="K197" s="229" t="s">
        <v>133</v>
      </c>
      <c r="L197" s="43"/>
      <c r="M197" s="234" t="s">
        <v>1</v>
      </c>
      <c r="N197" s="235" t="s">
        <v>41</v>
      </c>
      <c r="O197" s="90"/>
      <c r="P197" s="236">
        <f>O197*H197</f>
        <v>0</v>
      </c>
      <c r="Q197" s="236">
        <v>0</v>
      </c>
      <c r="R197" s="236">
        <f>Q197*H197</f>
        <v>0</v>
      </c>
      <c r="S197" s="236">
        <v>0</v>
      </c>
      <c r="T197" s="237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38" t="s">
        <v>200</v>
      </c>
      <c r="AT197" s="238" t="s">
        <v>129</v>
      </c>
      <c r="AU197" s="238" t="s">
        <v>135</v>
      </c>
      <c r="AY197" s="16" t="s">
        <v>126</v>
      </c>
      <c r="BE197" s="239">
        <f>IF(N197="základní",J197,0)</f>
        <v>0</v>
      </c>
      <c r="BF197" s="239">
        <f>IF(N197="snížená",J197,0)</f>
        <v>0</v>
      </c>
      <c r="BG197" s="239">
        <f>IF(N197="zákl. přenesená",J197,0)</f>
        <v>0</v>
      </c>
      <c r="BH197" s="239">
        <f>IF(N197="sníž. přenesená",J197,0)</f>
        <v>0</v>
      </c>
      <c r="BI197" s="239">
        <f>IF(N197="nulová",J197,0)</f>
        <v>0</v>
      </c>
      <c r="BJ197" s="16" t="s">
        <v>135</v>
      </c>
      <c r="BK197" s="239">
        <f>ROUND(I197*H197,2)</f>
        <v>0</v>
      </c>
      <c r="BL197" s="16" t="s">
        <v>200</v>
      </c>
      <c r="BM197" s="238" t="s">
        <v>303</v>
      </c>
    </row>
    <row r="198" s="12" customFormat="1" ht="22.8" customHeight="1">
      <c r="A198" s="12"/>
      <c r="B198" s="211"/>
      <c r="C198" s="212"/>
      <c r="D198" s="213" t="s">
        <v>74</v>
      </c>
      <c r="E198" s="225" t="s">
        <v>304</v>
      </c>
      <c r="F198" s="225" t="s">
        <v>305</v>
      </c>
      <c r="G198" s="212"/>
      <c r="H198" s="212"/>
      <c r="I198" s="215"/>
      <c r="J198" s="226">
        <f>BK198</f>
        <v>0</v>
      </c>
      <c r="K198" s="212"/>
      <c r="L198" s="217"/>
      <c r="M198" s="218"/>
      <c r="N198" s="219"/>
      <c r="O198" s="219"/>
      <c r="P198" s="220">
        <f>SUM(P199:P201)</f>
        <v>0</v>
      </c>
      <c r="Q198" s="219"/>
      <c r="R198" s="220">
        <f>SUM(R199:R201)</f>
        <v>0.00017999999999999998</v>
      </c>
      <c r="S198" s="219"/>
      <c r="T198" s="221">
        <f>SUM(T199:T201)</f>
        <v>0.00044999999999999999</v>
      </c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R198" s="222" t="s">
        <v>135</v>
      </c>
      <c r="AT198" s="223" t="s">
        <v>74</v>
      </c>
      <c r="AU198" s="223" t="s">
        <v>80</v>
      </c>
      <c r="AY198" s="222" t="s">
        <v>126</v>
      </c>
      <c r="BK198" s="224">
        <f>SUM(BK199:BK201)</f>
        <v>0</v>
      </c>
    </row>
    <row r="199" s="2" customFormat="1" ht="16.5" customHeight="1">
      <c r="A199" s="37"/>
      <c r="B199" s="38"/>
      <c r="C199" s="227" t="s">
        <v>306</v>
      </c>
      <c r="D199" s="227" t="s">
        <v>129</v>
      </c>
      <c r="E199" s="228" t="s">
        <v>307</v>
      </c>
      <c r="F199" s="229" t="s">
        <v>308</v>
      </c>
      <c r="G199" s="230" t="s">
        <v>259</v>
      </c>
      <c r="H199" s="231">
        <v>1</v>
      </c>
      <c r="I199" s="232"/>
      <c r="J199" s="233">
        <f>ROUND(I199*H199,2)</f>
        <v>0</v>
      </c>
      <c r="K199" s="229" t="s">
        <v>133</v>
      </c>
      <c r="L199" s="43"/>
      <c r="M199" s="234" t="s">
        <v>1</v>
      </c>
      <c r="N199" s="235" t="s">
        <v>41</v>
      </c>
      <c r="O199" s="90"/>
      <c r="P199" s="236">
        <f>O199*H199</f>
        <v>0</v>
      </c>
      <c r="Q199" s="236">
        <v>4.0000000000000003E-05</v>
      </c>
      <c r="R199" s="236">
        <f>Q199*H199</f>
        <v>4.0000000000000003E-05</v>
      </c>
      <c r="S199" s="236">
        <v>0.00044999999999999999</v>
      </c>
      <c r="T199" s="237">
        <f>S199*H199</f>
        <v>0.00044999999999999999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38" t="s">
        <v>200</v>
      </c>
      <c r="AT199" s="238" t="s">
        <v>129</v>
      </c>
      <c r="AU199" s="238" t="s">
        <v>135</v>
      </c>
      <c r="AY199" s="16" t="s">
        <v>126</v>
      </c>
      <c r="BE199" s="239">
        <f>IF(N199="základní",J199,0)</f>
        <v>0</v>
      </c>
      <c r="BF199" s="239">
        <f>IF(N199="snížená",J199,0)</f>
        <v>0</v>
      </c>
      <c r="BG199" s="239">
        <f>IF(N199="zákl. přenesená",J199,0)</f>
        <v>0</v>
      </c>
      <c r="BH199" s="239">
        <f>IF(N199="sníž. přenesená",J199,0)</f>
        <v>0</v>
      </c>
      <c r="BI199" s="239">
        <f>IF(N199="nulová",J199,0)</f>
        <v>0</v>
      </c>
      <c r="BJ199" s="16" t="s">
        <v>135</v>
      </c>
      <c r="BK199" s="239">
        <f>ROUND(I199*H199,2)</f>
        <v>0</v>
      </c>
      <c r="BL199" s="16" t="s">
        <v>200</v>
      </c>
      <c r="BM199" s="238" t="s">
        <v>309</v>
      </c>
    </row>
    <row r="200" s="2" customFormat="1" ht="21.75" customHeight="1">
      <c r="A200" s="37"/>
      <c r="B200" s="38"/>
      <c r="C200" s="227" t="s">
        <v>310</v>
      </c>
      <c r="D200" s="227" t="s">
        <v>129</v>
      </c>
      <c r="E200" s="228" t="s">
        <v>311</v>
      </c>
      <c r="F200" s="229" t="s">
        <v>312</v>
      </c>
      <c r="G200" s="230" t="s">
        <v>259</v>
      </c>
      <c r="H200" s="231">
        <v>1</v>
      </c>
      <c r="I200" s="232"/>
      <c r="J200" s="233">
        <f>ROUND(I200*H200,2)</f>
        <v>0</v>
      </c>
      <c r="K200" s="229" t="s">
        <v>133</v>
      </c>
      <c r="L200" s="43"/>
      <c r="M200" s="234" t="s">
        <v>1</v>
      </c>
      <c r="N200" s="235" t="s">
        <v>41</v>
      </c>
      <c r="O200" s="90"/>
      <c r="P200" s="236">
        <f>O200*H200</f>
        <v>0</v>
      </c>
      <c r="Q200" s="236">
        <v>0.00013999999999999999</v>
      </c>
      <c r="R200" s="236">
        <f>Q200*H200</f>
        <v>0.00013999999999999999</v>
      </c>
      <c r="S200" s="236">
        <v>0</v>
      </c>
      <c r="T200" s="237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38" t="s">
        <v>200</v>
      </c>
      <c r="AT200" s="238" t="s">
        <v>129</v>
      </c>
      <c r="AU200" s="238" t="s">
        <v>135</v>
      </c>
      <c r="AY200" s="16" t="s">
        <v>126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6" t="s">
        <v>135</v>
      </c>
      <c r="BK200" s="239">
        <f>ROUND(I200*H200,2)</f>
        <v>0</v>
      </c>
      <c r="BL200" s="16" t="s">
        <v>200</v>
      </c>
      <c r="BM200" s="238" t="s">
        <v>313</v>
      </c>
    </row>
    <row r="201" s="2" customFormat="1" ht="21.75" customHeight="1">
      <c r="A201" s="37"/>
      <c r="B201" s="38"/>
      <c r="C201" s="227" t="s">
        <v>314</v>
      </c>
      <c r="D201" s="227" t="s">
        <v>129</v>
      </c>
      <c r="E201" s="228" t="s">
        <v>315</v>
      </c>
      <c r="F201" s="229" t="s">
        <v>316</v>
      </c>
      <c r="G201" s="230" t="s">
        <v>274</v>
      </c>
      <c r="H201" s="263"/>
      <c r="I201" s="232"/>
      <c r="J201" s="233">
        <f>ROUND(I201*H201,2)</f>
        <v>0</v>
      </c>
      <c r="K201" s="229" t="s">
        <v>133</v>
      </c>
      <c r="L201" s="43"/>
      <c r="M201" s="234" t="s">
        <v>1</v>
      </c>
      <c r="N201" s="235" t="s">
        <v>41</v>
      </c>
      <c r="O201" s="90"/>
      <c r="P201" s="236">
        <f>O201*H201</f>
        <v>0</v>
      </c>
      <c r="Q201" s="236">
        <v>0</v>
      </c>
      <c r="R201" s="236">
        <f>Q201*H201</f>
        <v>0</v>
      </c>
      <c r="S201" s="236">
        <v>0</v>
      </c>
      <c r="T201" s="237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38" t="s">
        <v>200</v>
      </c>
      <c r="AT201" s="238" t="s">
        <v>129</v>
      </c>
      <c r="AU201" s="238" t="s">
        <v>135</v>
      </c>
      <c r="AY201" s="16" t="s">
        <v>126</v>
      </c>
      <c r="BE201" s="239">
        <f>IF(N201="základní",J201,0)</f>
        <v>0</v>
      </c>
      <c r="BF201" s="239">
        <f>IF(N201="snížená",J201,0)</f>
        <v>0</v>
      </c>
      <c r="BG201" s="239">
        <f>IF(N201="zákl. přenesená",J201,0)</f>
        <v>0</v>
      </c>
      <c r="BH201" s="239">
        <f>IF(N201="sníž. přenesená",J201,0)</f>
        <v>0</v>
      </c>
      <c r="BI201" s="239">
        <f>IF(N201="nulová",J201,0)</f>
        <v>0</v>
      </c>
      <c r="BJ201" s="16" t="s">
        <v>135</v>
      </c>
      <c r="BK201" s="239">
        <f>ROUND(I201*H201,2)</f>
        <v>0</v>
      </c>
      <c r="BL201" s="16" t="s">
        <v>200</v>
      </c>
      <c r="BM201" s="238" t="s">
        <v>317</v>
      </c>
    </row>
    <row r="202" s="12" customFormat="1" ht="22.8" customHeight="1">
      <c r="A202" s="12"/>
      <c r="B202" s="211"/>
      <c r="C202" s="212"/>
      <c r="D202" s="213" t="s">
        <v>74</v>
      </c>
      <c r="E202" s="225" t="s">
        <v>318</v>
      </c>
      <c r="F202" s="225" t="s">
        <v>319</v>
      </c>
      <c r="G202" s="212"/>
      <c r="H202" s="212"/>
      <c r="I202" s="215"/>
      <c r="J202" s="226">
        <f>BK202</f>
        <v>0</v>
      </c>
      <c r="K202" s="212"/>
      <c r="L202" s="217"/>
      <c r="M202" s="218"/>
      <c r="N202" s="219"/>
      <c r="O202" s="219"/>
      <c r="P202" s="220">
        <f>SUM(P203:P209)</f>
        <v>0</v>
      </c>
      <c r="Q202" s="219"/>
      <c r="R202" s="220">
        <f>SUM(R203:R209)</f>
        <v>0.055039999999999999</v>
      </c>
      <c r="S202" s="219"/>
      <c r="T202" s="221">
        <f>SUM(T203:T209)</f>
        <v>0.04675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222" t="s">
        <v>135</v>
      </c>
      <c r="AT202" s="223" t="s">
        <v>74</v>
      </c>
      <c r="AU202" s="223" t="s">
        <v>80</v>
      </c>
      <c r="AY202" s="222" t="s">
        <v>126</v>
      </c>
      <c r="BK202" s="224">
        <f>SUM(BK203:BK209)</f>
        <v>0</v>
      </c>
    </row>
    <row r="203" s="2" customFormat="1" ht="21.75" customHeight="1">
      <c r="A203" s="37"/>
      <c r="B203" s="38"/>
      <c r="C203" s="227" t="s">
        <v>320</v>
      </c>
      <c r="D203" s="227" t="s">
        <v>129</v>
      </c>
      <c r="E203" s="228" t="s">
        <v>321</v>
      </c>
      <c r="F203" s="229" t="s">
        <v>322</v>
      </c>
      <c r="G203" s="230" t="s">
        <v>259</v>
      </c>
      <c r="H203" s="231">
        <v>1</v>
      </c>
      <c r="I203" s="232"/>
      <c r="J203" s="233">
        <f>ROUND(I203*H203,2)</f>
        <v>0</v>
      </c>
      <c r="K203" s="229" t="s">
        <v>133</v>
      </c>
      <c r="L203" s="43"/>
      <c r="M203" s="234" t="s">
        <v>1</v>
      </c>
      <c r="N203" s="235" t="s">
        <v>41</v>
      </c>
      <c r="O203" s="90"/>
      <c r="P203" s="236">
        <f>O203*H203</f>
        <v>0</v>
      </c>
      <c r="Q203" s="236">
        <v>8.0000000000000007E-05</v>
      </c>
      <c r="R203" s="236">
        <f>Q203*H203</f>
        <v>8.0000000000000007E-05</v>
      </c>
      <c r="S203" s="236">
        <v>0.04675</v>
      </c>
      <c r="T203" s="237">
        <f>S203*H203</f>
        <v>0.04675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38" t="s">
        <v>200</v>
      </c>
      <c r="AT203" s="238" t="s">
        <v>129</v>
      </c>
      <c r="AU203" s="238" t="s">
        <v>135</v>
      </c>
      <c r="AY203" s="16" t="s">
        <v>126</v>
      </c>
      <c r="BE203" s="239">
        <f>IF(N203="základní",J203,0)</f>
        <v>0</v>
      </c>
      <c r="BF203" s="239">
        <f>IF(N203="snížená",J203,0)</f>
        <v>0</v>
      </c>
      <c r="BG203" s="239">
        <f>IF(N203="zákl. přenesená",J203,0)</f>
        <v>0</v>
      </c>
      <c r="BH203" s="239">
        <f>IF(N203="sníž. přenesená",J203,0)</f>
        <v>0</v>
      </c>
      <c r="BI203" s="239">
        <f>IF(N203="nulová",J203,0)</f>
        <v>0</v>
      </c>
      <c r="BJ203" s="16" t="s">
        <v>135</v>
      </c>
      <c r="BK203" s="239">
        <f>ROUND(I203*H203,2)</f>
        <v>0</v>
      </c>
      <c r="BL203" s="16" t="s">
        <v>200</v>
      </c>
      <c r="BM203" s="238" t="s">
        <v>323</v>
      </c>
    </row>
    <row r="204" s="2" customFormat="1" ht="33" customHeight="1">
      <c r="A204" s="37"/>
      <c r="B204" s="38"/>
      <c r="C204" s="227" t="s">
        <v>324</v>
      </c>
      <c r="D204" s="227" t="s">
        <v>129</v>
      </c>
      <c r="E204" s="228" t="s">
        <v>325</v>
      </c>
      <c r="F204" s="229" t="s">
        <v>326</v>
      </c>
      <c r="G204" s="230" t="s">
        <v>259</v>
      </c>
      <c r="H204" s="231">
        <v>1</v>
      </c>
      <c r="I204" s="232"/>
      <c r="J204" s="233">
        <f>ROUND(I204*H204,2)</f>
        <v>0</v>
      </c>
      <c r="K204" s="229" t="s">
        <v>133</v>
      </c>
      <c r="L204" s="43"/>
      <c r="M204" s="234" t="s">
        <v>1</v>
      </c>
      <c r="N204" s="235" t="s">
        <v>41</v>
      </c>
      <c r="O204" s="90"/>
      <c r="P204" s="236">
        <f>O204*H204</f>
        <v>0</v>
      </c>
      <c r="Q204" s="236">
        <v>0.054960000000000002</v>
      </c>
      <c r="R204" s="236">
        <f>Q204*H204</f>
        <v>0.054960000000000002</v>
      </c>
      <c r="S204" s="236">
        <v>0</v>
      </c>
      <c r="T204" s="237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38" t="s">
        <v>200</v>
      </c>
      <c r="AT204" s="238" t="s">
        <v>129</v>
      </c>
      <c r="AU204" s="238" t="s">
        <v>135</v>
      </c>
      <c r="AY204" s="16" t="s">
        <v>126</v>
      </c>
      <c r="BE204" s="239">
        <f>IF(N204="základní",J204,0)</f>
        <v>0</v>
      </c>
      <c r="BF204" s="239">
        <f>IF(N204="snížená",J204,0)</f>
        <v>0</v>
      </c>
      <c r="BG204" s="239">
        <f>IF(N204="zákl. přenesená",J204,0)</f>
        <v>0</v>
      </c>
      <c r="BH204" s="239">
        <f>IF(N204="sníž. přenesená",J204,0)</f>
        <v>0</v>
      </c>
      <c r="BI204" s="239">
        <f>IF(N204="nulová",J204,0)</f>
        <v>0</v>
      </c>
      <c r="BJ204" s="16" t="s">
        <v>135</v>
      </c>
      <c r="BK204" s="239">
        <f>ROUND(I204*H204,2)</f>
        <v>0</v>
      </c>
      <c r="BL204" s="16" t="s">
        <v>200</v>
      </c>
      <c r="BM204" s="238" t="s">
        <v>327</v>
      </c>
    </row>
    <row r="205" s="2" customFormat="1" ht="16.5" customHeight="1">
      <c r="A205" s="37"/>
      <c r="B205" s="38"/>
      <c r="C205" s="227" t="s">
        <v>328</v>
      </c>
      <c r="D205" s="227" t="s">
        <v>129</v>
      </c>
      <c r="E205" s="228" t="s">
        <v>329</v>
      </c>
      <c r="F205" s="229" t="s">
        <v>330</v>
      </c>
      <c r="G205" s="230" t="s">
        <v>132</v>
      </c>
      <c r="H205" s="231">
        <v>10</v>
      </c>
      <c r="I205" s="232"/>
      <c r="J205" s="233">
        <f>ROUND(I205*H205,2)</f>
        <v>0</v>
      </c>
      <c r="K205" s="229" t="s">
        <v>133</v>
      </c>
      <c r="L205" s="43"/>
      <c r="M205" s="234" t="s">
        <v>1</v>
      </c>
      <c r="N205" s="235" t="s">
        <v>41</v>
      </c>
      <c r="O205" s="90"/>
      <c r="P205" s="236">
        <f>O205*H205</f>
        <v>0</v>
      </c>
      <c r="Q205" s="236">
        <v>0</v>
      </c>
      <c r="R205" s="236">
        <f>Q205*H205</f>
        <v>0</v>
      </c>
      <c r="S205" s="236">
        <v>0</v>
      </c>
      <c r="T205" s="237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38" t="s">
        <v>200</v>
      </c>
      <c r="AT205" s="238" t="s">
        <v>129</v>
      </c>
      <c r="AU205" s="238" t="s">
        <v>135</v>
      </c>
      <c r="AY205" s="16" t="s">
        <v>126</v>
      </c>
      <c r="BE205" s="239">
        <f>IF(N205="základní",J205,0)</f>
        <v>0</v>
      </c>
      <c r="BF205" s="239">
        <f>IF(N205="snížená",J205,0)</f>
        <v>0</v>
      </c>
      <c r="BG205" s="239">
        <f>IF(N205="zákl. přenesená",J205,0)</f>
        <v>0</v>
      </c>
      <c r="BH205" s="239">
        <f>IF(N205="sníž. přenesená",J205,0)</f>
        <v>0</v>
      </c>
      <c r="BI205" s="239">
        <f>IF(N205="nulová",J205,0)</f>
        <v>0</v>
      </c>
      <c r="BJ205" s="16" t="s">
        <v>135</v>
      </c>
      <c r="BK205" s="239">
        <f>ROUND(I205*H205,2)</f>
        <v>0</v>
      </c>
      <c r="BL205" s="16" t="s">
        <v>200</v>
      </c>
      <c r="BM205" s="238" t="s">
        <v>331</v>
      </c>
    </row>
    <row r="206" s="2" customFormat="1" ht="16.5" customHeight="1">
      <c r="A206" s="37"/>
      <c r="B206" s="38"/>
      <c r="C206" s="227" t="s">
        <v>332</v>
      </c>
      <c r="D206" s="227" t="s">
        <v>129</v>
      </c>
      <c r="E206" s="228" t="s">
        <v>333</v>
      </c>
      <c r="F206" s="229" t="s">
        <v>334</v>
      </c>
      <c r="G206" s="230" t="s">
        <v>132</v>
      </c>
      <c r="H206" s="231">
        <v>10</v>
      </c>
      <c r="I206" s="232"/>
      <c r="J206" s="233">
        <f>ROUND(I206*H206,2)</f>
        <v>0</v>
      </c>
      <c r="K206" s="229" t="s">
        <v>133</v>
      </c>
      <c r="L206" s="43"/>
      <c r="M206" s="234" t="s">
        <v>1</v>
      </c>
      <c r="N206" s="235" t="s">
        <v>41</v>
      </c>
      <c r="O206" s="90"/>
      <c r="P206" s="236">
        <f>O206*H206</f>
        <v>0</v>
      </c>
      <c r="Q206" s="236">
        <v>0</v>
      </c>
      <c r="R206" s="236">
        <f>Q206*H206</f>
        <v>0</v>
      </c>
      <c r="S206" s="236">
        <v>0</v>
      </c>
      <c r="T206" s="237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38" t="s">
        <v>200</v>
      </c>
      <c r="AT206" s="238" t="s">
        <v>129</v>
      </c>
      <c r="AU206" s="238" t="s">
        <v>135</v>
      </c>
      <c r="AY206" s="16" t="s">
        <v>126</v>
      </c>
      <c r="BE206" s="239">
        <f>IF(N206="základní",J206,0)</f>
        <v>0</v>
      </c>
      <c r="BF206" s="239">
        <f>IF(N206="snížená",J206,0)</f>
        <v>0</v>
      </c>
      <c r="BG206" s="239">
        <f>IF(N206="zákl. přenesená",J206,0)</f>
        <v>0</v>
      </c>
      <c r="BH206" s="239">
        <f>IF(N206="sníž. přenesená",J206,0)</f>
        <v>0</v>
      </c>
      <c r="BI206" s="239">
        <f>IF(N206="nulová",J206,0)</f>
        <v>0</v>
      </c>
      <c r="BJ206" s="16" t="s">
        <v>135</v>
      </c>
      <c r="BK206" s="239">
        <f>ROUND(I206*H206,2)</f>
        <v>0</v>
      </c>
      <c r="BL206" s="16" t="s">
        <v>200</v>
      </c>
      <c r="BM206" s="238" t="s">
        <v>335</v>
      </c>
    </row>
    <row r="207" s="2" customFormat="1" ht="21.75" customHeight="1">
      <c r="A207" s="37"/>
      <c r="B207" s="38"/>
      <c r="C207" s="227" t="s">
        <v>336</v>
      </c>
      <c r="D207" s="227" t="s">
        <v>129</v>
      </c>
      <c r="E207" s="228" t="s">
        <v>337</v>
      </c>
      <c r="F207" s="229" t="s">
        <v>338</v>
      </c>
      <c r="G207" s="230" t="s">
        <v>166</v>
      </c>
      <c r="H207" s="231">
        <v>1</v>
      </c>
      <c r="I207" s="232"/>
      <c r="J207" s="233">
        <f>ROUND(I207*H207,2)</f>
        <v>0</v>
      </c>
      <c r="K207" s="229" t="s">
        <v>1</v>
      </c>
      <c r="L207" s="43"/>
      <c r="M207" s="234" t="s">
        <v>1</v>
      </c>
      <c r="N207" s="235" t="s">
        <v>41</v>
      </c>
      <c r="O207" s="90"/>
      <c r="P207" s="236">
        <f>O207*H207</f>
        <v>0</v>
      </c>
      <c r="Q207" s="236">
        <v>0</v>
      </c>
      <c r="R207" s="236">
        <f>Q207*H207</f>
        <v>0</v>
      </c>
      <c r="S207" s="236">
        <v>0</v>
      </c>
      <c r="T207" s="237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38" t="s">
        <v>200</v>
      </c>
      <c r="AT207" s="238" t="s">
        <v>129</v>
      </c>
      <c r="AU207" s="238" t="s">
        <v>135</v>
      </c>
      <c r="AY207" s="16" t="s">
        <v>126</v>
      </c>
      <c r="BE207" s="239">
        <f>IF(N207="základní",J207,0)</f>
        <v>0</v>
      </c>
      <c r="BF207" s="239">
        <f>IF(N207="snížená",J207,0)</f>
        <v>0</v>
      </c>
      <c r="BG207" s="239">
        <f>IF(N207="zákl. přenesená",J207,0)</f>
        <v>0</v>
      </c>
      <c r="BH207" s="239">
        <f>IF(N207="sníž. přenesená",J207,0)</f>
        <v>0</v>
      </c>
      <c r="BI207" s="239">
        <f>IF(N207="nulová",J207,0)</f>
        <v>0</v>
      </c>
      <c r="BJ207" s="16" t="s">
        <v>135</v>
      </c>
      <c r="BK207" s="239">
        <f>ROUND(I207*H207,2)</f>
        <v>0</v>
      </c>
      <c r="BL207" s="16" t="s">
        <v>200</v>
      </c>
      <c r="BM207" s="238" t="s">
        <v>339</v>
      </c>
    </row>
    <row r="208" s="2" customFormat="1" ht="21.75" customHeight="1">
      <c r="A208" s="37"/>
      <c r="B208" s="38"/>
      <c r="C208" s="227" t="s">
        <v>340</v>
      </c>
      <c r="D208" s="227" t="s">
        <v>129</v>
      </c>
      <c r="E208" s="228" t="s">
        <v>341</v>
      </c>
      <c r="F208" s="229" t="s">
        <v>342</v>
      </c>
      <c r="G208" s="230" t="s">
        <v>231</v>
      </c>
      <c r="H208" s="231">
        <v>0.047</v>
      </c>
      <c r="I208" s="232"/>
      <c r="J208" s="233">
        <f>ROUND(I208*H208,2)</f>
        <v>0</v>
      </c>
      <c r="K208" s="229" t="s">
        <v>133</v>
      </c>
      <c r="L208" s="43"/>
      <c r="M208" s="234" t="s">
        <v>1</v>
      </c>
      <c r="N208" s="235" t="s">
        <v>41</v>
      </c>
      <c r="O208" s="90"/>
      <c r="P208" s="236">
        <f>O208*H208</f>
        <v>0</v>
      </c>
      <c r="Q208" s="236">
        <v>0</v>
      </c>
      <c r="R208" s="236">
        <f>Q208*H208</f>
        <v>0</v>
      </c>
      <c r="S208" s="236">
        <v>0</v>
      </c>
      <c r="T208" s="237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38" t="s">
        <v>200</v>
      </c>
      <c r="AT208" s="238" t="s">
        <v>129</v>
      </c>
      <c r="AU208" s="238" t="s">
        <v>135</v>
      </c>
      <c r="AY208" s="16" t="s">
        <v>126</v>
      </c>
      <c r="BE208" s="239">
        <f>IF(N208="základní",J208,0)</f>
        <v>0</v>
      </c>
      <c r="BF208" s="239">
        <f>IF(N208="snížená",J208,0)</f>
        <v>0</v>
      </c>
      <c r="BG208" s="239">
        <f>IF(N208="zákl. přenesená",J208,0)</f>
        <v>0</v>
      </c>
      <c r="BH208" s="239">
        <f>IF(N208="sníž. přenesená",J208,0)</f>
        <v>0</v>
      </c>
      <c r="BI208" s="239">
        <f>IF(N208="nulová",J208,0)</f>
        <v>0</v>
      </c>
      <c r="BJ208" s="16" t="s">
        <v>135</v>
      </c>
      <c r="BK208" s="239">
        <f>ROUND(I208*H208,2)</f>
        <v>0</v>
      </c>
      <c r="BL208" s="16" t="s">
        <v>200</v>
      </c>
      <c r="BM208" s="238" t="s">
        <v>343</v>
      </c>
    </row>
    <row r="209" s="2" customFormat="1" ht="21.75" customHeight="1">
      <c r="A209" s="37"/>
      <c r="B209" s="38"/>
      <c r="C209" s="227" t="s">
        <v>344</v>
      </c>
      <c r="D209" s="227" t="s">
        <v>129</v>
      </c>
      <c r="E209" s="228" t="s">
        <v>345</v>
      </c>
      <c r="F209" s="229" t="s">
        <v>346</v>
      </c>
      <c r="G209" s="230" t="s">
        <v>274</v>
      </c>
      <c r="H209" s="263"/>
      <c r="I209" s="232"/>
      <c r="J209" s="233">
        <f>ROUND(I209*H209,2)</f>
        <v>0</v>
      </c>
      <c r="K209" s="229" t="s">
        <v>133</v>
      </c>
      <c r="L209" s="43"/>
      <c r="M209" s="234" t="s">
        <v>1</v>
      </c>
      <c r="N209" s="235" t="s">
        <v>41</v>
      </c>
      <c r="O209" s="90"/>
      <c r="P209" s="236">
        <f>O209*H209</f>
        <v>0</v>
      </c>
      <c r="Q209" s="236">
        <v>0</v>
      </c>
      <c r="R209" s="236">
        <f>Q209*H209</f>
        <v>0</v>
      </c>
      <c r="S209" s="236">
        <v>0</v>
      </c>
      <c r="T209" s="237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38" t="s">
        <v>200</v>
      </c>
      <c r="AT209" s="238" t="s">
        <v>129</v>
      </c>
      <c r="AU209" s="238" t="s">
        <v>135</v>
      </c>
      <c r="AY209" s="16" t="s">
        <v>126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6" t="s">
        <v>135</v>
      </c>
      <c r="BK209" s="239">
        <f>ROUND(I209*H209,2)</f>
        <v>0</v>
      </c>
      <c r="BL209" s="16" t="s">
        <v>200</v>
      </c>
      <c r="BM209" s="238" t="s">
        <v>347</v>
      </c>
    </row>
    <row r="210" s="12" customFormat="1" ht="22.8" customHeight="1">
      <c r="A210" s="12"/>
      <c r="B210" s="211"/>
      <c r="C210" s="212"/>
      <c r="D210" s="213" t="s">
        <v>74</v>
      </c>
      <c r="E210" s="225" t="s">
        <v>348</v>
      </c>
      <c r="F210" s="225" t="s">
        <v>349</v>
      </c>
      <c r="G210" s="212"/>
      <c r="H210" s="212"/>
      <c r="I210" s="215"/>
      <c r="J210" s="226">
        <f>BK210</f>
        <v>0</v>
      </c>
      <c r="K210" s="212"/>
      <c r="L210" s="217"/>
      <c r="M210" s="218"/>
      <c r="N210" s="219"/>
      <c r="O210" s="219"/>
      <c r="P210" s="220">
        <f>SUM(P211:P228)</f>
        <v>0</v>
      </c>
      <c r="Q210" s="219"/>
      <c r="R210" s="220">
        <f>SUM(R211:R228)</f>
        <v>0.0038300000000000005</v>
      </c>
      <c r="S210" s="219"/>
      <c r="T210" s="221">
        <f>SUM(T211:T228)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222" t="s">
        <v>135</v>
      </c>
      <c r="AT210" s="223" t="s">
        <v>74</v>
      </c>
      <c r="AU210" s="223" t="s">
        <v>80</v>
      </c>
      <c r="AY210" s="222" t="s">
        <v>126</v>
      </c>
      <c r="BK210" s="224">
        <f>SUM(BK211:BK228)</f>
        <v>0</v>
      </c>
    </row>
    <row r="211" s="2" customFormat="1" ht="21.75" customHeight="1">
      <c r="A211" s="37"/>
      <c r="B211" s="38"/>
      <c r="C211" s="227" t="s">
        <v>350</v>
      </c>
      <c r="D211" s="227" t="s">
        <v>129</v>
      </c>
      <c r="E211" s="228" t="s">
        <v>351</v>
      </c>
      <c r="F211" s="229" t="s">
        <v>352</v>
      </c>
      <c r="G211" s="230" t="s">
        <v>207</v>
      </c>
      <c r="H211" s="231">
        <v>10</v>
      </c>
      <c r="I211" s="232"/>
      <c r="J211" s="233">
        <f>ROUND(I211*H211,2)</f>
        <v>0</v>
      </c>
      <c r="K211" s="229" t="s">
        <v>133</v>
      </c>
      <c r="L211" s="43"/>
      <c r="M211" s="234" t="s">
        <v>1</v>
      </c>
      <c r="N211" s="235" t="s">
        <v>41</v>
      </c>
      <c r="O211" s="90"/>
      <c r="P211" s="236">
        <f>O211*H211</f>
        <v>0</v>
      </c>
      <c r="Q211" s="236">
        <v>0</v>
      </c>
      <c r="R211" s="236">
        <f>Q211*H211</f>
        <v>0</v>
      </c>
      <c r="S211" s="236">
        <v>0</v>
      </c>
      <c r="T211" s="237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38" t="s">
        <v>200</v>
      </c>
      <c r="AT211" s="238" t="s">
        <v>129</v>
      </c>
      <c r="AU211" s="238" t="s">
        <v>135</v>
      </c>
      <c r="AY211" s="16" t="s">
        <v>126</v>
      </c>
      <c r="BE211" s="239">
        <f>IF(N211="základní",J211,0)</f>
        <v>0</v>
      </c>
      <c r="BF211" s="239">
        <f>IF(N211="snížená",J211,0)</f>
        <v>0</v>
      </c>
      <c r="BG211" s="239">
        <f>IF(N211="zákl. přenesená",J211,0)</f>
        <v>0</v>
      </c>
      <c r="BH211" s="239">
        <f>IF(N211="sníž. přenesená",J211,0)</f>
        <v>0</v>
      </c>
      <c r="BI211" s="239">
        <f>IF(N211="nulová",J211,0)</f>
        <v>0</v>
      </c>
      <c r="BJ211" s="16" t="s">
        <v>135</v>
      </c>
      <c r="BK211" s="239">
        <f>ROUND(I211*H211,2)</f>
        <v>0</v>
      </c>
      <c r="BL211" s="16" t="s">
        <v>200</v>
      </c>
      <c r="BM211" s="238" t="s">
        <v>353</v>
      </c>
    </row>
    <row r="212" s="2" customFormat="1" ht="16.5" customHeight="1">
      <c r="A212" s="37"/>
      <c r="B212" s="38"/>
      <c r="C212" s="264" t="s">
        <v>354</v>
      </c>
      <c r="D212" s="264" t="s">
        <v>296</v>
      </c>
      <c r="E212" s="265" t="s">
        <v>355</v>
      </c>
      <c r="F212" s="266" t="s">
        <v>356</v>
      </c>
      <c r="G212" s="267" t="s">
        <v>207</v>
      </c>
      <c r="H212" s="268">
        <v>10</v>
      </c>
      <c r="I212" s="269"/>
      <c r="J212" s="270">
        <f>ROUND(I212*H212,2)</f>
        <v>0</v>
      </c>
      <c r="K212" s="266" t="s">
        <v>133</v>
      </c>
      <c r="L212" s="271"/>
      <c r="M212" s="272" t="s">
        <v>1</v>
      </c>
      <c r="N212" s="273" t="s">
        <v>41</v>
      </c>
      <c r="O212" s="90"/>
      <c r="P212" s="236">
        <f>O212*H212</f>
        <v>0</v>
      </c>
      <c r="Q212" s="236">
        <v>0.00017000000000000001</v>
      </c>
      <c r="R212" s="236">
        <f>Q212*H212</f>
        <v>0.0017000000000000001</v>
      </c>
      <c r="S212" s="236">
        <v>0</v>
      </c>
      <c r="T212" s="237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38" t="s">
        <v>283</v>
      </c>
      <c r="AT212" s="238" t="s">
        <v>296</v>
      </c>
      <c r="AU212" s="238" t="s">
        <v>135</v>
      </c>
      <c r="AY212" s="16" t="s">
        <v>126</v>
      </c>
      <c r="BE212" s="239">
        <f>IF(N212="základní",J212,0)</f>
        <v>0</v>
      </c>
      <c r="BF212" s="239">
        <f>IF(N212="snížená",J212,0)</f>
        <v>0</v>
      </c>
      <c r="BG212" s="239">
        <f>IF(N212="zákl. přenesená",J212,0)</f>
        <v>0</v>
      </c>
      <c r="BH212" s="239">
        <f>IF(N212="sníž. přenesená",J212,0)</f>
        <v>0</v>
      </c>
      <c r="BI212" s="239">
        <f>IF(N212="nulová",J212,0)</f>
        <v>0</v>
      </c>
      <c r="BJ212" s="16" t="s">
        <v>135</v>
      </c>
      <c r="BK212" s="239">
        <f>ROUND(I212*H212,2)</f>
        <v>0</v>
      </c>
      <c r="BL212" s="16" t="s">
        <v>200</v>
      </c>
      <c r="BM212" s="238" t="s">
        <v>357</v>
      </c>
    </row>
    <row r="213" s="2" customFormat="1" ht="16.5" customHeight="1">
      <c r="A213" s="37"/>
      <c r="B213" s="38"/>
      <c r="C213" s="227" t="s">
        <v>358</v>
      </c>
      <c r="D213" s="227" t="s">
        <v>129</v>
      </c>
      <c r="E213" s="228" t="s">
        <v>359</v>
      </c>
      <c r="F213" s="229" t="s">
        <v>360</v>
      </c>
      <c r="G213" s="230" t="s">
        <v>259</v>
      </c>
      <c r="H213" s="231">
        <v>30</v>
      </c>
      <c r="I213" s="232"/>
      <c r="J213" s="233">
        <f>ROUND(I213*H213,2)</f>
        <v>0</v>
      </c>
      <c r="K213" s="229" t="s">
        <v>133</v>
      </c>
      <c r="L213" s="43"/>
      <c r="M213" s="234" t="s">
        <v>1</v>
      </c>
      <c r="N213" s="235" t="s">
        <v>41</v>
      </c>
      <c r="O213" s="90"/>
      <c r="P213" s="236">
        <f>O213*H213</f>
        <v>0</v>
      </c>
      <c r="Q213" s="236">
        <v>0</v>
      </c>
      <c r="R213" s="236">
        <f>Q213*H213</f>
        <v>0</v>
      </c>
      <c r="S213" s="236">
        <v>0</v>
      </c>
      <c r="T213" s="237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38" t="s">
        <v>200</v>
      </c>
      <c r="AT213" s="238" t="s">
        <v>129</v>
      </c>
      <c r="AU213" s="238" t="s">
        <v>135</v>
      </c>
      <c r="AY213" s="16" t="s">
        <v>126</v>
      </c>
      <c r="BE213" s="239">
        <f>IF(N213="základní",J213,0)</f>
        <v>0</v>
      </c>
      <c r="BF213" s="239">
        <f>IF(N213="snížená",J213,0)</f>
        <v>0</v>
      </c>
      <c r="BG213" s="239">
        <f>IF(N213="zákl. přenesená",J213,0)</f>
        <v>0</v>
      </c>
      <c r="BH213" s="239">
        <f>IF(N213="sníž. přenesená",J213,0)</f>
        <v>0</v>
      </c>
      <c r="BI213" s="239">
        <f>IF(N213="nulová",J213,0)</f>
        <v>0</v>
      </c>
      <c r="BJ213" s="16" t="s">
        <v>135</v>
      </c>
      <c r="BK213" s="239">
        <f>ROUND(I213*H213,2)</f>
        <v>0</v>
      </c>
      <c r="BL213" s="16" t="s">
        <v>200</v>
      </c>
      <c r="BM213" s="238" t="s">
        <v>361</v>
      </c>
    </row>
    <row r="214" s="2" customFormat="1" ht="21.75" customHeight="1">
      <c r="A214" s="37"/>
      <c r="B214" s="38"/>
      <c r="C214" s="227" t="s">
        <v>362</v>
      </c>
      <c r="D214" s="227" t="s">
        <v>129</v>
      </c>
      <c r="E214" s="228" t="s">
        <v>363</v>
      </c>
      <c r="F214" s="229" t="s">
        <v>364</v>
      </c>
      <c r="G214" s="230" t="s">
        <v>259</v>
      </c>
      <c r="H214" s="231">
        <v>1</v>
      </c>
      <c r="I214" s="232"/>
      <c r="J214" s="233">
        <f>ROUND(I214*H214,2)</f>
        <v>0</v>
      </c>
      <c r="K214" s="229" t="s">
        <v>133</v>
      </c>
      <c r="L214" s="43"/>
      <c r="M214" s="234" t="s">
        <v>1</v>
      </c>
      <c r="N214" s="235" t="s">
        <v>41</v>
      </c>
      <c r="O214" s="90"/>
      <c r="P214" s="236">
        <f>O214*H214</f>
        <v>0</v>
      </c>
      <c r="Q214" s="236">
        <v>0</v>
      </c>
      <c r="R214" s="236">
        <f>Q214*H214</f>
        <v>0</v>
      </c>
      <c r="S214" s="236">
        <v>0</v>
      </c>
      <c r="T214" s="237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38" t="s">
        <v>200</v>
      </c>
      <c r="AT214" s="238" t="s">
        <v>129</v>
      </c>
      <c r="AU214" s="238" t="s">
        <v>135</v>
      </c>
      <c r="AY214" s="16" t="s">
        <v>126</v>
      </c>
      <c r="BE214" s="239">
        <f>IF(N214="základní",J214,0)</f>
        <v>0</v>
      </c>
      <c r="BF214" s="239">
        <f>IF(N214="snížená",J214,0)</f>
        <v>0</v>
      </c>
      <c r="BG214" s="239">
        <f>IF(N214="zákl. přenesená",J214,0)</f>
        <v>0</v>
      </c>
      <c r="BH214" s="239">
        <f>IF(N214="sníž. přenesená",J214,0)</f>
        <v>0</v>
      </c>
      <c r="BI214" s="239">
        <f>IF(N214="nulová",J214,0)</f>
        <v>0</v>
      </c>
      <c r="BJ214" s="16" t="s">
        <v>135</v>
      </c>
      <c r="BK214" s="239">
        <f>ROUND(I214*H214,2)</f>
        <v>0</v>
      </c>
      <c r="BL214" s="16" t="s">
        <v>200</v>
      </c>
      <c r="BM214" s="238" t="s">
        <v>365</v>
      </c>
    </row>
    <row r="215" s="2" customFormat="1" ht="21.75" customHeight="1">
      <c r="A215" s="37"/>
      <c r="B215" s="38"/>
      <c r="C215" s="264" t="s">
        <v>366</v>
      </c>
      <c r="D215" s="264" t="s">
        <v>296</v>
      </c>
      <c r="E215" s="265" t="s">
        <v>367</v>
      </c>
      <c r="F215" s="266" t="s">
        <v>368</v>
      </c>
      <c r="G215" s="267" t="s">
        <v>259</v>
      </c>
      <c r="H215" s="268">
        <v>1</v>
      </c>
      <c r="I215" s="269"/>
      <c r="J215" s="270">
        <f>ROUND(I215*H215,2)</f>
        <v>0</v>
      </c>
      <c r="K215" s="266" t="s">
        <v>133</v>
      </c>
      <c r="L215" s="271"/>
      <c r="M215" s="272" t="s">
        <v>1</v>
      </c>
      <c r="N215" s="273" t="s">
        <v>41</v>
      </c>
      <c r="O215" s="90"/>
      <c r="P215" s="236">
        <f>O215*H215</f>
        <v>0</v>
      </c>
      <c r="Q215" s="236">
        <v>0.00038999999999999999</v>
      </c>
      <c r="R215" s="236">
        <f>Q215*H215</f>
        <v>0.00038999999999999999</v>
      </c>
      <c r="S215" s="236">
        <v>0</v>
      </c>
      <c r="T215" s="237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38" t="s">
        <v>283</v>
      </c>
      <c r="AT215" s="238" t="s">
        <v>296</v>
      </c>
      <c r="AU215" s="238" t="s">
        <v>135</v>
      </c>
      <c r="AY215" s="16" t="s">
        <v>126</v>
      </c>
      <c r="BE215" s="239">
        <f>IF(N215="základní",J215,0)</f>
        <v>0</v>
      </c>
      <c r="BF215" s="239">
        <f>IF(N215="snížená",J215,0)</f>
        <v>0</v>
      </c>
      <c r="BG215" s="239">
        <f>IF(N215="zákl. přenesená",J215,0)</f>
        <v>0</v>
      </c>
      <c r="BH215" s="239">
        <f>IF(N215="sníž. přenesená",J215,0)</f>
        <v>0</v>
      </c>
      <c r="BI215" s="239">
        <f>IF(N215="nulová",J215,0)</f>
        <v>0</v>
      </c>
      <c r="BJ215" s="16" t="s">
        <v>135</v>
      </c>
      <c r="BK215" s="239">
        <f>ROUND(I215*H215,2)</f>
        <v>0</v>
      </c>
      <c r="BL215" s="16" t="s">
        <v>200</v>
      </c>
      <c r="BM215" s="238" t="s">
        <v>369</v>
      </c>
    </row>
    <row r="216" s="2" customFormat="1" ht="21.75" customHeight="1">
      <c r="A216" s="37"/>
      <c r="B216" s="38"/>
      <c r="C216" s="227" t="s">
        <v>370</v>
      </c>
      <c r="D216" s="227" t="s">
        <v>129</v>
      </c>
      <c r="E216" s="228" t="s">
        <v>371</v>
      </c>
      <c r="F216" s="229" t="s">
        <v>372</v>
      </c>
      <c r="G216" s="230" t="s">
        <v>259</v>
      </c>
      <c r="H216" s="231">
        <v>1</v>
      </c>
      <c r="I216" s="232"/>
      <c r="J216" s="233">
        <f>ROUND(I216*H216,2)</f>
        <v>0</v>
      </c>
      <c r="K216" s="229" t="s">
        <v>133</v>
      </c>
      <c r="L216" s="43"/>
      <c r="M216" s="234" t="s">
        <v>1</v>
      </c>
      <c r="N216" s="235" t="s">
        <v>41</v>
      </c>
      <c r="O216" s="90"/>
      <c r="P216" s="236">
        <f>O216*H216</f>
        <v>0</v>
      </c>
      <c r="Q216" s="236">
        <v>0</v>
      </c>
      <c r="R216" s="236">
        <f>Q216*H216</f>
        <v>0</v>
      </c>
      <c r="S216" s="236">
        <v>0</v>
      </c>
      <c r="T216" s="237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38" t="s">
        <v>200</v>
      </c>
      <c r="AT216" s="238" t="s">
        <v>129</v>
      </c>
      <c r="AU216" s="238" t="s">
        <v>135</v>
      </c>
      <c r="AY216" s="16" t="s">
        <v>126</v>
      </c>
      <c r="BE216" s="239">
        <f>IF(N216="základní",J216,0)</f>
        <v>0</v>
      </c>
      <c r="BF216" s="239">
        <f>IF(N216="snížená",J216,0)</f>
        <v>0</v>
      </c>
      <c r="BG216" s="239">
        <f>IF(N216="zákl. přenesená",J216,0)</f>
        <v>0</v>
      </c>
      <c r="BH216" s="239">
        <f>IF(N216="sníž. přenesená",J216,0)</f>
        <v>0</v>
      </c>
      <c r="BI216" s="239">
        <f>IF(N216="nulová",J216,0)</f>
        <v>0</v>
      </c>
      <c r="BJ216" s="16" t="s">
        <v>135</v>
      </c>
      <c r="BK216" s="239">
        <f>ROUND(I216*H216,2)</f>
        <v>0</v>
      </c>
      <c r="BL216" s="16" t="s">
        <v>200</v>
      </c>
      <c r="BM216" s="238" t="s">
        <v>373</v>
      </c>
    </row>
    <row r="217" s="2" customFormat="1" ht="16.5" customHeight="1">
      <c r="A217" s="37"/>
      <c r="B217" s="38"/>
      <c r="C217" s="264" t="s">
        <v>374</v>
      </c>
      <c r="D217" s="264" t="s">
        <v>296</v>
      </c>
      <c r="E217" s="265" t="s">
        <v>375</v>
      </c>
      <c r="F217" s="266" t="s">
        <v>376</v>
      </c>
      <c r="G217" s="267" t="s">
        <v>259</v>
      </c>
      <c r="H217" s="268">
        <v>1</v>
      </c>
      <c r="I217" s="269"/>
      <c r="J217" s="270">
        <f>ROUND(I217*H217,2)</f>
        <v>0</v>
      </c>
      <c r="K217" s="266" t="s">
        <v>133</v>
      </c>
      <c r="L217" s="271"/>
      <c r="M217" s="272" t="s">
        <v>1</v>
      </c>
      <c r="N217" s="273" t="s">
        <v>41</v>
      </c>
      <c r="O217" s="90"/>
      <c r="P217" s="236">
        <f>O217*H217</f>
        <v>0</v>
      </c>
      <c r="Q217" s="236">
        <v>6.0000000000000002E-05</v>
      </c>
      <c r="R217" s="236">
        <f>Q217*H217</f>
        <v>6.0000000000000002E-05</v>
      </c>
      <c r="S217" s="236">
        <v>0</v>
      </c>
      <c r="T217" s="237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38" t="s">
        <v>283</v>
      </c>
      <c r="AT217" s="238" t="s">
        <v>296</v>
      </c>
      <c r="AU217" s="238" t="s">
        <v>135</v>
      </c>
      <c r="AY217" s="16" t="s">
        <v>126</v>
      </c>
      <c r="BE217" s="239">
        <f>IF(N217="základní",J217,0)</f>
        <v>0</v>
      </c>
      <c r="BF217" s="239">
        <f>IF(N217="snížená",J217,0)</f>
        <v>0</v>
      </c>
      <c r="BG217" s="239">
        <f>IF(N217="zákl. přenesená",J217,0)</f>
        <v>0</v>
      </c>
      <c r="BH217" s="239">
        <f>IF(N217="sníž. přenesená",J217,0)</f>
        <v>0</v>
      </c>
      <c r="BI217" s="239">
        <f>IF(N217="nulová",J217,0)</f>
        <v>0</v>
      </c>
      <c r="BJ217" s="16" t="s">
        <v>135</v>
      </c>
      <c r="BK217" s="239">
        <f>ROUND(I217*H217,2)</f>
        <v>0</v>
      </c>
      <c r="BL217" s="16" t="s">
        <v>200</v>
      </c>
      <c r="BM217" s="238" t="s">
        <v>377</v>
      </c>
    </row>
    <row r="218" s="2" customFormat="1" ht="33" customHeight="1">
      <c r="A218" s="37"/>
      <c r="B218" s="38"/>
      <c r="C218" s="227" t="s">
        <v>378</v>
      </c>
      <c r="D218" s="227" t="s">
        <v>129</v>
      </c>
      <c r="E218" s="228" t="s">
        <v>379</v>
      </c>
      <c r="F218" s="229" t="s">
        <v>380</v>
      </c>
      <c r="G218" s="230" t="s">
        <v>259</v>
      </c>
      <c r="H218" s="231">
        <v>1</v>
      </c>
      <c r="I218" s="232"/>
      <c r="J218" s="233">
        <f>ROUND(I218*H218,2)</f>
        <v>0</v>
      </c>
      <c r="K218" s="229" t="s">
        <v>133</v>
      </c>
      <c r="L218" s="43"/>
      <c r="M218" s="234" t="s">
        <v>1</v>
      </c>
      <c r="N218" s="235" t="s">
        <v>41</v>
      </c>
      <c r="O218" s="90"/>
      <c r="P218" s="236">
        <f>O218*H218</f>
        <v>0</v>
      </c>
      <c r="Q218" s="236">
        <v>0</v>
      </c>
      <c r="R218" s="236">
        <f>Q218*H218</f>
        <v>0</v>
      </c>
      <c r="S218" s="236">
        <v>0</v>
      </c>
      <c r="T218" s="237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38" t="s">
        <v>200</v>
      </c>
      <c r="AT218" s="238" t="s">
        <v>129</v>
      </c>
      <c r="AU218" s="238" t="s">
        <v>135</v>
      </c>
      <c r="AY218" s="16" t="s">
        <v>126</v>
      </c>
      <c r="BE218" s="239">
        <f>IF(N218="základní",J218,0)</f>
        <v>0</v>
      </c>
      <c r="BF218" s="239">
        <f>IF(N218="snížená",J218,0)</f>
        <v>0</v>
      </c>
      <c r="BG218" s="239">
        <f>IF(N218="zákl. přenesená",J218,0)</f>
        <v>0</v>
      </c>
      <c r="BH218" s="239">
        <f>IF(N218="sníž. přenesená",J218,0)</f>
        <v>0</v>
      </c>
      <c r="BI218" s="239">
        <f>IF(N218="nulová",J218,0)</f>
        <v>0</v>
      </c>
      <c r="BJ218" s="16" t="s">
        <v>135</v>
      </c>
      <c r="BK218" s="239">
        <f>ROUND(I218*H218,2)</f>
        <v>0</v>
      </c>
      <c r="BL218" s="16" t="s">
        <v>200</v>
      </c>
      <c r="BM218" s="238" t="s">
        <v>381</v>
      </c>
    </row>
    <row r="219" s="2" customFormat="1" ht="16.5" customHeight="1">
      <c r="A219" s="37"/>
      <c r="B219" s="38"/>
      <c r="C219" s="227" t="s">
        <v>382</v>
      </c>
      <c r="D219" s="227" t="s">
        <v>129</v>
      </c>
      <c r="E219" s="228" t="s">
        <v>383</v>
      </c>
      <c r="F219" s="229" t="s">
        <v>384</v>
      </c>
      <c r="G219" s="230" t="s">
        <v>259</v>
      </c>
      <c r="H219" s="231">
        <v>4</v>
      </c>
      <c r="I219" s="232"/>
      <c r="J219" s="233">
        <f>ROUND(I219*H219,2)</f>
        <v>0</v>
      </c>
      <c r="K219" s="229" t="s">
        <v>133</v>
      </c>
      <c r="L219" s="43"/>
      <c r="M219" s="234" t="s">
        <v>1</v>
      </c>
      <c r="N219" s="235" t="s">
        <v>41</v>
      </c>
      <c r="O219" s="90"/>
      <c r="P219" s="236">
        <f>O219*H219</f>
        <v>0</v>
      </c>
      <c r="Q219" s="236">
        <v>0</v>
      </c>
      <c r="R219" s="236">
        <f>Q219*H219</f>
        <v>0</v>
      </c>
      <c r="S219" s="236">
        <v>0</v>
      </c>
      <c r="T219" s="237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38" t="s">
        <v>200</v>
      </c>
      <c r="AT219" s="238" t="s">
        <v>129</v>
      </c>
      <c r="AU219" s="238" t="s">
        <v>135</v>
      </c>
      <c r="AY219" s="16" t="s">
        <v>126</v>
      </c>
      <c r="BE219" s="239">
        <f>IF(N219="základní",J219,0)</f>
        <v>0</v>
      </c>
      <c r="BF219" s="239">
        <f>IF(N219="snížená",J219,0)</f>
        <v>0</v>
      </c>
      <c r="BG219" s="239">
        <f>IF(N219="zákl. přenesená",J219,0)</f>
        <v>0</v>
      </c>
      <c r="BH219" s="239">
        <f>IF(N219="sníž. přenesená",J219,0)</f>
        <v>0</v>
      </c>
      <c r="BI219" s="239">
        <f>IF(N219="nulová",J219,0)</f>
        <v>0</v>
      </c>
      <c r="BJ219" s="16" t="s">
        <v>135</v>
      </c>
      <c r="BK219" s="239">
        <f>ROUND(I219*H219,2)</f>
        <v>0</v>
      </c>
      <c r="BL219" s="16" t="s">
        <v>200</v>
      </c>
      <c r="BM219" s="238" t="s">
        <v>385</v>
      </c>
    </row>
    <row r="220" s="2" customFormat="1" ht="16.5" customHeight="1">
      <c r="A220" s="37"/>
      <c r="B220" s="38"/>
      <c r="C220" s="264" t="s">
        <v>386</v>
      </c>
      <c r="D220" s="264" t="s">
        <v>296</v>
      </c>
      <c r="E220" s="265" t="s">
        <v>387</v>
      </c>
      <c r="F220" s="266" t="s">
        <v>388</v>
      </c>
      <c r="G220" s="267" t="s">
        <v>259</v>
      </c>
      <c r="H220" s="268">
        <v>4</v>
      </c>
      <c r="I220" s="269"/>
      <c r="J220" s="270">
        <f>ROUND(I220*H220,2)</f>
        <v>0</v>
      </c>
      <c r="K220" s="266" t="s">
        <v>133</v>
      </c>
      <c r="L220" s="271"/>
      <c r="M220" s="272" t="s">
        <v>1</v>
      </c>
      <c r="N220" s="273" t="s">
        <v>41</v>
      </c>
      <c r="O220" s="90"/>
      <c r="P220" s="236">
        <f>O220*H220</f>
        <v>0</v>
      </c>
      <c r="Q220" s="236">
        <v>2.0000000000000002E-05</v>
      </c>
      <c r="R220" s="236">
        <f>Q220*H220</f>
        <v>8.0000000000000007E-05</v>
      </c>
      <c r="S220" s="236">
        <v>0</v>
      </c>
      <c r="T220" s="237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38" t="s">
        <v>283</v>
      </c>
      <c r="AT220" s="238" t="s">
        <v>296</v>
      </c>
      <c r="AU220" s="238" t="s">
        <v>135</v>
      </c>
      <c r="AY220" s="16" t="s">
        <v>126</v>
      </c>
      <c r="BE220" s="239">
        <f>IF(N220="základní",J220,0)</f>
        <v>0</v>
      </c>
      <c r="BF220" s="239">
        <f>IF(N220="snížená",J220,0)</f>
        <v>0</v>
      </c>
      <c r="BG220" s="239">
        <f>IF(N220="zákl. přenesená",J220,0)</f>
        <v>0</v>
      </c>
      <c r="BH220" s="239">
        <f>IF(N220="sníž. přenesená",J220,0)</f>
        <v>0</v>
      </c>
      <c r="BI220" s="239">
        <f>IF(N220="nulová",J220,0)</f>
        <v>0</v>
      </c>
      <c r="BJ220" s="16" t="s">
        <v>135</v>
      </c>
      <c r="BK220" s="239">
        <f>ROUND(I220*H220,2)</f>
        <v>0</v>
      </c>
      <c r="BL220" s="16" t="s">
        <v>200</v>
      </c>
      <c r="BM220" s="238" t="s">
        <v>389</v>
      </c>
    </row>
    <row r="221" s="2" customFormat="1" ht="16.5" customHeight="1">
      <c r="A221" s="37"/>
      <c r="B221" s="38"/>
      <c r="C221" s="264" t="s">
        <v>390</v>
      </c>
      <c r="D221" s="264" t="s">
        <v>296</v>
      </c>
      <c r="E221" s="265" t="s">
        <v>391</v>
      </c>
      <c r="F221" s="266" t="s">
        <v>392</v>
      </c>
      <c r="G221" s="267" t="s">
        <v>259</v>
      </c>
      <c r="H221" s="268">
        <v>4</v>
      </c>
      <c r="I221" s="269"/>
      <c r="J221" s="270">
        <f>ROUND(I221*H221,2)</f>
        <v>0</v>
      </c>
      <c r="K221" s="266" t="s">
        <v>133</v>
      </c>
      <c r="L221" s="271"/>
      <c r="M221" s="272" t="s">
        <v>1</v>
      </c>
      <c r="N221" s="273" t="s">
        <v>41</v>
      </c>
      <c r="O221" s="90"/>
      <c r="P221" s="236">
        <f>O221*H221</f>
        <v>0</v>
      </c>
      <c r="Q221" s="236">
        <v>0.00020000000000000001</v>
      </c>
      <c r="R221" s="236">
        <f>Q221*H221</f>
        <v>0.00080000000000000004</v>
      </c>
      <c r="S221" s="236">
        <v>0</v>
      </c>
      <c r="T221" s="237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38" t="s">
        <v>283</v>
      </c>
      <c r="AT221" s="238" t="s">
        <v>296</v>
      </c>
      <c r="AU221" s="238" t="s">
        <v>135</v>
      </c>
      <c r="AY221" s="16" t="s">
        <v>126</v>
      </c>
      <c r="BE221" s="239">
        <f>IF(N221="základní",J221,0)</f>
        <v>0</v>
      </c>
      <c r="BF221" s="239">
        <f>IF(N221="snížená",J221,0)</f>
        <v>0</v>
      </c>
      <c r="BG221" s="239">
        <f>IF(N221="zákl. přenesená",J221,0)</f>
        <v>0</v>
      </c>
      <c r="BH221" s="239">
        <f>IF(N221="sníž. přenesená",J221,0)</f>
        <v>0</v>
      </c>
      <c r="BI221" s="239">
        <f>IF(N221="nulová",J221,0)</f>
        <v>0</v>
      </c>
      <c r="BJ221" s="16" t="s">
        <v>135</v>
      </c>
      <c r="BK221" s="239">
        <f>ROUND(I221*H221,2)</f>
        <v>0</v>
      </c>
      <c r="BL221" s="16" t="s">
        <v>200</v>
      </c>
      <c r="BM221" s="238" t="s">
        <v>393</v>
      </c>
    </row>
    <row r="222" s="2" customFormat="1" ht="21.75" customHeight="1">
      <c r="A222" s="37"/>
      <c r="B222" s="38"/>
      <c r="C222" s="227" t="s">
        <v>394</v>
      </c>
      <c r="D222" s="227" t="s">
        <v>129</v>
      </c>
      <c r="E222" s="228" t="s">
        <v>395</v>
      </c>
      <c r="F222" s="229" t="s">
        <v>396</v>
      </c>
      <c r="G222" s="230" t="s">
        <v>259</v>
      </c>
      <c r="H222" s="231">
        <v>1</v>
      </c>
      <c r="I222" s="232"/>
      <c r="J222" s="233">
        <f>ROUND(I222*H222,2)</f>
        <v>0</v>
      </c>
      <c r="K222" s="229" t="s">
        <v>133</v>
      </c>
      <c r="L222" s="43"/>
      <c r="M222" s="234" t="s">
        <v>1</v>
      </c>
      <c r="N222" s="235" t="s">
        <v>41</v>
      </c>
      <c r="O222" s="90"/>
      <c r="P222" s="236">
        <f>O222*H222</f>
        <v>0</v>
      </c>
      <c r="Q222" s="236">
        <v>0</v>
      </c>
      <c r="R222" s="236">
        <f>Q222*H222</f>
        <v>0</v>
      </c>
      <c r="S222" s="236">
        <v>0</v>
      </c>
      <c r="T222" s="237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38" t="s">
        <v>200</v>
      </c>
      <c r="AT222" s="238" t="s">
        <v>129</v>
      </c>
      <c r="AU222" s="238" t="s">
        <v>135</v>
      </c>
      <c r="AY222" s="16" t="s">
        <v>126</v>
      </c>
      <c r="BE222" s="239">
        <f>IF(N222="základní",J222,0)</f>
        <v>0</v>
      </c>
      <c r="BF222" s="239">
        <f>IF(N222="snížená",J222,0)</f>
        <v>0</v>
      </c>
      <c r="BG222" s="239">
        <f>IF(N222="zákl. přenesená",J222,0)</f>
        <v>0</v>
      </c>
      <c r="BH222" s="239">
        <f>IF(N222="sníž. přenesená",J222,0)</f>
        <v>0</v>
      </c>
      <c r="BI222" s="239">
        <f>IF(N222="nulová",J222,0)</f>
        <v>0</v>
      </c>
      <c r="BJ222" s="16" t="s">
        <v>135</v>
      </c>
      <c r="BK222" s="239">
        <f>ROUND(I222*H222,2)</f>
        <v>0</v>
      </c>
      <c r="BL222" s="16" t="s">
        <v>200</v>
      </c>
      <c r="BM222" s="238" t="s">
        <v>397</v>
      </c>
    </row>
    <row r="223" s="2" customFormat="1" ht="21.75" customHeight="1">
      <c r="A223" s="37"/>
      <c r="B223" s="38"/>
      <c r="C223" s="264" t="s">
        <v>398</v>
      </c>
      <c r="D223" s="264" t="s">
        <v>296</v>
      </c>
      <c r="E223" s="265" t="s">
        <v>399</v>
      </c>
      <c r="F223" s="266" t="s">
        <v>400</v>
      </c>
      <c r="G223" s="267" t="s">
        <v>259</v>
      </c>
      <c r="H223" s="268">
        <v>1</v>
      </c>
      <c r="I223" s="269"/>
      <c r="J223" s="270">
        <f>ROUND(I223*H223,2)</f>
        <v>0</v>
      </c>
      <c r="K223" s="266" t="s">
        <v>1</v>
      </c>
      <c r="L223" s="271"/>
      <c r="M223" s="272" t="s">
        <v>1</v>
      </c>
      <c r="N223" s="273" t="s">
        <v>41</v>
      </c>
      <c r="O223" s="90"/>
      <c r="P223" s="236">
        <f>O223*H223</f>
        <v>0</v>
      </c>
      <c r="Q223" s="236">
        <v>0.00080000000000000004</v>
      </c>
      <c r="R223" s="236">
        <f>Q223*H223</f>
        <v>0.00080000000000000004</v>
      </c>
      <c r="S223" s="236">
        <v>0</v>
      </c>
      <c r="T223" s="237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38" t="s">
        <v>283</v>
      </c>
      <c r="AT223" s="238" t="s">
        <v>296</v>
      </c>
      <c r="AU223" s="238" t="s">
        <v>135</v>
      </c>
      <c r="AY223" s="16" t="s">
        <v>126</v>
      </c>
      <c r="BE223" s="239">
        <f>IF(N223="základní",J223,0)</f>
        <v>0</v>
      </c>
      <c r="BF223" s="239">
        <f>IF(N223="snížená",J223,0)</f>
        <v>0</v>
      </c>
      <c r="BG223" s="239">
        <f>IF(N223="zákl. přenesená",J223,0)</f>
        <v>0</v>
      </c>
      <c r="BH223" s="239">
        <f>IF(N223="sníž. přenesená",J223,0)</f>
        <v>0</v>
      </c>
      <c r="BI223" s="239">
        <f>IF(N223="nulová",J223,0)</f>
        <v>0</v>
      </c>
      <c r="BJ223" s="16" t="s">
        <v>135</v>
      </c>
      <c r="BK223" s="239">
        <f>ROUND(I223*H223,2)</f>
        <v>0</v>
      </c>
      <c r="BL223" s="16" t="s">
        <v>200</v>
      </c>
      <c r="BM223" s="238" t="s">
        <v>401</v>
      </c>
    </row>
    <row r="224" s="2" customFormat="1" ht="21.75" customHeight="1">
      <c r="A224" s="37"/>
      <c r="B224" s="38"/>
      <c r="C224" s="227" t="s">
        <v>402</v>
      </c>
      <c r="D224" s="227" t="s">
        <v>129</v>
      </c>
      <c r="E224" s="228" t="s">
        <v>403</v>
      </c>
      <c r="F224" s="229" t="s">
        <v>404</v>
      </c>
      <c r="G224" s="230" t="s">
        <v>259</v>
      </c>
      <c r="H224" s="231">
        <v>1</v>
      </c>
      <c r="I224" s="232"/>
      <c r="J224" s="233">
        <f>ROUND(I224*H224,2)</f>
        <v>0</v>
      </c>
      <c r="K224" s="229" t="s">
        <v>133</v>
      </c>
      <c r="L224" s="43"/>
      <c r="M224" s="234" t="s">
        <v>1</v>
      </c>
      <c r="N224" s="235" t="s">
        <v>41</v>
      </c>
      <c r="O224" s="90"/>
      <c r="P224" s="236">
        <f>O224*H224</f>
        <v>0</v>
      </c>
      <c r="Q224" s="236">
        <v>0</v>
      </c>
      <c r="R224" s="236">
        <f>Q224*H224</f>
        <v>0</v>
      </c>
      <c r="S224" s="236">
        <v>0</v>
      </c>
      <c r="T224" s="237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38" t="s">
        <v>200</v>
      </c>
      <c r="AT224" s="238" t="s">
        <v>129</v>
      </c>
      <c r="AU224" s="238" t="s">
        <v>135</v>
      </c>
      <c r="AY224" s="16" t="s">
        <v>126</v>
      </c>
      <c r="BE224" s="239">
        <f>IF(N224="základní",J224,0)</f>
        <v>0</v>
      </c>
      <c r="BF224" s="239">
        <f>IF(N224="snížená",J224,0)</f>
        <v>0</v>
      </c>
      <c r="BG224" s="239">
        <f>IF(N224="zákl. přenesená",J224,0)</f>
        <v>0</v>
      </c>
      <c r="BH224" s="239">
        <f>IF(N224="sníž. přenesená",J224,0)</f>
        <v>0</v>
      </c>
      <c r="BI224" s="239">
        <f>IF(N224="nulová",J224,0)</f>
        <v>0</v>
      </c>
      <c r="BJ224" s="16" t="s">
        <v>135</v>
      </c>
      <c r="BK224" s="239">
        <f>ROUND(I224*H224,2)</f>
        <v>0</v>
      </c>
      <c r="BL224" s="16" t="s">
        <v>200</v>
      </c>
      <c r="BM224" s="238" t="s">
        <v>405</v>
      </c>
    </row>
    <row r="225" s="2" customFormat="1" ht="16.5" customHeight="1">
      <c r="A225" s="37"/>
      <c r="B225" s="38"/>
      <c r="C225" s="227" t="s">
        <v>406</v>
      </c>
      <c r="D225" s="227" t="s">
        <v>129</v>
      </c>
      <c r="E225" s="228" t="s">
        <v>407</v>
      </c>
      <c r="F225" s="229" t="s">
        <v>408</v>
      </c>
      <c r="G225" s="230" t="s">
        <v>259</v>
      </c>
      <c r="H225" s="231">
        <v>1</v>
      </c>
      <c r="I225" s="232"/>
      <c r="J225" s="233">
        <f>ROUND(I225*H225,2)</f>
        <v>0</v>
      </c>
      <c r="K225" s="229" t="s">
        <v>133</v>
      </c>
      <c r="L225" s="43"/>
      <c r="M225" s="234" t="s">
        <v>1</v>
      </c>
      <c r="N225" s="235" t="s">
        <v>41</v>
      </c>
      <c r="O225" s="90"/>
      <c r="P225" s="236">
        <f>O225*H225</f>
        <v>0</v>
      </c>
      <c r="Q225" s="236">
        <v>0</v>
      </c>
      <c r="R225" s="236">
        <f>Q225*H225</f>
        <v>0</v>
      </c>
      <c r="S225" s="236">
        <v>0</v>
      </c>
      <c r="T225" s="237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38" t="s">
        <v>200</v>
      </c>
      <c r="AT225" s="238" t="s">
        <v>129</v>
      </c>
      <c r="AU225" s="238" t="s">
        <v>135</v>
      </c>
      <c r="AY225" s="16" t="s">
        <v>126</v>
      </c>
      <c r="BE225" s="239">
        <f>IF(N225="základní",J225,0)</f>
        <v>0</v>
      </c>
      <c r="BF225" s="239">
        <f>IF(N225="snížená",J225,0)</f>
        <v>0</v>
      </c>
      <c r="BG225" s="239">
        <f>IF(N225="zákl. přenesená",J225,0)</f>
        <v>0</v>
      </c>
      <c r="BH225" s="239">
        <f>IF(N225="sníž. přenesená",J225,0)</f>
        <v>0</v>
      </c>
      <c r="BI225" s="239">
        <f>IF(N225="nulová",J225,0)</f>
        <v>0</v>
      </c>
      <c r="BJ225" s="16" t="s">
        <v>135</v>
      </c>
      <c r="BK225" s="239">
        <f>ROUND(I225*H225,2)</f>
        <v>0</v>
      </c>
      <c r="BL225" s="16" t="s">
        <v>200</v>
      </c>
      <c r="BM225" s="238" t="s">
        <v>409</v>
      </c>
    </row>
    <row r="226" s="2" customFormat="1" ht="16.5" customHeight="1">
      <c r="A226" s="37"/>
      <c r="B226" s="38"/>
      <c r="C226" s="227" t="s">
        <v>410</v>
      </c>
      <c r="D226" s="227" t="s">
        <v>129</v>
      </c>
      <c r="E226" s="228" t="s">
        <v>411</v>
      </c>
      <c r="F226" s="229" t="s">
        <v>412</v>
      </c>
      <c r="G226" s="230" t="s">
        <v>259</v>
      </c>
      <c r="H226" s="231">
        <v>1</v>
      </c>
      <c r="I226" s="232"/>
      <c r="J226" s="233">
        <f>ROUND(I226*H226,2)</f>
        <v>0</v>
      </c>
      <c r="K226" s="229" t="s">
        <v>1</v>
      </c>
      <c r="L226" s="43"/>
      <c r="M226" s="234" t="s">
        <v>1</v>
      </c>
      <c r="N226" s="235" t="s">
        <v>41</v>
      </c>
      <c r="O226" s="90"/>
      <c r="P226" s="236">
        <f>O226*H226</f>
        <v>0</v>
      </c>
      <c r="Q226" s="236">
        <v>0</v>
      </c>
      <c r="R226" s="236">
        <f>Q226*H226</f>
        <v>0</v>
      </c>
      <c r="S226" s="236">
        <v>0</v>
      </c>
      <c r="T226" s="237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38" t="s">
        <v>200</v>
      </c>
      <c r="AT226" s="238" t="s">
        <v>129</v>
      </c>
      <c r="AU226" s="238" t="s">
        <v>135</v>
      </c>
      <c r="AY226" s="16" t="s">
        <v>126</v>
      </c>
      <c r="BE226" s="239">
        <f>IF(N226="základní",J226,0)</f>
        <v>0</v>
      </c>
      <c r="BF226" s="239">
        <f>IF(N226="snížená",J226,0)</f>
        <v>0</v>
      </c>
      <c r="BG226" s="239">
        <f>IF(N226="zákl. přenesená",J226,0)</f>
        <v>0</v>
      </c>
      <c r="BH226" s="239">
        <f>IF(N226="sníž. přenesená",J226,0)</f>
        <v>0</v>
      </c>
      <c r="BI226" s="239">
        <f>IF(N226="nulová",J226,0)</f>
        <v>0</v>
      </c>
      <c r="BJ226" s="16" t="s">
        <v>135</v>
      </c>
      <c r="BK226" s="239">
        <f>ROUND(I226*H226,2)</f>
        <v>0</v>
      </c>
      <c r="BL226" s="16" t="s">
        <v>200</v>
      </c>
      <c r="BM226" s="238" t="s">
        <v>413</v>
      </c>
    </row>
    <row r="227" s="2" customFormat="1" ht="16.5" customHeight="1">
      <c r="A227" s="37"/>
      <c r="B227" s="38"/>
      <c r="C227" s="227" t="s">
        <v>414</v>
      </c>
      <c r="D227" s="227" t="s">
        <v>129</v>
      </c>
      <c r="E227" s="228" t="s">
        <v>415</v>
      </c>
      <c r="F227" s="229" t="s">
        <v>416</v>
      </c>
      <c r="G227" s="230" t="s">
        <v>259</v>
      </c>
      <c r="H227" s="231">
        <v>1</v>
      </c>
      <c r="I227" s="232"/>
      <c r="J227" s="233">
        <f>ROUND(I227*H227,2)</f>
        <v>0</v>
      </c>
      <c r="K227" s="229" t="s">
        <v>1</v>
      </c>
      <c r="L227" s="43"/>
      <c r="M227" s="234" t="s">
        <v>1</v>
      </c>
      <c r="N227" s="235" t="s">
        <v>41</v>
      </c>
      <c r="O227" s="90"/>
      <c r="P227" s="236">
        <f>O227*H227</f>
        <v>0</v>
      </c>
      <c r="Q227" s="236">
        <v>0</v>
      </c>
      <c r="R227" s="236">
        <f>Q227*H227</f>
        <v>0</v>
      </c>
      <c r="S227" s="236">
        <v>0</v>
      </c>
      <c r="T227" s="237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38" t="s">
        <v>200</v>
      </c>
      <c r="AT227" s="238" t="s">
        <v>129</v>
      </c>
      <c r="AU227" s="238" t="s">
        <v>135</v>
      </c>
      <c r="AY227" s="16" t="s">
        <v>126</v>
      </c>
      <c r="BE227" s="239">
        <f>IF(N227="základní",J227,0)</f>
        <v>0</v>
      </c>
      <c r="BF227" s="239">
        <f>IF(N227="snížená",J227,0)</f>
        <v>0</v>
      </c>
      <c r="BG227" s="239">
        <f>IF(N227="zákl. přenesená",J227,0)</f>
        <v>0</v>
      </c>
      <c r="BH227" s="239">
        <f>IF(N227="sníž. přenesená",J227,0)</f>
        <v>0</v>
      </c>
      <c r="BI227" s="239">
        <f>IF(N227="nulová",J227,0)</f>
        <v>0</v>
      </c>
      <c r="BJ227" s="16" t="s">
        <v>135</v>
      </c>
      <c r="BK227" s="239">
        <f>ROUND(I227*H227,2)</f>
        <v>0</v>
      </c>
      <c r="BL227" s="16" t="s">
        <v>200</v>
      </c>
      <c r="BM227" s="238" t="s">
        <v>417</v>
      </c>
    </row>
    <row r="228" s="2" customFormat="1" ht="21.75" customHeight="1">
      <c r="A228" s="37"/>
      <c r="B228" s="38"/>
      <c r="C228" s="227" t="s">
        <v>418</v>
      </c>
      <c r="D228" s="227" t="s">
        <v>129</v>
      </c>
      <c r="E228" s="228" t="s">
        <v>419</v>
      </c>
      <c r="F228" s="229" t="s">
        <v>420</v>
      </c>
      <c r="G228" s="230" t="s">
        <v>259</v>
      </c>
      <c r="H228" s="231">
        <v>1</v>
      </c>
      <c r="I228" s="232"/>
      <c r="J228" s="233">
        <f>ROUND(I228*H228,2)</f>
        <v>0</v>
      </c>
      <c r="K228" s="229" t="s">
        <v>1</v>
      </c>
      <c r="L228" s="43"/>
      <c r="M228" s="234" t="s">
        <v>1</v>
      </c>
      <c r="N228" s="235" t="s">
        <v>41</v>
      </c>
      <c r="O228" s="90"/>
      <c r="P228" s="236">
        <f>O228*H228</f>
        <v>0</v>
      </c>
      <c r="Q228" s="236">
        <v>0</v>
      </c>
      <c r="R228" s="236">
        <f>Q228*H228</f>
        <v>0</v>
      </c>
      <c r="S228" s="236">
        <v>0</v>
      </c>
      <c r="T228" s="237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38" t="s">
        <v>200</v>
      </c>
      <c r="AT228" s="238" t="s">
        <v>129</v>
      </c>
      <c r="AU228" s="238" t="s">
        <v>135</v>
      </c>
      <c r="AY228" s="16" t="s">
        <v>126</v>
      </c>
      <c r="BE228" s="239">
        <f>IF(N228="základní",J228,0)</f>
        <v>0</v>
      </c>
      <c r="BF228" s="239">
        <f>IF(N228="snížená",J228,0)</f>
        <v>0</v>
      </c>
      <c r="BG228" s="239">
        <f>IF(N228="zákl. přenesená",J228,0)</f>
        <v>0</v>
      </c>
      <c r="BH228" s="239">
        <f>IF(N228="sníž. přenesená",J228,0)</f>
        <v>0</v>
      </c>
      <c r="BI228" s="239">
        <f>IF(N228="nulová",J228,0)</f>
        <v>0</v>
      </c>
      <c r="BJ228" s="16" t="s">
        <v>135</v>
      </c>
      <c r="BK228" s="239">
        <f>ROUND(I228*H228,2)</f>
        <v>0</v>
      </c>
      <c r="BL228" s="16" t="s">
        <v>200</v>
      </c>
      <c r="BM228" s="238" t="s">
        <v>421</v>
      </c>
    </row>
    <row r="229" s="12" customFormat="1" ht="22.8" customHeight="1">
      <c r="A229" s="12"/>
      <c r="B229" s="211"/>
      <c r="C229" s="212"/>
      <c r="D229" s="213" t="s">
        <v>74</v>
      </c>
      <c r="E229" s="225" t="s">
        <v>422</v>
      </c>
      <c r="F229" s="225" t="s">
        <v>423</v>
      </c>
      <c r="G229" s="212"/>
      <c r="H229" s="212"/>
      <c r="I229" s="215"/>
      <c r="J229" s="226">
        <f>BK229</f>
        <v>0</v>
      </c>
      <c r="K229" s="212"/>
      <c r="L229" s="217"/>
      <c r="M229" s="218"/>
      <c r="N229" s="219"/>
      <c r="O229" s="219"/>
      <c r="P229" s="220">
        <f>SUM(P230:P233)</f>
        <v>0</v>
      </c>
      <c r="Q229" s="219"/>
      <c r="R229" s="220">
        <f>SUM(R230:R233)</f>
        <v>0.00044999999999999999</v>
      </c>
      <c r="S229" s="219"/>
      <c r="T229" s="221">
        <f>SUM(T230:T233)</f>
        <v>0.00029999999999999997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222" t="s">
        <v>135</v>
      </c>
      <c r="AT229" s="223" t="s">
        <v>74</v>
      </c>
      <c r="AU229" s="223" t="s">
        <v>80</v>
      </c>
      <c r="AY229" s="222" t="s">
        <v>126</v>
      </c>
      <c r="BK229" s="224">
        <f>SUM(BK230:BK233)</f>
        <v>0</v>
      </c>
    </row>
    <row r="230" s="2" customFormat="1" ht="16.5" customHeight="1">
      <c r="A230" s="37"/>
      <c r="B230" s="38"/>
      <c r="C230" s="227" t="s">
        <v>424</v>
      </c>
      <c r="D230" s="227" t="s">
        <v>129</v>
      </c>
      <c r="E230" s="228" t="s">
        <v>425</v>
      </c>
      <c r="F230" s="229" t="s">
        <v>426</v>
      </c>
      <c r="G230" s="230" t="s">
        <v>259</v>
      </c>
      <c r="H230" s="231">
        <v>1</v>
      </c>
      <c r="I230" s="232"/>
      <c r="J230" s="233">
        <f>ROUND(I230*H230,2)</f>
        <v>0</v>
      </c>
      <c r="K230" s="229" t="s">
        <v>133</v>
      </c>
      <c r="L230" s="43"/>
      <c r="M230" s="234" t="s">
        <v>1</v>
      </c>
      <c r="N230" s="235" t="s">
        <v>41</v>
      </c>
      <c r="O230" s="90"/>
      <c r="P230" s="236">
        <f>O230*H230</f>
        <v>0</v>
      </c>
      <c r="Q230" s="236">
        <v>0</v>
      </c>
      <c r="R230" s="236">
        <f>Q230*H230</f>
        <v>0</v>
      </c>
      <c r="S230" s="236">
        <v>0</v>
      </c>
      <c r="T230" s="237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38" t="s">
        <v>200</v>
      </c>
      <c r="AT230" s="238" t="s">
        <v>129</v>
      </c>
      <c r="AU230" s="238" t="s">
        <v>135</v>
      </c>
      <c r="AY230" s="16" t="s">
        <v>126</v>
      </c>
      <c r="BE230" s="239">
        <f>IF(N230="základní",J230,0)</f>
        <v>0</v>
      </c>
      <c r="BF230" s="239">
        <f>IF(N230="snížená",J230,0)</f>
        <v>0</v>
      </c>
      <c r="BG230" s="239">
        <f>IF(N230="zákl. přenesená",J230,0)</f>
        <v>0</v>
      </c>
      <c r="BH230" s="239">
        <f>IF(N230="sníž. přenesená",J230,0)</f>
        <v>0</v>
      </c>
      <c r="BI230" s="239">
        <f>IF(N230="nulová",J230,0)</f>
        <v>0</v>
      </c>
      <c r="BJ230" s="16" t="s">
        <v>135</v>
      </c>
      <c r="BK230" s="239">
        <f>ROUND(I230*H230,2)</f>
        <v>0</v>
      </c>
      <c r="BL230" s="16" t="s">
        <v>200</v>
      </c>
      <c r="BM230" s="238" t="s">
        <v>427</v>
      </c>
    </row>
    <row r="231" s="2" customFormat="1" ht="16.5" customHeight="1">
      <c r="A231" s="37"/>
      <c r="B231" s="38"/>
      <c r="C231" s="264" t="s">
        <v>428</v>
      </c>
      <c r="D231" s="264" t="s">
        <v>296</v>
      </c>
      <c r="E231" s="265" t="s">
        <v>429</v>
      </c>
      <c r="F231" s="266" t="s">
        <v>430</v>
      </c>
      <c r="G231" s="267" t="s">
        <v>259</v>
      </c>
      <c r="H231" s="268">
        <v>1</v>
      </c>
      <c r="I231" s="269"/>
      <c r="J231" s="270">
        <f>ROUND(I231*H231,2)</f>
        <v>0</v>
      </c>
      <c r="K231" s="266" t="s">
        <v>133</v>
      </c>
      <c r="L231" s="271"/>
      <c r="M231" s="272" t="s">
        <v>1</v>
      </c>
      <c r="N231" s="273" t="s">
        <v>41</v>
      </c>
      <c r="O231" s="90"/>
      <c r="P231" s="236">
        <f>O231*H231</f>
        <v>0</v>
      </c>
      <c r="Q231" s="236">
        <v>0.00044999999999999999</v>
      </c>
      <c r="R231" s="236">
        <f>Q231*H231</f>
        <v>0.00044999999999999999</v>
      </c>
      <c r="S231" s="236">
        <v>0</v>
      </c>
      <c r="T231" s="237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38" t="s">
        <v>283</v>
      </c>
      <c r="AT231" s="238" t="s">
        <v>296</v>
      </c>
      <c r="AU231" s="238" t="s">
        <v>135</v>
      </c>
      <c r="AY231" s="16" t="s">
        <v>126</v>
      </c>
      <c r="BE231" s="239">
        <f>IF(N231="základní",J231,0)</f>
        <v>0</v>
      </c>
      <c r="BF231" s="239">
        <f>IF(N231="snížená",J231,0)</f>
        <v>0</v>
      </c>
      <c r="BG231" s="239">
        <f>IF(N231="zákl. přenesená",J231,0)</f>
        <v>0</v>
      </c>
      <c r="BH231" s="239">
        <f>IF(N231="sníž. přenesená",J231,0)</f>
        <v>0</v>
      </c>
      <c r="BI231" s="239">
        <f>IF(N231="nulová",J231,0)</f>
        <v>0</v>
      </c>
      <c r="BJ231" s="16" t="s">
        <v>135</v>
      </c>
      <c r="BK231" s="239">
        <f>ROUND(I231*H231,2)</f>
        <v>0</v>
      </c>
      <c r="BL231" s="16" t="s">
        <v>200</v>
      </c>
      <c r="BM231" s="238" t="s">
        <v>431</v>
      </c>
    </row>
    <row r="232" s="2" customFormat="1" ht="16.5" customHeight="1">
      <c r="A232" s="37"/>
      <c r="B232" s="38"/>
      <c r="C232" s="227" t="s">
        <v>432</v>
      </c>
      <c r="D232" s="227" t="s">
        <v>129</v>
      </c>
      <c r="E232" s="228" t="s">
        <v>433</v>
      </c>
      <c r="F232" s="229" t="s">
        <v>434</v>
      </c>
      <c r="G232" s="230" t="s">
        <v>259</v>
      </c>
      <c r="H232" s="231">
        <v>1</v>
      </c>
      <c r="I232" s="232"/>
      <c r="J232" s="233">
        <f>ROUND(I232*H232,2)</f>
        <v>0</v>
      </c>
      <c r="K232" s="229" t="s">
        <v>133</v>
      </c>
      <c r="L232" s="43"/>
      <c r="M232" s="234" t="s">
        <v>1</v>
      </c>
      <c r="N232" s="235" t="s">
        <v>41</v>
      </c>
      <c r="O232" s="90"/>
      <c r="P232" s="236">
        <f>O232*H232</f>
        <v>0</v>
      </c>
      <c r="Q232" s="236">
        <v>0</v>
      </c>
      <c r="R232" s="236">
        <f>Q232*H232</f>
        <v>0</v>
      </c>
      <c r="S232" s="236">
        <v>0.00029999999999999997</v>
      </c>
      <c r="T232" s="237">
        <f>S232*H232</f>
        <v>0.00029999999999999997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38" t="s">
        <v>200</v>
      </c>
      <c r="AT232" s="238" t="s">
        <v>129</v>
      </c>
      <c r="AU232" s="238" t="s">
        <v>135</v>
      </c>
      <c r="AY232" s="16" t="s">
        <v>126</v>
      </c>
      <c r="BE232" s="239">
        <f>IF(N232="základní",J232,0)</f>
        <v>0</v>
      </c>
      <c r="BF232" s="239">
        <f>IF(N232="snížená",J232,0)</f>
        <v>0</v>
      </c>
      <c r="BG232" s="239">
        <f>IF(N232="zákl. přenesená",J232,0)</f>
        <v>0</v>
      </c>
      <c r="BH232" s="239">
        <f>IF(N232="sníž. přenesená",J232,0)</f>
        <v>0</v>
      </c>
      <c r="BI232" s="239">
        <f>IF(N232="nulová",J232,0)</f>
        <v>0</v>
      </c>
      <c r="BJ232" s="16" t="s">
        <v>135</v>
      </c>
      <c r="BK232" s="239">
        <f>ROUND(I232*H232,2)</f>
        <v>0</v>
      </c>
      <c r="BL232" s="16" t="s">
        <v>200</v>
      </c>
      <c r="BM232" s="238" t="s">
        <v>435</v>
      </c>
    </row>
    <row r="233" s="2" customFormat="1" ht="21.75" customHeight="1">
      <c r="A233" s="37"/>
      <c r="B233" s="38"/>
      <c r="C233" s="227" t="s">
        <v>436</v>
      </c>
      <c r="D233" s="227" t="s">
        <v>129</v>
      </c>
      <c r="E233" s="228" t="s">
        <v>437</v>
      </c>
      <c r="F233" s="229" t="s">
        <v>438</v>
      </c>
      <c r="G233" s="230" t="s">
        <v>274</v>
      </c>
      <c r="H233" s="263"/>
      <c r="I233" s="232"/>
      <c r="J233" s="233">
        <f>ROUND(I233*H233,2)</f>
        <v>0</v>
      </c>
      <c r="K233" s="229" t="s">
        <v>133</v>
      </c>
      <c r="L233" s="43"/>
      <c r="M233" s="234" t="s">
        <v>1</v>
      </c>
      <c r="N233" s="235" t="s">
        <v>41</v>
      </c>
      <c r="O233" s="90"/>
      <c r="P233" s="236">
        <f>O233*H233</f>
        <v>0</v>
      </c>
      <c r="Q233" s="236">
        <v>0</v>
      </c>
      <c r="R233" s="236">
        <f>Q233*H233</f>
        <v>0</v>
      </c>
      <c r="S233" s="236">
        <v>0</v>
      </c>
      <c r="T233" s="237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38" t="s">
        <v>200</v>
      </c>
      <c r="AT233" s="238" t="s">
        <v>129</v>
      </c>
      <c r="AU233" s="238" t="s">
        <v>135</v>
      </c>
      <c r="AY233" s="16" t="s">
        <v>126</v>
      </c>
      <c r="BE233" s="239">
        <f>IF(N233="základní",J233,0)</f>
        <v>0</v>
      </c>
      <c r="BF233" s="239">
        <f>IF(N233="snížená",J233,0)</f>
        <v>0</v>
      </c>
      <c r="BG233" s="239">
        <f>IF(N233="zákl. přenesená",J233,0)</f>
        <v>0</v>
      </c>
      <c r="BH233" s="239">
        <f>IF(N233="sníž. přenesená",J233,0)</f>
        <v>0</v>
      </c>
      <c r="BI233" s="239">
        <f>IF(N233="nulová",J233,0)</f>
        <v>0</v>
      </c>
      <c r="BJ233" s="16" t="s">
        <v>135</v>
      </c>
      <c r="BK233" s="239">
        <f>ROUND(I233*H233,2)</f>
        <v>0</v>
      </c>
      <c r="BL233" s="16" t="s">
        <v>200</v>
      </c>
      <c r="BM233" s="238" t="s">
        <v>439</v>
      </c>
    </row>
    <row r="234" s="12" customFormat="1" ht="22.8" customHeight="1">
      <c r="A234" s="12"/>
      <c r="B234" s="211"/>
      <c r="C234" s="212"/>
      <c r="D234" s="213" t="s">
        <v>74</v>
      </c>
      <c r="E234" s="225" t="s">
        <v>440</v>
      </c>
      <c r="F234" s="225" t="s">
        <v>441</v>
      </c>
      <c r="G234" s="212"/>
      <c r="H234" s="212"/>
      <c r="I234" s="215"/>
      <c r="J234" s="226">
        <f>BK234</f>
        <v>0</v>
      </c>
      <c r="K234" s="212"/>
      <c r="L234" s="217"/>
      <c r="M234" s="218"/>
      <c r="N234" s="219"/>
      <c r="O234" s="219"/>
      <c r="P234" s="220">
        <f>SUM(P235:P238)</f>
        <v>0</v>
      </c>
      <c r="Q234" s="219"/>
      <c r="R234" s="220">
        <f>SUM(R235:R238)</f>
        <v>0.0014</v>
      </c>
      <c r="S234" s="219"/>
      <c r="T234" s="221">
        <f>SUM(T235:T238)</f>
        <v>0.0040000000000000001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222" t="s">
        <v>135</v>
      </c>
      <c r="AT234" s="223" t="s">
        <v>74</v>
      </c>
      <c r="AU234" s="223" t="s">
        <v>80</v>
      </c>
      <c r="AY234" s="222" t="s">
        <v>126</v>
      </c>
      <c r="BK234" s="224">
        <f>SUM(BK235:BK238)</f>
        <v>0</v>
      </c>
    </row>
    <row r="235" s="2" customFormat="1" ht="16.5" customHeight="1">
      <c r="A235" s="37"/>
      <c r="B235" s="38"/>
      <c r="C235" s="227" t="s">
        <v>442</v>
      </c>
      <c r="D235" s="227" t="s">
        <v>129</v>
      </c>
      <c r="E235" s="228" t="s">
        <v>443</v>
      </c>
      <c r="F235" s="229" t="s">
        <v>444</v>
      </c>
      <c r="G235" s="230" t="s">
        <v>259</v>
      </c>
      <c r="H235" s="231">
        <v>2</v>
      </c>
      <c r="I235" s="232"/>
      <c r="J235" s="233">
        <f>ROUND(I235*H235,2)</f>
        <v>0</v>
      </c>
      <c r="K235" s="229" t="s">
        <v>133</v>
      </c>
      <c r="L235" s="43"/>
      <c r="M235" s="234" t="s">
        <v>1</v>
      </c>
      <c r="N235" s="235" t="s">
        <v>41</v>
      </c>
      <c r="O235" s="90"/>
      <c r="P235" s="236">
        <f>O235*H235</f>
        <v>0</v>
      </c>
      <c r="Q235" s="236">
        <v>0</v>
      </c>
      <c r="R235" s="236">
        <f>Q235*H235</f>
        <v>0</v>
      </c>
      <c r="S235" s="236">
        <v>0</v>
      </c>
      <c r="T235" s="237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38" t="s">
        <v>200</v>
      </c>
      <c r="AT235" s="238" t="s">
        <v>129</v>
      </c>
      <c r="AU235" s="238" t="s">
        <v>135</v>
      </c>
      <c r="AY235" s="16" t="s">
        <v>126</v>
      </c>
      <c r="BE235" s="239">
        <f>IF(N235="základní",J235,0)</f>
        <v>0</v>
      </c>
      <c r="BF235" s="239">
        <f>IF(N235="snížená",J235,0)</f>
        <v>0</v>
      </c>
      <c r="BG235" s="239">
        <f>IF(N235="zákl. přenesená",J235,0)</f>
        <v>0</v>
      </c>
      <c r="BH235" s="239">
        <f>IF(N235="sníž. přenesená",J235,0)</f>
        <v>0</v>
      </c>
      <c r="BI235" s="239">
        <f>IF(N235="nulová",J235,0)</f>
        <v>0</v>
      </c>
      <c r="BJ235" s="16" t="s">
        <v>135</v>
      </c>
      <c r="BK235" s="239">
        <f>ROUND(I235*H235,2)</f>
        <v>0</v>
      </c>
      <c r="BL235" s="16" t="s">
        <v>200</v>
      </c>
      <c r="BM235" s="238" t="s">
        <v>445</v>
      </c>
    </row>
    <row r="236" s="2" customFormat="1" ht="21.75" customHeight="1">
      <c r="A236" s="37"/>
      <c r="B236" s="38"/>
      <c r="C236" s="264" t="s">
        <v>446</v>
      </c>
      <c r="D236" s="264" t="s">
        <v>296</v>
      </c>
      <c r="E236" s="265" t="s">
        <v>447</v>
      </c>
      <c r="F236" s="266" t="s">
        <v>448</v>
      </c>
      <c r="G236" s="267" t="s">
        <v>259</v>
      </c>
      <c r="H236" s="268">
        <v>2</v>
      </c>
      <c r="I236" s="269"/>
      <c r="J236" s="270">
        <f>ROUND(I236*H236,2)</f>
        <v>0</v>
      </c>
      <c r="K236" s="266" t="s">
        <v>1</v>
      </c>
      <c r="L236" s="271"/>
      <c r="M236" s="272" t="s">
        <v>1</v>
      </c>
      <c r="N236" s="273" t="s">
        <v>41</v>
      </c>
      <c r="O236" s="90"/>
      <c r="P236" s="236">
        <f>O236*H236</f>
        <v>0</v>
      </c>
      <c r="Q236" s="236">
        <v>0.00069999999999999999</v>
      </c>
      <c r="R236" s="236">
        <f>Q236*H236</f>
        <v>0.0014</v>
      </c>
      <c r="S236" s="236">
        <v>0</v>
      </c>
      <c r="T236" s="237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38" t="s">
        <v>283</v>
      </c>
      <c r="AT236" s="238" t="s">
        <v>296</v>
      </c>
      <c r="AU236" s="238" t="s">
        <v>135</v>
      </c>
      <c r="AY236" s="16" t="s">
        <v>126</v>
      </c>
      <c r="BE236" s="239">
        <f>IF(N236="základní",J236,0)</f>
        <v>0</v>
      </c>
      <c r="BF236" s="239">
        <f>IF(N236="snížená",J236,0)</f>
        <v>0</v>
      </c>
      <c r="BG236" s="239">
        <f>IF(N236="zákl. přenesená",J236,0)</f>
        <v>0</v>
      </c>
      <c r="BH236" s="239">
        <f>IF(N236="sníž. přenesená",J236,0)</f>
        <v>0</v>
      </c>
      <c r="BI236" s="239">
        <f>IF(N236="nulová",J236,0)</f>
        <v>0</v>
      </c>
      <c r="BJ236" s="16" t="s">
        <v>135</v>
      </c>
      <c r="BK236" s="239">
        <f>ROUND(I236*H236,2)</f>
        <v>0</v>
      </c>
      <c r="BL236" s="16" t="s">
        <v>200</v>
      </c>
      <c r="BM236" s="238" t="s">
        <v>449</v>
      </c>
    </row>
    <row r="237" s="2" customFormat="1" ht="21.75" customHeight="1">
      <c r="A237" s="37"/>
      <c r="B237" s="38"/>
      <c r="C237" s="227" t="s">
        <v>450</v>
      </c>
      <c r="D237" s="227" t="s">
        <v>129</v>
      </c>
      <c r="E237" s="228" t="s">
        <v>451</v>
      </c>
      <c r="F237" s="229" t="s">
        <v>452</v>
      </c>
      <c r="G237" s="230" t="s">
        <v>259</v>
      </c>
      <c r="H237" s="231">
        <v>2</v>
      </c>
      <c r="I237" s="232"/>
      <c r="J237" s="233">
        <f>ROUND(I237*H237,2)</f>
        <v>0</v>
      </c>
      <c r="K237" s="229" t="s">
        <v>133</v>
      </c>
      <c r="L237" s="43"/>
      <c r="M237" s="234" t="s">
        <v>1</v>
      </c>
      <c r="N237" s="235" t="s">
        <v>41</v>
      </c>
      <c r="O237" s="90"/>
      <c r="P237" s="236">
        <f>O237*H237</f>
        <v>0</v>
      </c>
      <c r="Q237" s="236">
        <v>0</v>
      </c>
      <c r="R237" s="236">
        <f>Q237*H237</f>
        <v>0</v>
      </c>
      <c r="S237" s="236">
        <v>0.002</v>
      </c>
      <c r="T237" s="237">
        <f>S237*H237</f>
        <v>0.0040000000000000001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38" t="s">
        <v>200</v>
      </c>
      <c r="AT237" s="238" t="s">
        <v>129</v>
      </c>
      <c r="AU237" s="238" t="s">
        <v>135</v>
      </c>
      <c r="AY237" s="16" t="s">
        <v>126</v>
      </c>
      <c r="BE237" s="239">
        <f>IF(N237="základní",J237,0)</f>
        <v>0</v>
      </c>
      <c r="BF237" s="239">
        <f>IF(N237="snížená",J237,0)</f>
        <v>0</v>
      </c>
      <c r="BG237" s="239">
        <f>IF(N237="zákl. přenesená",J237,0)</f>
        <v>0</v>
      </c>
      <c r="BH237" s="239">
        <f>IF(N237="sníž. přenesená",J237,0)</f>
        <v>0</v>
      </c>
      <c r="BI237" s="239">
        <f>IF(N237="nulová",J237,0)</f>
        <v>0</v>
      </c>
      <c r="BJ237" s="16" t="s">
        <v>135</v>
      </c>
      <c r="BK237" s="239">
        <f>ROUND(I237*H237,2)</f>
        <v>0</v>
      </c>
      <c r="BL237" s="16" t="s">
        <v>200</v>
      </c>
      <c r="BM237" s="238" t="s">
        <v>453</v>
      </c>
    </row>
    <row r="238" s="2" customFormat="1" ht="16.5" customHeight="1">
      <c r="A238" s="37"/>
      <c r="B238" s="38"/>
      <c r="C238" s="227" t="s">
        <v>454</v>
      </c>
      <c r="D238" s="227" t="s">
        <v>129</v>
      </c>
      <c r="E238" s="228" t="s">
        <v>455</v>
      </c>
      <c r="F238" s="229" t="s">
        <v>456</v>
      </c>
      <c r="G238" s="230" t="s">
        <v>166</v>
      </c>
      <c r="H238" s="231">
        <v>2</v>
      </c>
      <c r="I238" s="232"/>
      <c r="J238" s="233">
        <f>ROUND(I238*H238,2)</f>
        <v>0</v>
      </c>
      <c r="K238" s="229" t="s">
        <v>1</v>
      </c>
      <c r="L238" s="43"/>
      <c r="M238" s="234" t="s">
        <v>1</v>
      </c>
      <c r="N238" s="235" t="s">
        <v>41</v>
      </c>
      <c r="O238" s="90"/>
      <c r="P238" s="236">
        <f>O238*H238</f>
        <v>0</v>
      </c>
      <c r="Q238" s="236">
        <v>0</v>
      </c>
      <c r="R238" s="236">
        <f>Q238*H238</f>
        <v>0</v>
      </c>
      <c r="S238" s="236">
        <v>0</v>
      </c>
      <c r="T238" s="237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38" t="s">
        <v>200</v>
      </c>
      <c r="AT238" s="238" t="s">
        <v>129</v>
      </c>
      <c r="AU238" s="238" t="s">
        <v>135</v>
      </c>
      <c r="AY238" s="16" t="s">
        <v>126</v>
      </c>
      <c r="BE238" s="239">
        <f>IF(N238="základní",J238,0)</f>
        <v>0</v>
      </c>
      <c r="BF238" s="239">
        <f>IF(N238="snížená",J238,0)</f>
        <v>0</v>
      </c>
      <c r="BG238" s="239">
        <f>IF(N238="zákl. přenesená",J238,0)</f>
        <v>0</v>
      </c>
      <c r="BH238" s="239">
        <f>IF(N238="sníž. přenesená",J238,0)</f>
        <v>0</v>
      </c>
      <c r="BI238" s="239">
        <f>IF(N238="nulová",J238,0)</f>
        <v>0</v>
      </c>
      <c r="BJ238" s="16" t="s">
        <v>135</v>
      </c>
      <c r="BK238" s="239">
        <f>ROUND(I238*H238,2)</f>
        <v>0</v>
      </c>
      <c r="BL238" s="16" t="s">
        <v>200</v>
      </c>
      <c r="BM238" s="238" t="s">
        <v>457</v>
      </c>
    </row>
    <row r="239" s="12" customFormat="1" ht="22.8" customHeight="1">
      <c r="A239" s="12"/>
      <c r="B239" s="211"/>
      <c r="C239" s="212"/>
      <c r="D239" s="213" t="s">
        <v>74</v>
      </c>
      <c r="E239" s="225" t="s">
        <v>458</v>
      </c>
      <c r="F239" s="225" t="s">
        <v>459</v>
      </c>
      <c r="G239" s="212"/>
      <c r="H239" s="212"/>
      <c r="I239" s="215"/>
      <c r="J239" s="226">
        <f>BK239</f>
        <v>0</v>
      </c>
      <c r="K239" s="212"/>
      <c r="L239" s="217"/>
      <c r="M239" s="218"/>
      <c r="N239" s="219"/>
      <c r="O239" s="219"/>
      <c r="P239" s="220">
        <f>SUM(P240:P245)</f>
        <v>0</v>
      </c>
      <c r="Q239" s="219"/>
      <c r="R239" s="220">
        <f>SUM(R240:R245)</f>
        <v>0.032000000000000001</v>
      </c>
      <c r="S239" s="219"/>
      <c r="T239" s="221">
        <f>SUM(T240:T245)</f>
        <v>0</v>
      </c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R239" s="222" t="s">
        <v>135</v>
      </c>
      <c r="AT239" s="223" t="s">
        <v>74</v>
      </c>
      <c r="AU239" s="223" t="s">
        <v>80</v>
      </c>
      <c r="AY239" s="222" t="s">
        <v>126</v>
      </c>
      <c r="BK239" s="224">
        <f>SUM(BK240:BK245)</f>
        <v>0</v>
      </c>
    </row>
    <row r="240" s="2" customFormat="1" ht="21.75" customHeight="1">
      <c r="A240" s="37"/>
      <c r="B240" s="38"/>
      <c r="C240" s="227" t="s">
        <v>460</v>
      </c>
      <c r="D240" s="227" t="s">
        <v>129</v>
      </c>
      <c r="E240" s="228" t="s">
        <v>461</v>
      </c>
      <c r="F240" s="229" t="s">
        <v>462</v>
      </c>
      <c r="G240" s="230" t="s">
        <v>259</v>
      </c>
      <c r="H240" s="231">
        <v>2</v>
      </c>
      <c r="I240" s="232"/>
      <c r="J240" s="233">
        <f>ROUND(I240*H240,2)</f>
        <v>0</v>
      </c>
      <c r="K240" s="229" t="s">
        <v>133</v>
      </c>
      <c r="L240" s="43"/>
      <c r="M240" s="234" t="s">
        <v>1</v>
      </c>
      <c r="N240" s="235" t="s">
        <v>41</v>
      </c>
      <c r="O240" s="90"/>
      <c r="P240" s="236">
        <f>O240*H240</f>
        <v>0</v>
      </c>
      <c r="Q240" s="236">
        <v>0</v>
      </c>
      <c r="R240" s="236">
        <f>Q240*H240</f>
        <v>0</v>
      </c>
      <c r="S240" s="236">
        <v>0</v>
      </c>
      <c r="T240" s="237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38" t="s">
        <v>200</v>
      </c>
      <c r="AT240" s="238" t="s">
        <v>129</v>
      </c>
      <c r="AU240" s="238" t="s">
        <v>135</v>
      </c>
      <c r="AY240" s="16" t="s">
        <v>126</v>
      </c>
      <c r="BE240" s="239">
        <f>IF(N240="základní",J240,0)</f>
        <v>0</v>
      </c>
      <c r="BF240" s="239">
        <f>IF(N240="snížená",J240,0)</f>
        <v>0</v>
      </c>
      <c r="BG240" s="239">
        <f>IF(N240="zákl. přenesená",J240,0)</f>
        <v>0</v>
      </c>
      <c r="BH240" s="239">
        <f>IF(N240="sníž. přenesená",J240,0)</f>
        <v>0</v>
      </c>
      <c r="BI240" s="239">
        <f>IF(N240="nulová",J240,0)</f>
        <v>0</v>
      </c>
      <c r="BJ240" s="16" t="s">
        <v>135</v>
      </c>
      <c r="BK240" s="239">
        <f>ROUND(I240*H240,2)</f>
        <v>0</v>
      </c>
      <c r="BL240" s="16" t="s">
        <v>200</v>
      </c>
      <c r="BM240" s="238" t="s">
        <v>463</v>
      </c>
    </row>
    <row r="241" s="2" customFormat="1" ht="21.75" customHeight="1">
      <c r="A241" s="37"/>
      <c r="B241" s="38"/>
      <c r="C241" s="264" t="s">
        <v>464</v>
      </c>
      <c r="D241" s="264" t="s">
        <v>296</v>
      </c>
      <c r="E241" s="265" t="s">
        <v>465</v>
      </c>
      <c r="F241" s="266" t="s">
        <v>466</v>
      </c>
      <c r="G241" s="267" t="s">
        <v>259</v>
      </c>
      <c r="H241" s="268">
        <v>1</v>
      </c>
      <c r="I241" s="269"/>
      <c r="J241" s="270">
        <f>ROUND(I241*H241,2)</f>
        <v>0</v>
      </c>
      <c r="K241" s="266" t="s">
        <v>1</v>
      </c>
      <c r="L241" s="271"/>
      <c r="M241" s="272" t="s">
        <v>1</v>
      </c>
      <c r="N241" s="273" t="s">
        <v>41</v>
      </c>
      <c r="O241" s="90"/>
      <c r="P241" s="236">
        <f>O241*H241</f>
        <v>0</v>
      </c>
      <c r="Q241" s="236">
        <v>0.016</v>
      </c>
      <c r="R241" s="236">
        <f>Q241*H241</f>
        <v>0.016</v>
      </c>
      <c r="S241" s="236">
        <v>0</v>
      </c>
      <c r="T241" s="237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38" t="s">
        <v>283</v>
      </c>
      <c r="AT241" s="238" t="s">
        <v>296</v>
      </c>
      <c r="AU241" s="238" t="s">
        <v>135</v>
      </c>
      <c r="AY241" s="16" t="s">
        <v>126</v>
      </c>
      <c r="BE241" s="239">
        <f>IF(N241="základní",J241,0)</f>
        <v>0</v>
      </c>
      <c r="BF241" s="239">
        <f>IF(N241="snížená",J241,0)</f>
        <v>0</v>
      </c>
      <c r="BG241" s="239">
        <f>IF(N241="zákl. přenesená",J241,0)</f>
        <v>0</v>
      </c>
      <c r="BH241" s="239">
        <f>IF(N241="sníž. přenesená",J241,0)</f>
        <v>0</v>
      </c>
      <c r="BI241" s="239">
        <f>IF(N241="nulová",J241,0)</f>
        <v>0</v>
      </c>
      <c r="BJ241" s="16" t="s">
        <v>135</v>
      </c>
      <c r="BK241" s="239">
        <f>ROUND(I241*H241,2)</f>
        <v>0</v>
      </c>
      <c r="BL241" s="16" t="s">
        <v>200</v>
      </c>
      <c r="BM241" s="238" t="s">
        <v>467</v>
      </c>
    </row>
    <row r="242" s="2" customFormat="1" ht="33" customHeight="1">
      <c r="A242" s="37"/>
      <c r="B242" s="38"/>
      <c r="C242" s="264" t="s">
        <v>468</v>
      </c>
      <c r="D242" s="264" t="s">
        <v>296</v>
      </c>
      <c r="E242" s="265" t="s">
        <v>469</v>
      </c>
      <c r="F242" s="266" t="s">
        <v>470</v>
      </c>
      <c r="G242" s="267" t="s">
        <v>259</v>
      </c>
      <c r="H242" s="268">
        <v>1</v>
      </c>
      <c r="I242" s="269"/>
      <c r="J242" s="270">
        <f>ROUND(I242*H242,2)</f>
        <v>0</v>
      </c>
      <c r="K242" s="266" t="s">
        <v>1</v>
      </c>
      <c r="L242" s="271"/>
      <c r="M242" s="272" t="s">
        <v>1</v>
      </c>
      <c r="N242" s="273" t="s">
        <v>41</v>
      </c>
      <c r="O242" s="90"/>
      <c r="P242" s="236">
        <f>O242*H242</f>
        <v>0</v>
      </c>
      <c r="Q242" s="236">
        <v>0.016</v>
      </c>
      <c r="R242" s="236">
        <f>Q242*H242</f>
        <v>0.016</v>
      </c>
      <c r="S242" s="236">
        <v>0</v>
      </c>
      <c r="T242" s="237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38" t="s">
        <v>283</v>
      </c>
      <c r="AT242" s="238" t="s">
        <v>296</v>
      </c>
      <c r="AU242" s="238" t="s">
        <v>135</v>
      </c>
      <c r="AY242" s="16" t="s">
        <v>126</v>
      </c>
      <c r="BE242" s="239">
        <f>IF(N242="základní",J242,0)</f>
        <v>0</v>
      </c>
      <c r="BF242" s="239">
        <f>IF(N242="snížená",J242,0)</f>
        <v>0</v>
      </c>
      <c r="BG242" s="239">
        <f>IF(N242="zákl. přenesená",J242,0)</f>
        <v>0</v>
      </c>
      <c r="BH242" s="239">
        <f>IF(N242="sníž. přenesená",J242,0)</f>
        <v>0</v>
      </c>
      <c r="BI242" s="239">
        <f>IF(N242="nulová",J242,0)</f>
        <v>0</v>
      </c>
      <c r="BJ242" s="16" t="s">
        <v>135</v>
      </c>
      <c r="BK242" s="239">
        <f>ROUND(I242*H242,2)</f>
        <v>0</v>
      </c>
      <c r="BL242" s="16" t="s">
        <v>200</v>
      </c>
      <c r="BM242" s="238" t="s">
        <v>471</v>
      </c>
    </row>
    <row r="243" s="2" customFormat="1" ht="16.5" customHeight="1">
      <c r="A243" s="37"/>
      <c r="B243" s="38"/>
      <c r="C243" s="227" t="s">
        <v>472</v>
      </c>
      <c r="D243" s="227" t="s">
        <v>129</v>
      </c>
      <c r="E243" s="228" t="s">
        <v>473</v>
      </c>
      <c r="F243" s="229" t="s">
        <v>474</v>
      </c>
      <c r="G243" s="230" t="s">
        <v>259</v>
      </c>
      <c r="H243" s="231">
        <v>5</v>
      </c>
      <c r="I243" s="232"/>
      <c r="J243" s="233">
        <f>ROUND(I243*H243,2)</f>
        <v>0</v>
      </c>
      <c r="K243" s="229" t="s">
        <v>1</v>
      </c>
      <c r="L243" s="43"/>
      <c r="M243" s="234" t="s">
        <v>1</v>
      </c>
      <c r="N243" s="235" t="s">
        <v>41</v>
      </c>
      <c r="O243" s="90"/>
      <c r="P243" s="236">
        <f>O243*H243</f>
        <v>0</v>
      </c>
      <c r="Q243" s="236">
        <v>0</v>
      </c>
      <c r="R243" s="236">
        <f>Q243*H243</f>
        <v>0</v>
      </c>
      <c r="S243" s="236">
        <v>0</v>
      </c>
      <c r="T243" s="237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38" t="s">
        <v>200</v>
      </c>
      <c r="AT243" s="238" t="s">
        <v>129</v>
      </c>
      <c r="AU243" s="238" t="s">
        <v>135</v>
      </c>
      <c r="AY243" s="16" t="s">
        <v>126</v>
      </c>
      <c r="BE243" s="239">
        <f>IF(N243="základní",J243,0)</f>
        <v>0</v>
      </c>
      <c r="BF243" s="239">
        <f>IF(N243="snížená",J243,0)</f>
        <v>0</v>
      </c>
      <c r="BG243" s="239">
        <f>IF(N243="zákl. přenesená",J243,0)</f>
        <v>0</v>
      </c>
      <c r="BH243" s="239">
        <f>IF(N243="sníž. přenesená",J243,0)</f>
        <v>0</v>
      </c>
      <c r="BI243" s="239">
        <f>IF(N243="nulová",J243,0)</f>
        <v>0</v>
      </c>
      <c r="BJ243" s="16" t="s">
        <v>135</v>
      </c>
      <c r="BK243" s="239">
        <f>ROUND(I243*H243,2)</f>
        <v>0</v>
      </c>
      <c r="BL243" s="16" t="s">
        <v>200</v>
      </c>
      <c r="BM243" s="238" t="s">
        <v>475</v>
      </c>
    </row>
    <row r="244" s="2" customFormat="1" ht="33" customHeight="1">
      <c r="A244" s="37"/>
      <c r="B244" s="38"/>
      <c r="C244" s="227" t="s">
        <v>476</v>
      </c>
      <c r="D244" s="227" t="s">
        <v>129</v>
      </c>
      <c r="E244" s="228" t="s">
        <v>477</v>
      </c>
      <c r="F244" s="229" t="s">
        <v>478</v>
      </c>
      <c r="G244" s="230" t="s">
        <v>259</v>
      </c>
      <c r="H244" s="231">
        <v>1</v>
      </c>
      <c r="I244" s="232"/>
      <c r="J244" s="233">
        <f>ROUND(I244*H244,2)</f>
        <v>0</v>
      </c>
      <c r="K244" s="229" t="s">
        <v>1</v>
      </c>
      <c r="L244" s="43"/>
      <c r="M244" s="234" t="s">
        <v>1</v>
      </c>
      <c r="N244" s="235" t="s">
        <v>41</v>
      </c>
      <c r="O244" s="90"/>
      <c r="P244" s="236">
        <f>O244*H244</f>
        <v>0</v>
      </c>
      <c r="Q244" s="236">
        <v>0</v>
      </c>
      <c r="R244" s="236">
        <f>Q244*H244</f>
        <v>0</v>
      </c>
      <c r="S244" s="236">
        <v>0</v>
      </c>
      <c r="T244" s="237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38" t="s">
        <v>200</v>
      </c>
      <c r="AT244" s="238" t="s">
        <v>129</v>
      </c>
      <c r="AU244" s="238" t="s">
        <v>135</v>
      </c>
      <c r="AY244" s="16" t="s">
        <v>126</v>
      </c>
      <c r="BE244" s="239">
        <f>IF(N244="základní",J244,0)</f>
        <v>0</v>
      </c>
      <c r="BF244" s="239">
        <f>IF(N244="snížená",J244,0)</f>
        <v>0</v>
      </c>
      <c r="BG244" s="239">
        <f>IF(N244="zákl. přenesená",J244,0)</f>
        <v>0</v>
      </c>
      <c r="BH244" s="239">
        <f>IF(N244="sníž. přenesená",J244,0)</f>
        <v>0</v>
      </c>
      <c r="BI244" s="239">
        <f>IF(N244="nulová",J244,0)</f>
        <v>0</v>
      </c>
      <c r="BJ244" s="16" t="s">
        <v>135</v>
      </c>
      <c r="BK244" s="239">
        <f>ROUND(I244*H244,2)</f>
        <v>0</v>
      </c>
      <c r="BL244" s="16" t="s">
        <v>200</v>
      </c>
      <c r="BM244" s="238" t="s">
        <v>479</v>
      </c>
    </row>
    <row r="245" s="2" customFormat="1" ht="21.75" customHeight="1">
      <c r="A245" s="37"/>
      <c r="B245" s="38"/>
      <c r="C245" s="227" t="s">
        <v>480</v>
      </c>
      <c r="D245" s="227" t="s">
        <v>129</v>
      </c>
      <c r="E245" s="228" t="s">
        <v>481</v>
      </c>
      <c r="F245" s="229" t="s">
        <v>482</v>
      </c>
      <c r="G245" s="230" t="s">
        <v>274</v>
      </c>
      <c r="H245" s="263"/>
      <c r="I245" s="232"/>
      <c r="J245" s="233">
        <f>ROUND(I245*H245,2)</f>
        <v>0</v>
      </c>
      <c r="K245" s="229" t="s">
        <v>133</v>
      </c>
      <c r="L245" s="43"/>
      <c r="M245" s="234" t="s">
        <v>1</v>
      </c>
      <c r="N245" s="235" t="s">
        <v>41</v>
      </c>
      <c r="O245" s="90"/>
      <c r="P245" s="236">
        <f>O245*H245</f>
        <v>0</v>
      </c>
      <c r="Q245" s="236">
        <v>0</v>
      </c>
      <c r="R245" s="236">
        <f>Q245*H245</f>
        <v>0</v>
      </c>
      <c r="S245" s="236">
        <v>0</v>
      </c>
      <c r="T245" s="237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38" t="s">
        <v>200</v>
      </c>
      <c r="AT245" s="238" t="s">
        <v>129</v>
      </c>
      <c r="AU245" s="238" t="s">
        <v>135</v>
      </c>
      <c r="AY245" s="16" t="s">
        <v>126</v>
      </c>
      <c r="BE245" s="239">
        <f>IF(N245="základní",J245,0)</f>
        <v>0</v>
      </c>
      <c r="BF245" s="239">
        <f>IF(N245="snížená",J245,0)</f>
        <v>0</v>
      </c>
      <c r="BG245" s="239">
        <f>IF(N245="zákl. přenesená",J245,0)</f>
        <v>0</v>
      </c>
      <c r="BH245" s="239">
        <f>IF(N245="sníž. přenesená",J245,0)</f>
        <v>0</v>
      </c>
      <c r="BI245" s="239">
        <f>IF(N245="nulová",J245,0)</f>
        <v>0</v>
      </c>
      <c r="BJ245" s="16" t="s">
        <v>135</v>
      </c>
      <c r="BK245" s="239">
        <f>ROUND(I245*H245,2)</f>
        <v>0</v>
      </c>
      <c r="BL245" s="16" t="s">
        <v>200</v>
      </c>
      <c r="BM245" s="238" t="s">
        <v>483</v>
      </c>
    </row>
    <row r="246" s="12" customFormat="1" ht="22.8" customHeight="1">
      <c r="A246" s="12"/>
      <c r="B246" s="211"/>
      <c r="C246" s="212"/>
      <c r="D246" s="213" t="s">
        <v>74</v>
      </c>
      <c r="E246" s="225" t="s">
        <v>484</v>
      </c>
      <c r="F246" s="225" t="s">
        <v>485</v>
      </c>
      <c r="G246" s="212"/>
      <c r="H246" s="212"/>
      <c r="I246" s="215"/>
      <c r="J246" s="226">
        <f>BK246</f>
        <v>0</v>
      </c>
      <c r="K246" s="212"/>
      <c r="L246" s="217"/>
      <c r="M246" s="218"/>
      <c r="N246" s="219"/>
      <c r="O246" s="219"/>
      <c r="P246" s="220">
        <f>SUM(P247:P260)</f>
        <v>0</v>
      </c>
      <c r="Q246" s="219"/>
      <c r="R246" s="220">
        <f>SUM(R247:R260)</f>
        <v>0.53158899999999998</v>
      </c>
      <c r="S246" s="219"/>
      <c r="T246" s="221">
        <f>SUM(T247:T260)</f>
        <v>0.16091999999999998</v>
      </c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R246" s="222" t="s">
        <v>135</v>
      </c>
      <c r="AT246" s="223" t="s">
        <v>74</v>
      </c>
      <c r="AU246" s="223" t="s">
        <v>80</v>
      </c>
      <c r="AY246" s="222" t="s">
        <v>126</v>
      </c>
      <c r="BK246" s="224">
        <f>SUM(BK247:BK260)</f>
        <v>0</v>
      </c>
    </row>
    <row r="247" s="2" customFormat="1" ht="21.75" customHeight="1">
      <c r="A247" s="37"/>
      <c r="B247" s="38"/>
      <c r="C247" s="227" t="s">
        <v>486</v>
      </c>
      <c r="D247" s="227" t="s">
        <v>129</v>
      </c>
      <c r="E247" s="228" t="s">
        <v>487</v>
      </c>
      <c r="F247" s="229" t="s">
        <v>488</v>
      </c>
      <c r="G247" s="230" t="s">
        <v>132</v>
      </c>
      <c r="H247" s="231">
        <v>48.5</v>
      </c>
      <c r="I247" s="232"/>
      <c r="J247" s="233">
        <f>ROUND(I247*H247,2)</f>
        <v>0</v>
      </c>
      <c r="K247" s="229" t="s">
        <v>133</v>
      </c>
      <c r="L247" s="43"/>
      <c r="M247" s="234" t="s">
        <v>1</v>
      </c>
      <c r="N247" s="235" t="s">
        <v>41</v>
      </c>
      <c r="O247" s="90"/>
      <c r="P247" s="236">
        <f>O247*H247</f>
        <v>0</v>
      </c>
      <c r="Q247" s="236">
        <v>0</v>
      </c>
      <c r="R247" s="236">
        <f>Q247*H247</f>
        <v>0</v>
      </c>
      <c r="S247" s="236">
        <v>0</v>
      </c>
      <c r="T247" s="237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38" t="s">
        <v>200</v>
      </c>
      <c r="AT247" s="238" t="s">
        <v>129</v>
      </c>
      <c r="AU247" s="238" t="s">
        <v>135</v>
      </c>
      <c r="AY247" s="16" t="s">
        <v>126</v>
      </c>
      <c r="BE247" s="239">
        <f>IF(N247="základní",J247,0)</f>
        <v>0</v>
      </c>
      <c r="BF247" s="239">
        <f>IF(N247="snížená",J247,0)</f>
        <v>0</v>
      </c>
      <c r="BG247" s="239">
        <f>IF(N247="zákl. přenesená",J247,0)</f>
        <v>0</v>
      </c>
      <c r="BH247" s="239">
        <f>IF(N247="sníž. přenesená",J247,0)</f>
        <v>0</v>
      </c>
      <c r="BI247" s="239">
        <f>IF(N247="nulová",J247,0)</f>
        <v>0</v>
      </c>
      <c r="BJ247" s="16" t="s">
        <v>135</v>
      </c>
      <c r="BK247" s="239">
        <f>ROUND(I247*H247,2)</f>
        <v>0</v>
      </c>
      <c r="BL247" s="16" t="s">
        <v>200</v>
      </c>
      <c r="BM247" s="238" t="s">
        <v>489</v>
      </c>
    </row>
    <row r="248" s="2" customFormat="1" ht="16.5" customHeight="1">
      <c r="A248" s="37"/>
      <c r="B248" s="38"/>
      <c r="C248" s="227" t="s">
        <v>490</v>
      </c>
      <c r="D248" s="227" t="s">
        <v>129</v>
      </c>
      <c r="E248" s="228" t="s">
        <v>491</v>
      </c>
      <c r="F248" s="229" t="s">
        <v>492</v>
      </c>
      <c r="G248" s="230" t="s">
        <v>132</v>
      </c>
      <c r="H248" s="231">
        <v>48.5</v>
      </c>
      <c r="I248" s="232"/>
      <c r="J248" s="233">
        <f>ROUND(I248*H248,2)</f>
        <v>0</v>
      </c>
      <c r="K248" s="229" t="s">
        <v>133</v>
      </c>
      <c r="L248" s="43"/>
      <c r="M248" s="234" t="s">
        <v>1</v>
      </c>
      <c r="N248" s="235" t="s">
        <v>41</v>
      </c>
      <c r="O248" s="90"/>
      <c r="P248" s="236">
        <f>O248*H248</f>
        <v>0</v>
      </c>
      <c r="Q248" s="236">
        <v>0</v>
      </c>
      <c r="R248" s="236">
        <f>Q248*H248</f>
        <v>0</v>
      </c>
      <c r="S248" s="236">
        <v>0</v>
      </c>
      <c r="T248" s="237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38" t="s">
        <v>200</v>
      </c>
      <c r="AT248" s="238" t="s">
        <v>129</v>
      </c>
      <c r="AU248" s="238" t="s">
        <v>135</v>
      </c>
      <c r="AY248" s="16" t="s">
        <v>126</v>
      </c>
      <c r="BE248" s="239">
        <f>IF(N248="základní",J248,0)</f>
        <v>0</v>
      </c>
      <c r="BF248" s="239">
        <f>IF(N248="snížená",J248,0)</f>
        <v>0</v>
      </c>
      <c r="BG248" s="239">
        <f>IF(N248="zákl. přenesená",J248,0)</f>
        <v>0</v>
      </c>
      <c r="BH248" s="239">
        <f>IF(N248="sníž. přenesená",J248,0)</f>
        <v>0</v>
      </c>
      <c r="BI248" s="239">
        <f>IF(N248="nulová",J248,0)</f>
        <v>0</v>
      </c>
      <c r="BJ248" s="16" t="s">
        <v>135</v>
      </c>
      <c r="BK248" s="239">
        <f>ROUND(I248*H248,2)</f>
        <v>0</v>
      </c>
      <c r="BL248" s="16" t="s">
        <v>200</v>
      </c>
      <c r="BM248" s="238" t="s">
        <v>493</v>
      </c>
    </row>
    <row r="249" s="2" customFormat="1" ht="21.75" customHeight="1">
      <c r="A249" s="37"/>
      <c r="B249" s="38"/>
      <c r="C249" s="227" t="s">
        <v>494</v>
      </c>
      <c r="D249" s="227" t="s">
        <v>129</v>
      </c>
      <c r="E249" s="228" t="s">
        <v>495</v>
      </c>
      <c r="F249" s="229" t="s">
        <v>496</v>
      </c>
      <c r="G249" s="230" t="s">
        <v>132</v>
      </c>
      <c r="H249" s="231">
        <v>48.5</v>
      </c>
      <c r="I249" s="232"/>
      <c r="J249" s="233">
        <f>ROUND(I249*H249,2)</f>
        <v>0</v>
      </c>
      <c r="K249" s="229" t="s">
        <v>133</v>
      </c>
      <c r="L249" s="43"/>
      <c r="M249" s="234" t="s">
        <v>1</v>
      </c>
      <c r="N249" s="235" t="s">
        <v>41</v>
      </c>
      <c r="O249" s="90"/>
      <c r="P249" s="236">
        <f>O249*H249</f>
        <v>0</v>
      </c>
      <c r="Q249" s="236">
        <v>3.0000000000000001E-05</v>
      </c>
      <c r="R249" s="236">
        <f>Q249*H249</f>
        <v>0.0014550000000000001</v>
      </c>
      <c r="S249" s="236">
        <v>0</v>
      </c>
      <c r="T249" s="237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38" t="s">
        <v>200</v>
      </c>
      <c r="AT249" s="238" t="s">
        <v>129</v>
      </c>
      <c r="AU249" s="238" t="s">
        <v>135</v>
      </c>
      <c r="AY249" s="16" t="s">
        <v>126</v>
      </c>
      <c r="BE249" s="239">
        <f>IF(N249="základní",J249,0)</f>
        <v>0</v>
      </c>
      <c r="BF249" s="239">
        <f>IF(N249="snížená",J249,0)</f>
        <v>0</v>
      </c>
      <c r="BG249" s="239">
        <f>IF(N249="zákl. přenesená",J249,0)</f>
        <v>0</v>
      </c>
      <c r="BH249" s="239">
        <f>IF(N249="sníž. přenesená",J249,0)</f>
        <v>0</v>
      </c>
      <c r="BI249" s="239">
        <f>IF(N249="nulová",J249,0)</f>
        <v>0</v>
      </c>
      <c r="BJ249" s="16" t="s">
        <v>135</v>
      </c>
      <c r="BK249" s="239">
        <f>ROUND(I249*H249,2)</f>
        <v>0</v>
      </c>
      <c r="BL249" s="16" t="s">
        <v>200</v>
      </c>
      <c r="BM249" s="238" t="s">
        <v>497</v>
      </c>
    </row>
    <row r="250" s="2" customFormat="1" ht="21.75" customHeight="1">
      <c r="A250" s="37"/>
      <c r="B250" s="38"/>
      <c r="C250" s="227" t="s">
        <v>498</v>
      </c>
      <c r="D250" s="227" t="s">
        <v>129</v>
      </c>
      <c r="E250" s="228" t="s">
        <v>499</v>
      </c>
      <c r="F250" s="229" t="s">
        <v>500</v>
      </c>
      <c r="G250" s="230" t="s">
        <v>132</v>
      </c>
      <c r="H250" s="231">
        <v>48.5</v>
      </c>
      <c r="I250" s="232"/>
      <c r="J250" s="233">
        <f>ROUND(I250*H250,2)</f>
        <v>0</v>
      </c>
      <c r="K250" s="229" t="s">
        <v>133</v>
      </c>
      <c r="L250" s="43"/>
      <c r="M250" s="234" t="s">
        <v>1</v>
      </c>
      <c r="N250" s="235" t="s">
        <v>41</v>
      </c>
      <c r="O250" s="90"/>
      <c r="P250" s="236">
        <f>O250*H250</f>
        <v>0</v>
      </c>
      <c r="Q250" s="236">
        <v>0.0075799999999999999</v>
      </c>
      <c r="R250" s="236">
        <f>Q250*H250</f>
        <v>0.36763000000000001</v>
      </c>
      <c r="S250" s="236">
        <v>0</v>
      </c>
      <c r="T250" s="237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38" t="s">
        <v>200</v>
      </c>
      <c r="AT250" s="238" t="s">
        <v>129</v>
      </c>
      <c r="AU250" s="238" t="s">
        <v>135</v>
      </c>
      <c r="AY250" s="16" t="s">
        <v>126</v>
      </c>
      <c r="BE250" s="239">
        <f>IF(N250="základní",J250,0)</f>
        <v>0</v>
      </c>
      <c r="BF250" s="239">
        <f>IF(N250="snížená",J250,0)</f>
        <v>0</v>
      </c>
      <c r="BG250" s="239">
        <f>IF(N250="zákl. přenesená",J250,0)</f>
        <v>0</v>
      </c>
      <c r="BH250" s="239">
        <f>IF(N250="sníž. přenesená",J250,0)</f>
        <v>0</v>
      </c>
      <c r="BI250" s="239">
        <f>IF(N250="nulová",J250,0)</f>
        <v>0</v>
      </c>
      <c r="BJ250" s="16" t="s">
        <v>135</v>
      </c>
      <c r="BK250" s="239">
        <f>ROUND(I250*H250,2)</f>
        <v>0</v>
      </c>
      <c r="BL250" s="16" t="s">
        <v>200</v>
      </c>
      <c r="BM250" s="238" t="s">
        <v>501</v>
      </c>
    </row>
    <row r="251" s="2" customFormat="1" ht="16.5" customHeight="1">
      <c r="A251" s="37"/>
      <c r="B251" s="38"/>
      <c r="C251" s="227" t="s">
        <v>502</v>
      </c>
      <c r="D251" s="227" t="s">
        <v>129</v>
      </c>
      <c r="E251" s="228" t="s">
        <v>503</v>
      </c>
      <c r="F251" s="229" t="s">
        <v>504</v>
      </c>
      <c r="G251" s="230" t="s">
        <v>132</v>
      </c>
      <c r="H251" s="231">
        <v>48.5</v>
      </c>
      <c r="I251" s="232"/>
      <c r="J251" s="233">
        <f>ROUND(I251*H251,2)</f>
        <v>0</v>
      </c>
      <c r="K251" s="229" t="s">
        <v>133</v>
      </c>
      <c r="L251" s="43"/>
      <c r="M251" s="234" t="s">
        <v>1</v>
      </c>
      <c r="N251" s="235" t="s">
        <v>41</v>
      </c>
      <c r="O251" s="90"/>
      <c r="P251" s="236">
        <f>O251*H251</f>
        <v>0</v>
      </c>
      <c r="Q251" s="236">
        <v>0</v>
      </c>
      <c r="R251" s="236">
        <f>Q251*H251</f>
        <v>0</v>
      </c>
      <c r="S251" s="236">
        <v>0.0030000000000000001</v>
      </c>
      <c r="T251" s="237">
        <f>S251*H251</f>
        <v>0.14549999999999999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38" t="s">
        <v>200</v>
      </c>
      <c r="AT251" s="238" t="s">
        <v>129</v>
      </c>
      <c r="AU251" s="238" t="s">
        <v>135</v>
      </c>
      <c r="AY251" s="16" t="s">
        <v>126</v>
      </c>
      <c r="BE251" s="239">
        <f>IF(N251="základní",J251,0)</f>
        <v>0</v>
      </c>
      <c r="BF251" s="239">
        <f>IF(N251="snížená",J251,0)</f>
        <v>0</v>
      </c>
      <c r="BG251" s="239">
        <f>IF(N251="zákl. přenesená",J251,0)</f>
        <v>0</v>
      </c>
      <c r="BH251" s="239">
        <f>IF(N251="sníž. přenesená",J251,0)</f>
        <v>0</v>
      </c>
      <c r="BI251" s="239">
        <f>IF(N251="nulová",J251,0)</f>
        <v>0</v>
      </c>
      <c r="BJ251" s="16" t="s">
        <v>135</v>
      </c>
      <c r="BK251" s="239">
        <f>ROUND(I251*H251,2)</f>
        <v>0</v>
      </c>
      <c r="BL251" s="16" t="s">
        <v>200</v>
      </c>
      <c r="BM251" s="238" t="s">
        <v>505</v>
      </c>
    </row>
    <row r="252" s="13" customFormat="1">
      <c r="A252" s="13"/>
      <c r="B252" s="240"/>
      <c r="C252" s="241"/>
      <c r="D252" s="242" t="s">
        <v>137</v>
      </c>
      <c r="E252" s="243" t="s">
        <v>1</v>
      </c>
      <c r="F252" s="244" t="s">
        <v>506</v>
      </c>
      <c r="G252" s="241"/>
      <c r="H252" s="245">
        <v>48.5</v>
      </c>
      <c r="I252" s="246"/>
      <c r="J252" s="241"/>
      <c r="K252" s="241"/>
      <c r="L252" s="247"/>
      <c r="M252" s="248"/>
      <c r="N252" s="249"/>
      <c r="O252" s="249"/>
      <c r="P252" s="249"/>
      <c r="Q252" s="249"/>
      <c r="R252" s="249"/>
      <c r="S252" s="249"/>
      <c r="T252" s="250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51" t="s">
        <v>137</v>
      </c>
      <c r="AU252" s="251" t="s">
        <v>135</v>
      </c>
      <c r="AV252" s="13" t="s">
        <v>135</v>
      </c>
      <c r="AW252" s="13" t="s">
        <v>32</v>
      </c>
      <c r="AX252" s="13" t="s">
        <v>80</v>
      </c>
      <c r="AY252" s="251" t="s">
        <v>126</v>
      </c>
    </row>
    <row r="253" s="2" customFormat="1" ht="16.5" customHeight="1">
      <c r="A253" s="37"/>
      <c r="B253" s="38"/>
      <c r="C253" s="227" t="s">
        <v>507</v>
      </c>
      <c r="D253" s="227" t="s">
        <v>129</v>
      </c>
      <c r="E253" s="228" t="s">
        <v>508</v>
      </c>
      <c r="F253" s="229" t="s">
        <v>509</v>
      </c>
      <c r="G253" s="230" t="s">
        <v>132</v>
      </c>
      <c r="H253" s="231">
        <v>48.5</v>
      </c>
      <c r="I253" s="232"/>
      <c r="J253" s="233">
        <f>ROUND(I253*H253,2)</f>
        <v>0</v>
      </c>
      <c r="K253" s="229" t="s">
        <v>133</v>
      </c>
      <c r="L253" s="43"/>
      <c r="M253" s="234" t="s">
        <v>1</v>
      </c>
      <c r="N253" s="235" t="s">
        <v>41</v>
      </c>
      <c r="O253" s="90"/>
      <c r="P253" s="236">
        <f>O253*H253</f>
        <v>0</v>
      </c>
      <c r="Q253" s="236">
        <v>0.00069999999999999999</v>
      </c>
      <c r="R253" s="236">
        <f>Q253*H253</f>
        <v>0.033950000000000001</v>
      </c>
      <c r="S253" s="236">
        <v>0</v>
      </c>
      <c r="T253" s="237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38" t="s">
        <v>200</v>
      </c>
      <c r="AT253" s="238" t="s">
        <v>129</v>
      </c>
      <c r="AU253" s="238" t="s">
        <v>135</v>
      </c>
      <c r="AY253" s="16" t="s">
        <v>126</v>
      </c>
      <c r="BE253" s="239">
        <f>IF(N253="základní",J253,0)</f>
        <v>0</v>
      </c>
      <c r="BF253" s="239">
        <f>IF(N253="snížená",J253,0)</f>
        <v>0</v>
      </c>
      <c r="BG253" s="239">
        <f>IF(N253="zákl. přenesená",J253,0)</f>
        <v>0</v>
      </c>
      <c r="BH253" s="239">
        <f>IF(N253="sníž. přenesená",J253,0)</f>
        <v>0</v>
      </c>
      <c r="BI253" s="239">
        <f>IF(N253="nulová",J253,0)</f>
        <v>0</v>
      </c>
      <c r="BJ253" s="16" t="s">
        <v>135</v>
      </c>
      <c r="BK253" s="239">
        <f>ROUND(I253*H253,2)</f>
        <v>0</v>
      </c>
      <c r="BL253" s="16" t="s">
        <v>200</v>
      </c>
      <c r="BM253" s="238" t="s">
        <v>510</v>
      </c>
    </row>
    <row r="254" s="2" customFormat="1" ht="16.5" customHeight="1">
      <c r="A254" s="37"/>
      <c r="B254" s="38"/>
      <c r="C254" s="264" t="s">
        <v>511</v>
      </c>
      <c r="D254" s="264" t="s">
        <v>296</v>
      </c>
      <c r="E254" s="265" t="s">
        <v>512</v>
      </c>
      <c r="F254" s="266" t="s">
        <v>513</v>
      </c>
      <c r="G254" s="267" t="s">
        <v>132</v>
      </c>
      <c r="H254" s="268">
        <v>53.350000000000001</v>
      </c>
      <c r="I254" s="269"/>
      <c r="J254" s="270">
        <f>ROUND(I254*H254,2)</f>
        <v>0</v>
      </c>
      <c r="K254" s="266" t="s">
        <v>133</v>
      </c>
      <c r="L254" s="271"/>
      <c r="M254" s="272" t="s">
        <v>1</v>
      </c>
      <c r="N254" s="273" t="s">
        <v>41</v>
      </c>
      <c r="O254" s="90"/>
      <c r="P254" s="236">
        <f>O254*H254</f>
        <v>0</v>
      </c>
      <c r="Q254" s="236">
        <v>0.0023999999999999998</v>
      </c>
      <c r="R254" s="236">
        <f>Q254*H254</f>
        <v>0.12803999999999999</v>
      </c>
      <c r="S254" s="236">
        <v>0</v>
      </c>
      <c r="T254" s="237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38" t="s">
        <v>283</v>
      </c>
      <c r="AT254" s="238" t="s">
        <v>296</v>
      </c>
      <c r="AU254" s="238" t="s">
        <v>135</v>
      </c>
      <c r="AY254" s="16" t="s">
        <v>126</v>
      </c>
      <c r="BE254" s="239">
        <f>IF(N254="základní",J254,0)</f>
        <v>0</v>
      </c>
      <c r="BF254" s="239">
        <f>IF(N254="snížená",J254,0)</f>
        <v>0</v>
      </c>
      <c r="BG254" s="239">
        <f>IF(N254="zákl. přenesená",J254,0)</f>
        <v>0</v>
      </c>
      <c r="BH254" s="239">
        <f>IF(N254="sníž. přenesená",J254,0)</f>
        <v>0</v>
      </c>
      <c r="BI254" s="239">
        <f>IF(N254="nulová",J254,0)</f>
        <v>0</v>
      </c>
      <c r="BJ254" s="16" t="s">
        <v>135</v>
      </c>
      <c r="BK254" s="239">
        <f>ROUND(I254*H254,2)</f>
        <v>0</v>
      </c>
      <c r="BL254" s="16" t="s">
        <v>200</v>
      </c>
      <c r="BM254" s="238" t="s">
        <v>514</v>
      </c>
    </row>
    <row r="255" s="13" customFormat="1">
      <c r="A255" s="13"/>
      <c r="B255" s="240"/>
      <c r="C255" s="241"/>
      <c r="D255" s="242" t="s">
        <v>137</v>
      </c>
      <c r="E255" s="241"/>
      <c r="F255" s="244" t="s">
        <v>515</v>
      </c>
      <c r="G255" s="241"/>
      <c r="H255" s="245">
        <v>53.350000000000001</v>
      </c>
      <c r="I255" s="246"/>
      <c r="J255" s="241"/>
      <c r="K255" s="241"/>
      <c r="L255" s="247"/>
      <c r="M255" s="248"/>
      <c r="N255" s="249"/>
      <c r="O255" s="249"/>
      <c r="P255" s="249"/>
      <c r="Q255" s="249"/>
      <c r="R255" s="249"/>
      <c r="S255" s="249"/>
      <c r="T255" s="250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1" t="s">
        <v>137</v>
      </c>
      <c r="AU255" s="251" t="s">
        <v>135</v>
      </c>
      <c r="AV255" s="13" t="s">
        <v>135</v>
      </c>
      <c r="AW255" s="13" t="s">
        <v>4</v>
      </c>
      <c r="AX255" s="13" t="s">
        <v>80</v>
      </c>
      <c r="AY255" s="251" t="s">
        <v>126</v>
      </c>
    </row>
    <row r="256" s="2" customFormat="1" ht="21.75" customHeight="1">
      <c r="A256" s="37"/>
      <c r="B256" s="38"/>
      <c r="C256" s="227" t="s">
        <v>516</v>
      </c>
      <c r="D256" s="227" t="s">
        <v>129</v>
      </c>
      <c r="E256" s="228" t="s">
        <v>517</v>
      </c>
      <c r="F256" s="229" t="s">
        <v>518</v>
      </c>
      <c r="G256" s="230" t="s">
        <v>132</v>
      </c>
      <c r="H256" s="231">
        <v>48.5</v>
      </c>
      <c r="I256" s="232"/>
      <c r="J256" s="233">
        <f>ROUND(I256*H256,2)</f>
        <v>0</v>
      </c>
      <c r="K256" s="229" t="s">
        <v>1</v>
      </c>
      <c r="L256" s="43"/>
      <c r="M256" s="234" t="s">
        <v>1</v>
      </c>
      <c r="N256" s="235" t="s">
        <v>41</v>
      </c>
      <c r="O256" s="90"/>
      <c r="P256" s="236">
        <f>O256*H256</f>
        <v>0</v>
      </c>
      <c r="Q256" s="236">
        <v>0</v>
      </c>
      <c r="R256" s="236">
        <f>Q256*H256</f>
        <v>0</v>
      </c>
      <c r="S256" s="236">
        <v>0</v>
      </c>
      <c r="T256" s="237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38" t="s">
        <v>200</v>
      </c>
      <c r="AT256" s="238" t="s">
        <v>129</v>
      </c>
      <c r="AU256" s="238" t="s">
        <v>135</v>
      </c>
      <c r="AY256" s="16" t="s">
        <v>126</v>
      </c>
      <c r="BE256" s="239">
        <f>IF(N256="základní",J256,0)</f>
        <v>0</v>
      </c>
      <c r="BF256" s="239">
        <f>IF(N256="snížená",J256,0)</f>
        <v>0</v>
      </c>
      <c r="BG256" s="239">
        <f>IF(N256="zákl. přenesená",J256,0)</f>
        <v>0</v>
      </c>
      <c r="BH256" s="239">
        <f>IF(N256="sníž. přenesená",J256,0)</f>
        <v>0</v>
      </c>
      <c r="BI256" s="239">
        <f>IF(N256="nulová",J256,0)</f>
        <v>0</v>
      </c>
      <c r="BJ256" s="16" t="s">
        <v>135</v>
      </c>
      <c r="BK256" s="239">
        <f>ROUND(I256*H256,2)</f>
        <v>0</v>
      </c>
      <c r="BL256" s="16" t="s">
        <v>200</v>
      </c>
      <c r="BM256" s="238" t="s">
        <v>519</v>
      </c>
    </row>
    <row r="257" s="2" customFormat="1" ht="16.5" customHeight="1">
      <c r="A257" s="37"/>
      <c r="B257" s="38"/>
      <c r="C257" s="227" t="s">
        <v>520</v>
      </c>
      <c r="D257" s="227" t="s">
        <v>129</v>
      </c>
      <c r="E257" s="228" t="s">
        <v>521</v>
      </c>
      <c r="F257" s="229" t="s">
        <v>522</v>
      </c>
      <c r="G257" s="230" t="s">
        <v>207</v>
      </c>
      <c r="H257" s="231">
        <v>51.399999999999999</v>
      </c>
      <c r="I257" s="232"/>
      <c r="J257" s="233">
        <f>ROUND(I257*H257,2)</f>
        <v>0</v>
      </c>
      <c r="K257" s="229" t="s">
        <v>133</v>
      </c>
      <c r="L257" s="43"/>
      <c r="M257" s="234" t="s">
        <v>1</v>
      </c>
      <c r="N257" s="235" t="s">
        <v>41</v>
      </c>
      <c r="O257" s="90"/>
      <c r="P257" s="236">
        <f>O257*H257</f>
        <v>0</v>
      </c>
      <c r="Q257" s="236">
        <v>0</v>
      </c>
      <c r="R257" s="236">
        <f>Q257*H257</f>
        <v>0</v>
      </c>
      <c r="S257" s="236">
        <v>0.00029999999999999997</v>
      </c>
      <c r="T257" s="237">
        <f>S257*H257</f>
        <v>0.015419999999999998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38" t="s">
        <v>200</v>
      </c>
      <c r="AT257" s="238" t="s">
        <v>129</v>
      </c>
      <c r="AU257" s="238" t="s">
        <v>135</v>
      </c>
      <c r="AY257" s="16" t="s">
        <v>126</v>
      </c>
      <c r="BE257" s="239">
        <f>IF(N257="základní",J257,0)</f>
        <v>0</v>
      </c>
      <c r="BF257" s="239">
        <f>IF(N257="snížená",J257,0)</f>
        <v>0</v>
      </c>
      <c r="BG257" s="239">
        <f>IF(N257="zákl. přenesená",J257,0)</f>
        <v>0</v>
      </c>
      <c r="BH257" s="239">
        <f>IF(N257="sníž. přenesená",J257,0)</f>
        <v>0</v>
      </c>
      <c r="BI257" s="239">
        <f>IF(N257="nulová",J257,0)</f>
        <v>0</v>
      </c>
      <c r="BJ257" s="16" t="s">
        <v>135</v>
      </c>
      <c r="BK257" s="239">
        <f>ROUND(I257*H257,2)</f>
        <v>0</v>
      </c>
      <c r="BL257" s="16" t="s">
        <v>200</v>
      </c>
      <c r="BM257" s="238" t="s">
        <v>523</v>
      </c>
    </row>
    <row r="258" s="13" customFormat="1">
      <c r="A258" s="13"/>
      <c r="B258" s="240"/>
      <c r="C258" s="241"/>
      <c r="D258" s="242" t="s">
        <v>137</v>
      </c>
      <c r="E258" s="243" t="s">
        <v>1</v>
      </c>
      <c r="F258" s="244" t="s">
        <v>524</v>
      </c>
      <c r="G258" s="241"/>
      <c r="H258" s="245">
        <v>51.399999999999999</v>
      </c>
      <c r="I258" s="246"/>
      <c r="J258" s="241"/>
      <c r="K258" s="241"/>
      <c r="L258" s="247"/>
      <c r="M258" s="248"/>
      <c r="N258" s="249"/>
      <c r="O258" s="249"/>
      <c r="P258" s="249"/>
      <c r="Q258" s="249"/>
      <c r="R258" s="249"/>
      <c r="S258" s="249"/>
      <c r="T258" s="250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51" t="s">
        <v>137</v>
      </c>
      <c r="AU258" s="251" t="s">
        <v>135</v>
      </c>
      <c r="AV258" s="13" t="s">
        <v>135</v>
      </c>
      <c r="AW258" s="13" t="s">
        <v>32</v>
      </c>
      <c r="AX258" s="13" t="s">
        <v>80</v>
      </c>
      <c r="AY258" s="251" t="s">
        <v>126</v>
      </c>
    </row>
    <row r="259" s="2" customFormat="1" ht="16.5" customHeight="1">
      <c r="A259" s="37"/>
      <c r="B259" s="38"/>
      <c r="C259" s="227" t="s">
        <v>525</v>
      </c>
      <c r="D259" s="227" t="s">
        <v>129</v>
      </c>
      <c r="E259" s="228" t="s">
        <v>526</v>
      </c>
      <c r="F259" s="229" t="s">
        <v>527</v>
      </c>
      <c r="G259" s="230" t="s">
        <v>207</v>
      </c>
      <c r="H259" s="231">
        <v>51.399999999999999</v>
      </c>
      <c r="I259" s="232"/>
      <c r="J259" s="233">
        <f>ROUND(I259*H259,2)</f>
        <v>0</v>
      </c>
      <c r="K259" s="229" t="s">
        <v>1</v>
      </c>
      <c r="L259" s="43"/>
      <c r="M259" s="234" t="s">
        <v>1</v>
      </c>
      <c r="N259" s="235" t="s">
        <v>41</v>
      </c>
      <c r="O259" s="90"/>
      <c r="P259" s="236">
        <f>O259*H259</f>
        <v>0</v>
      </c>
      <c r="Q259" s="236">
        <v>1.0000000000000001E-05</v>
      </c>
      <c r="R259" s="236">
        <f>Q259*H259</f>
        <v>0.00051400000000000003</v>
      </c>
      <c r="S259" s="236">
        <v>0</v>
      </c>
      <c r="T259" s="237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38" t="s">
        <v>200</v>
      </c>
      <c r="AT259" s="238" t="s">
        <v>129</v>
      </c>
      <c r="AU259" s="238" t="s">
        <v>135</v>
      </c>
      <c r="AY259" s="16" t="s">
        <v>126</v>
      </c>
      <c r="BE259" s="239">
        <f>IF(N259="základní",J259,0)</f>
        <v>0</v>
      </c>
      <c r="BF259" s="239">
        <f>IF(N259="snížená",J259,0)</f>
        <v>0</v>
      </c>
      <c r="BG259" s="239">
        <f>IF(N259="zákl. přenesená",J259,0)</f>
        <v>0</v>
      </c>
      <c r="BH259" s="239">
        <f>IF(N259="sníž. přenesená",J259,0)</f>
        <v>0</v>
      </c>
      <c r="BI259" s="239">
        <f>IF(N259="nulová",J259,0)</f>
        <v>0</v>
      </c>
      <c r="BJ259" s="16" t="s">
        <v>135</v>
      </c>
      <c r="BK259" s="239">
        <f>ROUND(I259*H259,2)</f>
        <v>0</v>
      </c>
      <c r="BL259" s="16" t="s">
        <v>200</v>
      </c>
      <c r="BM259" s="238" t="s">
        <v>528</v>
      </c>
    </row>
    <row r="260" s="2" customFormat="1" ht="21.75" customHeight="1">
      <c r="A260" s="37"/>
      <c r="B260" s="38"/>
      <c r="C260" s="227" t="s">
        <v>529</v>
      </c>
      <c r="D260" s="227" t="s">
        <v>129</v>
      </c>
      <c r="E260" s="228" t="s">
        <v>530</v>
      </c>
      <c r="F260" s="229" t="s">
        <v>531</v>
      </c>
      <c r="G260" s="230" t="s">
        <v>274</v>
      </c>
      <c r="H260" s="263"/>
      <c r="I260" s="232"/>
      <c r="J260" s="233">
        <f>ROUND(I260*H260,2)</f>
        <v>0</v>
      </c>
      <c r="K260" s="229" t="s">
        <v>133</v>
      </c>
      <c r="L260" s="43"/>
      <c r="M260" s="234" t="s">
        <v>1</v>
      </c>
      <c r="N260" s="235" t="s">
        <v>41</v>
      </c>
      <c r="O260" s="90"/>
      <c r="P260" s="236">
        <f>O260*H260</f>
        <v>0</v>
      </c>
      <c r="Q260" s="236">
        <v>0</v>
      </c>
      <c r="R260" s="236">
        <f>Q260*H260</f>
        <v>0</v>
      </c>
      <c r="S260" s="236">
        <v>0</v>
      </c>
      <c r="T260" s="237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38" t="s">
        <v>200</v>
      </c>
      <c r="AT260" s="238" t="s">
        <v>129</v>
      </c>
      <c r="AU260" s="238" t="s">
        <v>135</v>
      </c>
      <c r="AY260" s="16" t="s">
        <v>126</v>
      </c>
      <c r="BE260" s="239">
        <f>IF(N260="základní",J260,0)</f>
        <v>0</v>
      </c>
      <c r="BF260" s="239">
        <f>IF(N260="snížená",J260,0)</f>
        <v>0</v>
      </c>
      <c r="BG260" s="239">
        <f>IF(N260="zákl. přenesená",J260,0)</f>
        <v>0</v>
      </c>
      <c r="BH260" s="239">
        <f>IF(N260="sníž. přenesená",J260,0)</f>
        <v>0</v>
      </c>
      <c r="BI260" s="239">
        <f>IF(N260="nulová",J260,0)</f>
        <v>0</v>
      </c>
      <c r="BJ260" s="16" t="s">
        <v>135</v>
      </c>
      <c r="BK260" s="239">
        <f>ROUND(I260*H260,2)</f>
        <v>0</v>
      </c>
      <c r="BL260" s="16" t="s">
        <v>200</v>
      </c>
      <c r="BM260" s="238" t="s">
        <v>532</v>
      </c>
    </row>
    <row r="261" s="12" customFormat="1" ht="22.8" customHeight="1">
      <c r="A261" s="12"/>
      <c r="B261" s="211"/>
      <c r="C261" s="212"/>
      <c r="D261" s="213" t="s">
        <v>74</v>
      </c>
      <c r="E261" s="225" t="s">
        <v>533</v>
      </c>
      <c r="F261" s="225" t="s">
        <v>534</v>
      </c>
      <c r="G261" s="212"/>
      <c r="H261" s="212"/>
      <c r="I261" s="215"/>
      <c r="J261" s="226">
        <f>BK261</f>
        <v>0</v>
      </c>
      <c r="K261" s="212"/>
      <c r="L261" s="217"/>
      <c r="M261" s="218"/>
      <c r="N261" s="219"/>
      <c r="O261" s="219"/>
      <c r="P261" s="220">
        <f>SUM(P262:P274)</f>
        <v>0</v>
      </c>
      <c r="Q261" s="219"/>
      <c r="R261" s="220">
        <f>SUM(R262:R274)</f>
        <v>0.074699999999999989</v>
      </c>
      <c r="S261" s="219"/>
      <c r="T261" s="221">
        <f>SUM(T262:T274)</f>
        <v>0.00036000000000000002</v>
      </c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R261" s="222" t="s">
        <v>135</v>
      </c>
      <c r="AT261" s="223" t="s">
        <v>74</v>
      </c>
      <c r="AU261" s="223" t="s">
        <v>80</v>
      </c>
      <c r="AY261" s="222" t="s">
        <v>126</v>
      </c>
      <c r="BK261" s="224">
        <f>SUM(BK262:BK274)</f>
        <v>0</v>
      </c>
    </row>
    <row r="262" s="2" customFormat="1" ht="16.5" customHeight="1">
      <c r="A262" s="37"/>
      <c r="B262" s="38"/>
      <c r="C262" s="227" t="s">
        <v>535</v>
      </c>
      <c r="D262" s="227" t="s">
        <v>129</v>
      </c>
      <c r="E262" s="228" t="s">
        <v>536</v>
      </c>
      <c r="F262" s="229" t="s">
        <v>537</v>
      </c>
      <c r="G262" s="230" t="s">
        <v>132</v>
      </c>
      <c r="H262" s="231">
        <v>3</v>
      </c>
      <c r="I262" s="232"/>
      <c r="J262" s="233">
        <f>ROUND(I262*H262,2)</f>
        <v>0</v>
      </c>
      <c r="K262" s="229" t="s">
        <v>133</v>
      </c>
      <c r="L262" s="43"/>
      <c r="M262" s="234" t="s">
        <v>1</v>
      </c>
      <c r="N262" s="235" t="s">
        <v>41</v>
      </c>
      <c r="O262" s="90"/>
      <c r="P262" s="236">
        <f>O262*H262</f>
        <v>0</v>
      </c>
      <c r="Q262" s="236">
        <v>0.00029999999999999997</v>
      </c>
      <c r="R262" s="236">
        <f>Q262*H262</f>
        <v>0.00089999999999999998</v>
      </c>
      <c r="S262" s="236">
        <v>0</v>
      </c>
      <c r="T262" s="237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38" t="s">
        <v>200</v>
      </c>
      <c r="AT262" s="238" t="s">
        <v>129</v>
      </c>
      <c r="AU262" s="238" t="s">
        <v>135</v>
      </c>
      <c r="AY262" s="16" t="s">
        <v>126</v>
      </c>
      <c r="BE262" s="239">
        <f>IF(N262="základní",J262,0)</f>
        <v>0</v>
      </c>
      <c r="BF262" s="239">
        <f>IF(N262="snížená",J262,0)</f>
        <v>0</v>
      </c>
      <c r="BG262" s="239">
        <f>IF(N262="zákl. přenesená",J262,0)</f>
        <v>0</v>
      </c>
      <c r="BH262" s="239">
        <f>IF(N262="sníž. přenesená",J262,0)</f>
        <v>0</v>
      </c>
      <c r="BI262" s="239">
        <f>IF(N262="nulová",J262,0)</f>
        <v>0</v>
      </c>
      <c r="BJ262" s="16" t="s">
        <v>135</v>
      </c>
      <c r="BK262" s="239">
        <f>ROUND(I262*H262,2)</f>
        <v>0</v>
      </c>
      <c r="BL262" s="16" t="s">
        <v>200</v>
      </c>
      <c r="BM262" s="238" t="s">
        <v>538</v>
      </c>
    </row>
    <row r="263" s="2" customFormat="1" ht="16.5" customHeight="1">
      <c r="A263" s="37"/>
      <c r="B263" s="38"/>
      <c r="C263" s="227" t="s">
        <v>539</v>
      </c>
      <c r="D263" s="227" t="s">
        <v>129</v>
      </c>
      <c r="E263" s="228" t="s">
        <v>540</v>
      </c>
      <c r="F263" s="229" t="s">
        <v>541</v>
      </c>
      <c r="G263" s="230" t="s">
        <v>132</v>
      </c>
      <c r="H263" s="231">
        <v>3</v>
      </c>
      <c r="I263" s="232"/>
      <c r="J263" s="233">
        <f>ROUND(I263*H263,2)</f>
        <v>0</v>
      </c>
      <c r="K263" s="229" t="s">
        <v>133</v>
      </c>
      <c r="L263" s="43"/>
      <c r="M263" s="234" t="s">
        <v>1</v>
      </c>
      <c r="N263" s="235" t="s">
        <v>41</v>
      </c>
      <c r="O263" s="90"/>
      <c r="P263" s="236">
        <f>O263*H263</f>
        <v>0</v>
      </c>
      <c r="Q263" s="236">
        <v>0.0044999999999999997</v>
      </c>
      <c r="R263" s="236">
        <f>Q263*H263</f>
        <v>0.013499999999999998</v>
      </c>
      <c r="S263" s="236">
        <v>0</v>
      </c>
      <c r="T263" s="237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38" t="s">
        <v>200</v>
      </c>
      <c r="AT263" s="238" t="s">
        <v>129</v>
      </c>
      <c r="AU263" s="238" t="s">
        <v>135</v>
      </c>
      <c r="AY263" s="16" t="s">
        <v>126</v>
      </c>
      <c r="BE263" s="239">
        <f>IF(N263="základní",J263,0)</f>
        <v>0</v>
      </c>
      <c r="BF263" s="239">
        <f>IF(N263="snížená",J263,0)</f>
        <v>0</v>
      </c>
      <c r="BG263" s="239">
        <f>IF(N263="zákl. přenesená",J263,0)</f>
        <v>0</v>
      </c>
      <c r="BH263" s="239">
        <f>IF(N263="sníž. přenesená",J263,0)</f>
        <v>0</v>
      </c>
      <c r="BI263" s="239">
        <f>IF(N263="nulová",J263,0)</f>
        <v>0</v>
      </c>
      <c r="BJ263" s="16" t="s">
        <v>135</v>
      </c>
      <c r="BK263" s="239">
        <f>ROUND(I263*H263,2)</f>
        <v>0</v>
      </c>
      <c r="BL263" s="16" t="s">
        <v>200</v>
      </c>
      <c r="BM263" s="238" t="s">
        <v>542</v>
      </c>
    </row>
    <row r="264" s="2" customFormat="1" ht="21.75" customHeight="1">
      <c r="A264" s="37"/>
      <c r="B264" s="38"/>
      <c r="C264" s="227" t="s">
        <v>543</v>
      </c>
      <c r="D264" s="227" t="s">
        <v>129</v>
      </c>
      <c r="E264" s="228" t="s">
        <v>544</v>
      </c>
      <c r="F264" s="229" t="s">
        <v>545</v>
      </c>
      <c r="G264" s="230" t="s">
        <v>132</v>
      </c>
      <c r="H264" s="231">
        <v>3</v>
      </c>
      <c r="I264" s="232"/>
      <c r="J264" s="233">
        <f>ROUND(I264*H264,2)</f>
        <v>0</v>
      </c>
      <c r="K264" s="229" t="s">
        <v>133</v>
      </c>
      <c r="L264" s="43"/>
      <c r="M264" s="234" t="s">
        <v>1</v>
      </c>
      <c r="N264" s="235" t="s">
        <v>41</v>
      </c>
      <c r="O264" s="90"/>
      <c r="P264" s="236">
        <f>O264*H264</f>
        <v>0</v>
      </c>
      <c r="Q264" s="236">
        <v>0.0053</v>
      </c>
      <c r="R264" s="236">
        <f>Q264*H264</f>
        <v>0.015900000000000001</v>
      </c>
      <c r="S264" s="236">
        <v>0</v>
      </c>
      <c r="T264" s="237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38" t="s">
        <v>200</v>
      </c>
      <c r="AT264" s="238" t="s">
        <v>129</v>
      </c>
      <c r="AU264" s="238" t="s">
        <v>135</v>
      </c>
      <c r="AY264" s="16" t="s">
        <v>126</v>
      </c>
      <c r="BE264" s="239">
        <f>IF(N264="základní",J264,0)</f>
        <v>0</v>
      </c>
      <c r="BF264" s="239">
        <f>IF(N264="snížená",J264,0)</f>
        <v>0</v>
      </c>
      <c r="BG264" s="239">
        <f>IF(N264="zákl. přenesená",J264,0)</f>
        <v>0</v>
      </c>
      <c r="BH264" s="239">
        <f>IF(N264="sníž. přenesená",J264,0)</f>
        <v>0</v>
      </c>
      <c r="BI264" s="239">
        <f>IF(N264="nulová",J264,0)</f>
        <v>0</v>
      </c>
      <c r="BJ264" s="16" t="s">
        <v>135</v>
      </c>
      <c r="BK264" s="239">
        <f>ROUND(I264*H264,2)</f>
        <v>0</v>
      </c>
      <c r="BL264" s="16" t="s">
        <v>200</v>
      </c>
      <c r="BM264" s="238" t="s">
        <v>546</v>
      </c>
    </row>
    <row r="265" s="2" customFormat="1" ht="16.5" customHeight="1">
      <c r="A265" s="37"/>
      <c r="B265" s="38"/>
      <c r="C265" s="264" t="s">
        <v>547</v>
      </c>
      <c r="D265" s="264" t="s">
        <v>296</v>
      </c>
      <c r="E265" s="265" t="s">
        <v>548</v>
      </c>
      <c r="F265" s="266" t="s">
        <v>549</v>
      </c>
      <c r="G265" s="267" t="s">
        <v>132</v>
      </c>
      <c r="H265" s="268">
        <v>3.2999999999999998</v>
      </c>
      <c r="I265" s="269"/>
      <c r="J265" s="270">
        <f>ROUND(I265*H265,2)</f>
        <v>0</v>
      </c>
      <c r="K265" s="266" t="s">
        <v>133</v>
      </c>
      <c r="L265" s="271"/>
      <c r="M265" s="272" t="s">
        <v>1</v>
      </c>
      <c r="N265" s="273" t="s">
        <v>41</v>
      </c>
      <c r="O265" s="90"/>
      <c r="P265" s="236">
        <f>O265*H265</f>
        <v>0</v>
      </c>
      <c r="Q265" s="236">
        <v>0.0126</v>
      </c>
      <c r="R265" s="236">
        <f>Q265*H265</f>
        <v>0.041579999999999999</v>
      </c>
      <c r="S265" s="236">
        <v>0</v>
      </c>
      <c r="T265" s="237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38" t="s">
        <v>283</v>
      </c>
      <c r="AT265" s="238" t="s">
        <v>296</v>
      </c>
      <c r="AU265" s="238" t="s">
        <v>135</v>
      </c>
      <c r="AY265" s="16" t="s">
        <v>126</v>
      </c>
      <c r="BE265" s="239">
        <f>IF(N265="základní",J265,0)</f>
        <v>0</v>
      </c>
      <c r="BF265" s="239">
        <f>IF(N265="snížená",J265,0)</f>
        <v>0</v>
      </c>
      <c r="BG265" s="239">
        <f>IF(N265="zákl. přenesená",J265,0)</f>
        <v>0</v>
      </c>
      <c r="BH265" s="239">
        <f>IF(N265="sníž. přenesená",J265,0)</f>
        <v>0</v>
      </c>
      <c r="BI265" s="239">
        <f>IF(N265="nulová",J265,0)</f>
        <v>0</v>
      </c>
      <c r="BJ265" s="16" t="s">
        <v>135</v>
      </c>
      <c r="BK265" s="239">
        <f>ROUND(I265*H265,2)</f>
        <v>0</v>
      </c>
      <c r="BL265" s="16" t="s">
        <v>200</v>
      </c>
      <c r="BM265" s="238" t="s">
        <v>550</v>
      </c>
    </row>
    <row r="266" s="13" customFormat="1">
      <c r="A266" s="13"/>
      <c r="B266" s="240"/>
      <c r="C266" s="241"/>
      <c r="D266" s="242" t="s">
        <v>137</v>
      </c>
      <c r="E266" s="241"/>
      <c r="F266" s="244" t="s">
        <v>551</v>
      </c>
      <c r="G266" s="241"/>
      <c r="H266" s="245">
        <v>3.2999999999999998</v>
      </c>
      <c r="I266" s="246"/>
      <c r="J266" s="241"/>
      <c r="K266" s="241"/>
      <c r="L266" s="247"/>
      <c r="M266" s="248"/>
      <c r="N266" s="249"/>
      <c r="O266" s="249"/>
      <c r="P266" s="249"/>
      <c r="Q266" s="249"/>
      <c r="R266" s="249"/>
      <c r="S266" s="249"/>
      <c r="T266" s="250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51" t="s">
        <v>137</v>
      </c>
      <c r="AU266" s="251" t="s">
        <v>135</v>
      </c>
      <c r="AV266" s="13" t="s">
        <v>135</v>
      </c>
      <c r="AW266" s="13" t="s">
        <v>4</v>
      </c>
      <c r="AX266" s="13" t="s">
        <v>80</v>
      </c>
      <c r="AY266" s="251" t="s">
        <v>126</v>
      </c>
    </row>
    <row r="267" s="2" customFormat="1" ht="16.5" customHeight="1">
      <c r="A267" s="37"/>
      <c r="B267" s="38"/>
      <c r="C267" s="227" t="s">
        <v>552</v>
      </c>
      <c r="D267" s="227" t="s">
        <v>129</v>
      </c>
      <c r="E267" s="228" t="s">
        <v>553</v>
      </c>
      <c r="F267" s="229" t="s">
        <v>554</v>
      </c>
      <c r="G267" s="230" t="s">
        <v>259</v>
      </c>
      <c r="H267" s="231">
        <v>1</v>
      </c>
      <c r="I267" s="232"/>
      <c r="J267" s="233">
        <f>ROUND(I267*H267,2)</f>
        <v>0</v>
      </c>
      <c r="K267" s="229" t="s">
        <v>133</v>
      </c>
      <c r="L267" s="43"/>
      <c r="M267" s="234" t="s">
        <v>1</v>
      </c>
      <c r="N267" s="235" t="s">
        <v>41</v>
      </c>
      <c r="O267" s="90"/>
      <c r="P267" s="236">
        <f>O267*H267</f>
        <v>0</v>
      </c>
      <c r="Q267" s="236">
        <v>0</v>
      </c>
      <c r="R267" s="236">
        <f>Q267*H267</f>
        <v>0</v>
      </c>
      <c r="S267" s="236">
        <v>0.00036000000000000002</v>
      </c>
      <c r="T267" s="237">
        <f>S267*H267</f>
        <v>0.00036000000000000002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38" t="s">
        <v>200</v>
      </c>
      <c r="AT267" s="238" t="s">
        <v>129</v>
      </c>
      <c r="AU267" s="238" t="s">
        <v>135</v>
      </c>
      <c r="AY267" s="16" t="s">
        <v>126</v>
      </c>
      <c r="BE267" s="239">
        <f>IF(N267="základní",J267,0)</f>
        <v>0</v>
      </c>
      <c r="BF267" s="239">
        <f>IF(N267="snížená",J267,0)</f>
        <v>0</v>
      </c>
      <c r="BG267" s="239">
        <f>IF(N267="zákl. přenesená",J267,0)</f>
        <v>0</v>
      </c>
      <c r="BH267" s="239">
        <f>IF(N267="sníž. přenesená",J267,0)</f>
        <v>0</v>
      </c>
      <c r="BI267" s="239">
        <f>IF(N267="nulová",J267,0)</f>
        <v>0</v>
      </c>
      <c r="BJ267" s="16" t="s">
        <v>135</v>
      </c>
      <c r="BK267" s="239">
        <f>ROUND(I267*H267,2)</f>
        <v>0</v>
      </c>
      <c r="BL267" s="16" t="s">
        <v>200</v>
      </c>
      <c r="BM267" s="238" t="s">
        <v>555</v>
      </c>
    </row>
    <row r="268" s="2" customFormat="1" ht="16.5" customHeight="1">
      <c r="A268" s="37"/>
      <c r="B268" s="38"/>
      <c r="C268" s="227" t="s">
        <v>556</v>
      </c>
      <c r="D268" s="227" t="s">
        <v>129</v>
      </c>
      <c r="E268" s="228" t="s">
        <v>557</v>
      </c>
      <c r="F268" s="229" t="s">
        <v>558</v>
      </c>
      <c r="G268" s="230" t="s">
        <v>259</v>
      </c>
      <c r="H268" s="231">
        <v>1</v>
      </c>
      <c r="I268" s="232"/>
      <c r="J268" s="233">
        <f>ROUND(I268*H268,2)</f>
        <v>0</v>
      </c>
      <c r="K268" s="229" t="s">
        <v>133</v>
      </c>
      <c r="L268" s="43"/>
      <c r="M268" s="234" t="s">
        <v>1</v>
      </c>
      <c r="N268" s="235" t="s">
        <v>41</v>
      </c>
      <c r="O268" s="90"/>
      <c r="P268" s="236">
        <f>O268*H268</f>
        <v>0</v>
      </c>
      <c r="Q268" s="236">
        <v>0.00020000000000000001</v>
      </c>
      <c r="R268" s="236">
        <f>Q268*H268</f>
        <v>0.00020000000000000001</v>
      </c>
      <c r="S268" s="236">
        <v>0</v>
      </c>
      <c r="T268" s="237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38" t="s">
        <v>200</v>
      </c>
      <c r="AT268" s="238" t="s">
        <v>129</v>
      </c>
      <c r="AU268" s="238" t="s">
        <v>135</v>
      </c>
      <c r="AY268" s="16" t="s">
        <v>126</v>
      </c>
      <c r="BE268" s="239">
        <f>IF(N268="základní",J268,0)</f>
        <v>0</v>
      </c>
      <c r="BF268" s="239">
        <f>IF(N268="snížená",J268,0)</f>
        <v>0</v>
      </c>
      <c r="BG268" s="239">
        <f>IF(N268="zákl. přenesená",J268,0)</f>
        <v>0</v>
      </c>
      <c r="BH268" s="239">
        <f>IF(N268="sníž. přenesená",J268,0)</f>
        <v>0</v>
      </c>
      <c r="BI268" s="239">
        <f>IF(N268="nulová",J268,0)</f>
        <v>0</v>
      </c>
      <c r="BJ268" s="16" t="s">
        <v>135</v>
      </c>
      <c r="BK268" s="239">
        <f>ROUND(I268*H268,2)</f>
        <v>0</v>
      </c>
      <c r="BL268" s="16" t="s">
        <v>200</v>
      </c>
      <c r="BM268" s="238" t="s">
        <v>559</v>
      </c>
    </row>
    <row r="269" s="13" customFormat="1">
      <c r="A269" s="13"/>
      <c r="B269" s="240"/>
      <c r="C269" s="241"/>
      <c r="D269" s="242" t="s">
        <v>137</v>
      </c>
      <c r="E269" s="243" t="s">
        <v>1</v>
      </c>
      <c r="F269" s="244" t="s">
        <v>560</v>
      </c>
      <c r="G269" s="241"/>
      <c r="H269" s="245">
        <v>1</v>
      </c>
      <c r="I269" s="246"/>
      <c r="J269" s="241"/>
      <c r="K269" s="241"/>
      <c r="L269" s="247"/>
      <c r="M269" s="248"/>
      <c r="N269" s="249"/>
      <c r="O269" s="249"/>
      <c r="P269" s="249"/>
      <c r="Q269" s="249"/>
      <c r="R269" s="249"/>
      <c r="S269" s="249"/>
      <c r="T269" s="250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51" t="s">
        <v>137</v>
      </c>
      <c r="AU269" s="251" t="s">
        <v>135</v>
      </c>
      <c r="AV269" s="13" t="s">
        <v>135</v>
      </c>
      <c r="AW269" s="13" t="s">
        <v>32</v>
      </c>
      <c r="AX269" s="13" t="s">
        <v>75</v>
      </c>
      <c r="AY269" s="251" t="s">
        <v>126</v>
      </c>
    </row>
    <row r="270" s="14" customFormat="1">
      <c r="A270" s="14"/>
      <c r="B270" s="252"/>
      <c r="C270" s="253"/>
      <c r="D270" s="242" t="s">
        <v>137</v>
      </c>
      <c r="E270" s="254" t="s">
        <v>1</v>
      </c>
      <c r="F270" s="255" t="s">
        <v>147</v>
      </c>
      <c r="G270" s="253"/>
      <c r="H270" s="256">
        <v>1</v>
      </c>
      <c r="I270" s="257"/>
      <c r="J270" s="253"/>
      <c r="K270" s="253"/>
      <c r="L270" s="258"/>
      <c r="M270" s="259"/>
      <c r="N270" s="260"/>
      <c r="O270" s="260"/>
      <c r="P270" s="260"/>
      <c r="Q270" s="260"/>
      <c r="R270" s="260"/>
      <c r="S270" s="260"/>
      <c r="T270" s="261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62" t="s">
        <v>137</v>
      </c>
      <c r="AU270" s="262" t="s">
        <v>135</v>
      </c>
      <c r="AV270" s="14" t="s">
        <v>134</v>
      </c>
      <c r="AW270" s="14" t="s">
        <v>32</v>
      </c>
      <c r="AX270" s="14" t="s">
        <v>80</v>
      </c>
      <c r="AY270" s="262" t="s">
        <v>126</v>
      </c>
    </row>
    <row r="271" s="2" customFormat="1" ht="16.5" customHeight="1">
      <c r="A271" s="37"/>
      <c r="B271" s="38"/>
      <c r="C271" s="264" t="s">
        <v>561</v>
      </c>
      <c r="D271" s="264" t="s">
        <v>296</v>
      </c>
      <c r="E271" s="265" t="s">
        <v>562</v>
      </c>
      <c r="F271" s="266" t="s">
        <v>563</v>
      </c>
      <c r="G271" s="267" t="s">
        <v>259</v>
      </c>
      <c r="H271" s="268">
        <v>1</v>
      </c>
      <c r="I271" s="269"/>
      <c r="J271" s="270">
        <f>ROUND(I271*H271,2)</f>
        <v>0</v>
      </c>
      <c r="K271" s="266" t="s">
        <v>133</v>
      </c>
      <c r="L271" s="271"/>
      <c r="M271" s="272" t="s">
        <v>1</v>
      </c>
      <c r="N271" s="273" t="s">
        <v>41</v>
      </c>
      <c r="O271" s="90"/>
      <c r="P271" s="236">
        <f>O271*H271</f>
        <v>0</v>
      </c>
      <c r="Q271" s="236">
        <v>0.00031</v>
      </c>
      <c r="R271" s="236">
        <f>Q271*H271</f>
        <v>0.00031</v>
      </c>
      <c r="S271" s="236">
        <v>0</v>
      </c>
      <c r="T271" s="237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38" t="s">
        <v>283</v>
      </c>
      <c r="AT271" s="238" t="s">
        <v>296</v>
      </c>
      <c r="AU271" s="238" t="s">
        <v>135</v>
      </c>
      <c r="AY271" s="16" t="s">
        <v>126</v>
      </c>
      <c r="BE271" s="239">
        <f>IF(N271="základní",J271,0)</f>
        <v>0</v>
      </c>
      <c r="BF271" s="239">
        <f>IF(N271="snížená",J271,0)</f>
        <v>0</v>
      </c>
      <c r="BG271" s="239">
        <f>IF(N271="zákl. přenesená",J271,0)</f>
        <v>0</v>
      </c>
      <c r="BH271" s="239">
        <f>IF(N271="sníž. přenesená",J271,0)</f>
        <v>0</v>
      </c>
      <c r="BI271" s="239">
        <f>IF(N271="nulová",J271,0)</f>
        <v>0</v>
      </c>
      <c r="BJ271" s="16" t="s">
        <v>135</v>
      </c>
      <c r="BK271" s="239">
        <f>ROUND(I271*H271,2)</f>
        <v>0</v>
      </c>
      <c r="BL271" s="16" t="s">
        <v>200</v>
      </c>
      <c r="BM271" s="238" t="s">
        <v>564</v>
      </c>
    </row>
    <row r="272" s="2" customFormat="1" ht="21.75" customHeight="1">
      <c r="A272" s="37"/>
      <c r="B272" s="38"/>
      <c r="C272" s="227" t="s">
        <v>565</v>
      </c>
      <c r="D272" s="227" t="s">
        <v>129</v>
      </c>
      <c r="E272" s="228" t="s">
        <v>566</v>
      </c>
      <c r="F272" s="229" t="s">
        <v>567</v>
      </c>
      <c r="G272" s="230" t="s">
        <v>207</v>
      </c>
      <c r="H272" s="231">
        <v>4.2000000000000002</v>
      </c>
      <c r="I272" s="232"/>
      <c r="J272" s="233">
        <f>ROUND(I272*H272,2)</f>
        <v>0</v>
      </c>
      <c r="K272" s="229" t="s">
        <v>133</v>
      </c>
      <c r="L272" s="43"/>
      <c r="M272" s="234" t="s">
        <v>1</v>
      </c>
      <c r="N272" s="235" t="s">
        <v>41</v>
      </c>
      <c r="O272" s="90"/>
      <c r="P272" s="236">
        <f>O272*H272</f>
        <v>0</v>
      </c>
      <c r="Q272" s="236">
        <v>0.00055000000000000003</v>
      </c>
      <c r="R272" s="236">
        <f>Q272*H272</f>
        <v>0.0023100000000000004</v>
      </c>
      <c r="S272" s="236">
        <v>0</v>
      </c>
      <c r="T272" s="237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38" t="s">
        <v>200</v>
      </c>
      <c r="AT272" s="238" t="s">
        <v>129</v>
      </c>
      <c r="AU272" s="238" t="s">
        <v>135</v>
      </c>
      <c r="AY272" s="16" t="s">
        <v>126</v>
      </c>
      <c r="BE272" s="239">
        <f>IF(N272="základní",J272,0)</f>
        <v>0</v>
      </c>
      <c r="BF272" s="239">
        <f>IF(N272="snížená",J272,0)</f>
        <v>0</v>
      </c>
      <c r="BG272" s="239">
        <f>IF(N272="zákl. přenesená",J272,0)</f>
        <v>0</v>
      </c>
      <c r="BH272" s="239">
        <f>IF(N272="sníž. přenesená",J272,0)</f>
        <v>0</v>
      </c>
      <c r="BI272" s="239">
        <f>IF(N272="nulová",J272,0)</f>
        <v>0</v>
      </c>
      <c r="BJ272" s="16" t="s">
        <v>135</v>
      </c>
      <c r="BK272" s="239">
        <f>ROUND(I272*H272,2)</f>
        <v>0</v>
      </c>
      <c r="BL272" s="16" t="s">
        <v>200</v>
      </c>
      <c r="BM272" s="238" t="s">
        <v>568</v>
      </c>
    </row>
    <row r="273" s="13" customFormat="1">
      <c r="A273" s="13"/>
      <c r="B273" s="240"/>
      <c r="C273" s="241"/>
      <c r="D273" s="242" t="s">
        <v>137</v>
      </c>
      <c r="E273" s="243" t="s">
        <v>1</v>
      </c>
      <c r="F273" s="244" t="s">
        <v>569</v>
      </c>
      <c r="G273" s="241"/>
      <c r="H273" s="245">
        <v>4.2000000000000002</v>
      </c>
      <c r="I273" s="246"/>
      <c r="J273" s="241"/>
      <c r="K273" s="241"/>
      <c r="L273" s="247"/>
      <c r="M273" s="248"/>
      <c r="N273" s="249"/>
      <c r="O273" s="249"/>
      <c r="P273" s="249"/>
      <c r="Q273" s="249"/>
      <c r="R273" s="249"/>
      <c r="S273" s="249"/>
      <c r="T273" s="250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51" t="s">
        <v>137</v>
      </c>
      <c r="AU273" s="251" t="s">
        <v>135</v>
      </c>
      <c r="AV273" s="13" t="s">
        <v>135</v>
      </c>
      <c r="AW273" s="13" t="s">
        <v>32</v>
      </c>
      <c r="AX273" s="13" t="s">
        <v>80</v>
      </c>
      <c r="AY273" s="251" t="s">
        <v>126</v>
      </c>
    </row>
    <row r="274" s="2" customFormat="1" ht="21.75" customHeight="1">
      <c r="A274" s="37"/>
      <c r="B274" s="38"/>
      <c r="C274" s="227" t="s">
        <v>570</v>
      </c>
      <c r="D274" s="227" t="s">
        <v>129</v>
      </c>
      <c r="E274" s="228" t="s">
        <v>571</v>
      </c>
      <c r="F274" s="229" t="s">
        <v>572</v>
      </c>
      <c r="G274" s="230" t="s">
        <v>274</v>
      </c>
      <c r="H274" s="263"/>
      <c r="I274" s="232"/>
      <c r="J274" s="233">
        <f>ROUND(I274*H274,2)</f>
        <v>0</v>
      </c>
      <c r="K274" s="229" t="s">
        <v>133</v>
      </c>
      <c r="L274" s="43"/>
      <c r="M274" s="234" t="s">
        <v>1</v>
      </c>
      <c r="N274" s="235" t="s">
        <v>41</v>
      </c>
      <c r="O274" s="90"/>
      <c r="P274" s="236">
        <f>O274*H274</f>
        <v>0</v>
      </c>
      <c r="Q274" s="236">
        <v>0</v>
      </c>
      <c r="R274" s="236">
        <f>Q274*H274</f>
        <v>0</v>
      </c>
      <c r="S274" s="236">
        <v>0</v>
      </c>
      <c r="T274" s="237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38" t="s">
        <v>200</v>
      </c>
      <c r="AT274" s="238" t="s">
        <v>129</v>
      </c>
      <c r="AU274" s="238" t="s">
        <v>135</v>
      </c>
      <c r="AY274" s="16" t="s">
        <v>126</v>
      </c>
      <c r="BE274" s="239">
        <f>IF(N274="základní",J274,0)</f>
        <v>0</v>
      </c>
      <c r="BF274" s="239">
        <f>IF(N274="snížená",J274,0)</f>
        <v>0</v>
      </c>
      <c r="BG274" s="239">
        <f>IF(N274="zákl. přenesená",J274,0)</f>
        <v>0</v>
      </c>
      <c r="BH274" s="239">
        <f>IF(N274="sníž. přenesená",J274,0)</f>
        <v>0</v>
      </c>
      <c r="BI274" s="239">
        <f>IF(N274="nulová",J274,0)</f>
        <v>0</v>
      </c>
      <c r="BJ274" s="16" t="s">
        <v>135</v>
      </c>
      <c r="BK274" s="239">
        <f>ROUND(I274*H274,2)</f>
        <v>0</v>
      </c>
      <c r="BL274" s="16" t="s">
        <v>200</v>
      </c>
      <c r="BM274" s="238" t="s">
        <v>573</v>
      </c>
    </row>
    <row r="275" s="12" customFormat="1" ht="22.8" customHeight="1">
      <c r="A275" s="12"/>
      <c r="B275" s="211"/>
      <c r="C275" s="212"/>
      <c r="D275" s="213" t="s">
        <v>74</v>
      </c>
      <c r="E275" s="225" t="s">
        <v>574</v>
      </c>
      <c r="F275" s="225" t="s">
        <v>575</v>
      </c>
      <c r="G275" s="212"/>
      <c r="H275" s="212"/>
      <c r="I275" s="215"/>
      <c r="J275" s="226">
        <f>BK275</f>
        <v>0</v>
      </c>
      <c r="K275" s="212"/>
      <c r="L275" s="217"/>
      <c r="M275" s="218"/>
      <c r="N275" s="219"/>
      <c r="O275" s="219"/>
      <c r="P275" s="220">
        <f>SUM(P276:P283)</f>
        <v>0</v>
      </c>
      <c r="Q275" s="219"/>
      <c r="R275" s="220">
        <f>SUM(R276:R283)</f>
        <v>0.0027800000000000004</v>
      </c>
      <c r="S275" s="219"/>
      <c r="T275" s="221">
        <f>SUM(T276:T283)</f>
        <v>0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R275" s="222" t="s">
        <v>135</v>
      </c>
      <c r="AT275" s="223" t="s">
        <v>74</v>
      </c>
      <c r="AU275" s="223" t="s">
        <v>80</v>
      </c>
      <c r="AY275" s="222" t="s">
        <v>126</v>
      </c>
      <c r="BK275" s="224">
        <f>SUM(BK276:BK283)</f>
        <v>0</v>
      </c>
    </row>
    <row r="276" s="2" customFormat="1" ht="21.75" customHeight="1">
      <c r="A276" s="37"/>
      <c r="B276" s="38"/>
      <c r="C276" s="227" t="s">
        <v>576</v>
      </c>
      <c r="D276" s="227" t="s">
        <v>129</v>
      </c>
      <c r="E276" s="228" t="s">
        <v>577</v>
      </c>
      <c r="F276" s="229" t="s">
        <v>578</v>
      </c>
      <c r="G276" s="230" t="s">
        <v>132</v>
      </c>
      <c r="H276" s="231">
        <v>4.7999999999999998</v>
      </c>
      <c r="I276" s="232"/>
      <c r="J276" s="233">
        <f>ROUND(I276*H276,2)</f>
        <v>0</v>
      </c>
      <c r="K276" s="229" t="s">
        <v>133</v>
      </c>
      <c r="L276" s="43"/>
      <c r="M276" s="234" t="s">
        <v>1</v>
      </c>
      <c r="N276" s="235" t="s">
        <v>41</v>
      </c>
      <c r="O276" s="90"/>
      <c r="P276" s="236">
        <f>O276*H276</f>
        <v>0</v>
      </c>
      <c r="Q276" s="236">
        <v>8.0000000000000007E-05</v>
      </c>
      <c r="R276" s="236">
        <f>Q276*H276</f>
        <v>0.00038400000000000001</v>
      </c>
      <c r="S276" s="236">
        <v>0</v>
      </c>
      <c r="T276" s="237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38" t="s">
        <v>200</v>
      </c>
      <c r="AT276" s="238" t="s">
        <v>129</v>
      </c>
      <c r="AU276" s="238" t="s">
        <v>135</v>
      </c>
      <c r="AY276" s="16" t="s">
        <v>126</v>
      </c>
      <c r="BE276" s="239">
        <f>IF(N276="základní",J276,0)</f>
        <v>0</v>
      </c>
      <c r="BF276" s="239">
        <f>IF(N276="snížená",J276,0)</f>
        <v>0</v>
      </c>
      <c r="BG276" s="239">
        <f>IF(N276="zákl. přenesená",J276,0)</f>
        <v>0</v>
      </c>
      <c r="BH276" s="239">
        <f>IF(N276="sníž. přenesená",J276,0)</f>
        <v>0</v>
      </c>
      <c r="BI276" s="239">
        <f>IF(N276="nulová",J276,0)</f>
        <v>0</v>
      </c>
      <c r="BJ276" s="16" t="s">
        <v>135</v>
      </c>
      <c r="BK276" s="239">
        <f>ROUND(I276*H276,2)</f>
        <v>0</v>
      </c>
      <c r="BL276" s="16" t="s">
        <v>200</v>
      </c>
      <c r="BM276" s="238" t="s">
        <v>579</v>
      </c>
    </row>
    <row r="277" s="13" customFormat="1">
      <c r="A277" s="13"/>
      <c r="B277" s="240"/>
      <c r="C277" s="241"/>
      <c r="D277" s="242" t="s">
        <v>137</v>
      </c>
      <c r="E277" s="243" t="s">
        <v>1</v>
      </c>
      <c r="F277" s="244" t="s">
        <v>580</v>
      </c>
      <c r="G277" s="241"/>
      <c r="H277" s="245">
        <v>4.7999999999999998</v>
      </c>
      <c r="I277" s="246"/>
      <c r="J277" s="241"/>
      <c r="K277" s="241"/>
      <c r="L277" s="247"/>
      <c r="M277" s="248"/>
      <c r="N277" s="249"/>
      <c r="O277" s="249"/>
      <c r="P277" s="249"/>
      <c r="Q277" s="249"/>
      <c r="R277" s="249"/>
      <c r="S277" s="249"/>
      <c r="T277" s="250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51" t="s">
        <v>137</v>
      </c>
      <c r="AU277" s="251" t="s">
        <v>135</v>
      </c>
      <c r="AV277" s="13" t="s">
        <v>135</v>
      </c>
      <c r="AW277" s="13" t="s">
        <v>32</v>
      </c>
      <c r="AX277" s="13" t="s">
        <v>80</v>
      </c>
      <c r="AY277" s="251" t="s">
        <v>126</v>
      </c>
    </row>
    <row r="278" s="2" customFormat="1" ht="21.75" customHeight="1">
      <c r="A278" s="37"/>
      <c r="B278" s="38"/>
      <c r="C278" s="227" t="s">
        <v>581</v>
      </c>
      <c r="D278" s="227" t="s">
        <v>129</v>
      </c>
      <c r="E278" s="228" t="s">
        <v>582</v>
      </c>
      <c r="F278" s="229" t="s">
        <v>583</v>
      </c>
      <c r="G278" s="230" t="s">
        <v>132</v>
      </c>
      <c r="H278" s="231">
        <v>4.7999999999999998</v>
      </c>
      <c r="I278" s="232"/>
      <c r="J278" s="233">
        <f>ROUND(I278*H278,2)</f>
        <v>0</v>
      </c>
      <c r="K278" s="229" t="s">
        <v>133</v>
      </c>
      <c r="L278" s="43"/>
      <c r="M278" s="234" t="s">
        <v>1</v>
      </c>
      <c r="N278" s="235" t="s">
        <v>41</v>
      </c>
      <c r="O278" s="90"/>
      <c r="P278" s="236">
        <f>O278*H278</f>
        <v>0</v>
      </c>
      <c r="Q278" s="236">
        <v>6.0000000000000002E-05</v>
      </c>
      <c r="R278" s="236">
        <f>Q278*H278</f>
        <v>0.00028800000000000001</v>
      </c>
      <c r="S278" s="236">
        <v>0</v>
      </c>
      <c r="T278" s="237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38" t="s">
        <v>200</v>
      </c>
      <c r="AT278" s="238" t="s">
        <v>129</v>
      </c>
      <c r="AU278" s="238" t="s">
        <v>135</v>
      </c>
      <c r="AY278" s="16" t="s">
        <v>126</v>
      </c>
      <c r="BE278" s="239">
        <f>IF(N278="základní",J278,0)</f>
        <v>0</v>
      </c>
      <c r="BF278" s="239">
        <f>IF(N278="snížená",J278,0)</f>
        <v>0</v>
      </c>
      <c r="BG278" s="239">
        <f>IF(N278="zákl. přenesená",J278,0)</f>
        <v>0</v>
      </c>
      <c r="BH278" s="239">
        <f>IF(N278="sníž. přenesená",J278,0)</f>
        <v>0</v>
      </c>
      <c r="BI278" s="239">
        <f>IF(N278="nulová",J278,0)</f>
        <v>0</v>
      </c>
      <c r="BJ278" s="16" t="s">
        <v>135</v>
      </c>
      <c r="BK278" s="239">
        <f>ROUND(I278*H278,2)</f>
        <v>0</v>
      </c>
      <c r="BL278" s="16" t="s">
        <v>200</v>
      </c>
      <c r="BM278" s="238" t="s">
        <v>584</v>
      </c>
    </row>
    <row r="279" s="2" customFormat="1" ht="21.75" customHeight="1">
      <c r="A279" s="37"/>
      <c r="B279" s="38"/>
      <c r="C279" s="227" t="s">
        <v>585</v>
      </c>
      <c r="D279" s="227" t="s">
        <v>129</v>
      </c>
      <c r="E279" s="228" t="s">
        <v>586</v>
      </c>
      <c r="F279" s="229" t="s">
        <v>587</v>
      </c>
      <c r="G279" s="230" t="s">
        <v>132</v>
      </c>
      <c r="H279" s="231">
        <v>4.7999999999999998</v>
      </c>
      <c r="I279" s="232"/>
      <c r="J279" s="233">
        <f>ROUND(I279*H279,2)</f>
        <v>0</v>
      </c>
      <c r="K279" s="229" t="s">
        <v>133</v>
      </c>
      <c r="L279" s="43"/>
      <c r="M279" s="234" t="s">
        <v>1</v>
      </c>
      <c r="N279" s="235" t="s">
        <v>41</v>
      </c>
      <c r="O279" s="90"/>
      <c r="P279" s="236">
        <f>O279*H279</f>
        <v>0</v>
      </c>
      <c r="Q279" s="236">
        <v>0.00013999999999999999</v>
      </c>
      <c r="R279" s="236">
        <f>Q279*H279</f>
        <v>0.00067199999999999996</v>
      </c>
      <c r="S279" s="236">
        <v>0</v>
      </c>
      <c r="T279" s="237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38" t="s">
        <v>200</v>
      </c>
      <c r="AT279" s="238" t="s">
        <v>129</v>
      </c>
      <c r="AU279" s="238" t="s">
        <v>135</v>
      </c>
      <c r="AY279" s="16" t="s">
        <v>126</v>
      </c>
      <c r="BE279" s="239">
        <f>IF(N279="základní",J279,0)</f>
        <v>0</v>
      </c>
      <c r="BF279" s="239">
        <f>IF(N279="snížená",J279,0)</f>
        <v>0</v>
      </c>
      <c r="BG279" s="239">
        <f>IF(N279="zákl. přenesená",J279,0)</f>
        <v>0</v>
      </c>
      <c r="BH279" s="239">
        <f>IF(N279="sníž. přenesená",J279,0)</f>
        <v>0</v>
      </c>
      <c r="BI279" s="239">
        <f>IF(N279="nulová",J279,0)</f>
        <v>0</v>
      </c>
      <c r="BJ279" s="16" t="s">
        <v>135</v>
      </c>
      <c r="BK279" s="239">
        <f>ROUND(I279*H279,2)</f>
        <v>0</v>
      </c>
      <c r="BL279" s="16" t="s">
        <v>200</v>
      </c>
      <c r="BM279" s="238" t="s">
        <v>588</v>
      </c>
    </row>
    <row r="280" s="2" customFormat="1" ht="21.75" customHeight="1">
      <c r="A280" s="37"/>
      <c r="B280" s="38"/>
      <c r="C280" s="227" t="s">
        <v>589</v>
      </c>
      <c r="D280" s="227" t="s">
        <v>129</v>
      </c>
      <c r="E280" s="228" t="s">
        <v>590</v>
      </c>
      <c r="F280" s="229" t="s">
        <v>591</v>
      </c>
      <c r="G280" s="230" t="s">
        <v>132</v>
      </c>
      <c r="H280" s="231">
        <v>4.7999999999999998</v>
      </c>
      <c r="I280" s="232"/>
      <c r="J280" s="233">
        <f>ROUND(I280*H280,2)</f>
        <v>0</v>
      </c>
      <c r="K280" s="229" t="s">
        <v>133</v>
      </c>
      <c r="L280" s="43"/>
      <c r="M280" s="234" t="s">
        <v>1</v>
      </c>
      <c r="N280" s="235" t="s">
        <v>41</v>
      </c>
      <c r="O280" s="90"/>
      <c r="P280" s="236">
        <f>O280*H280</f>
        <v>0</v>
      </c>
      <c r="Q280" s="236">
        <v>0.00012</v>
      </c>
      <c r="R280" s="236">
        <f>Q280*H280</f>
        <v>0.00057600000000000001</v>
      </c>
      <c r="S280" s="236">
        <v>0</v>
      </c>
      <c r="T280" s="237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38" t="s">
        <v>200</v>
      </c>
      <c r="AT280" s="238" t="s">
        <v>129</v>
      </c>
      <c r="AU280" s="238" t="s">
        <v>135</v>
      </c>
      <c r="AY280" s="16" t="s">
        <v>126</v>
      </c>
      <c r="BE280" s="239">
        <f>IF(N280="základní",J280,0)</f>
        <v>0</v>
      </c>
      <c r="BF280" s="239">
        <f>IF(N280="snížená",J280,0)</f>
        <v>0</v>
      </c>
      <c r="BG280" s="239">
        <f>IF(N280="zákl. přenesená",J280,0)</f>
        <v>0</v>
      </c>
      <c r="BH280" s="239">
        <f>IF(N280="sníž. přenesená",J280,0)</f>
        <v>0</v>
      </c>
      <c r="BI280" s="239">
        <f>IF(N280="nulová",J280,0)</f>
        <v>0</v>
      </c>
      <c r="BJ280" s="16" t="s">
        <v>135</v>
      </c>
      <c r="BK280" s="239">
        <f>ROUND(I280*H280,2)</f>
        <v>0</v>
      </c>
      <c r="BL280" s="16" t="s">
        <v>200</v>
      </c>
      <c r="BM280" s="238" t="s">
        <v>592</v>
      </c>
    </row>
    <row r="281" s="2" customFormat="1" ht="21.75" customHeight="1">
      <c r="A281" s="37"/>
      <c r="B281" s="38"/>
      <c r="C281" s="227" t="s">
        <v>593</v>
      </c>
      <c r="D281" s="227" t="s">
        <v>129</v>
      </c>
      <c r="E281" s="228" t="s">
        <v>594</v>
      </c>
      <c r="F281" s="229" t="s">
        <v>595</v>
      </c>
      <c r="G281" s="230" t="s">
        <v>132</v>
      </c>
      <c r="H281" s="231">
        <v>4.7999999999999998</v>
      </c>
      <c r="I281" s="232"/>
      <c r="J281" s="233">
        <f>ROUND(I281*H281,2)</f>
        <v>0</v>
      </c>
      <c r="K281" s="229" t="s">
        <v>133</v>
      </c>
      <c r="L281" s="43"/>
      <c r="M281" s="234" t="s">
        <v>1</v>
      </c>
      <c r="N281" s="235" t="s">
        <v>41</v>
      </c>
      <c r="O281" s="90"/>
      <c r="P281" s="236">
        <f>O281*H281</f>
        <v>0</v>
      </c>
      <c r="Q281" s="236">
        <v>0.00012</v>
      </c>
      <c r="R281" s="236">
        <f>Q281*H281</f>
        <v>0.00057600000000000001</v>
      </c>
      <c r="S281" s="236">
        <v>0</v>
      </c>
      <c r="T281" s="237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38" t="s">
        <v>200</v>
      </c>
      <c r="AT281" s="238" t="s">
        <v>129</v>
      </c>
      <c r="AU281" s="238" t="s">
        <v>135</v>
      </c>
      <c r="AY281" s="16" t="s">
        <v>126</v>
      </c>
      <c r="BE281" s="239">
        <f>IF(N281="základní",J281,0)</f>
        <v>0</v>
      </c>
      <c r="BF281" s="239">
        <f>IF(N281="snížená",J281,0)</f>
        <v>0</v>
      </c>
      <c r="BG281" s="239">
        <f>IF(N281="zákl. přenesená",J281,0)</f>
        <v>0</v>
      </c>
      <c r="BH281" s="239">
        <f>IF(N281="sníž. přenesená",J281,0)</f>
        <v>0</v>
      </c>
      <c r="BI281" s="239">
        <f>IF(N281="nulová",J281,0)</f>
        <v>0</v>
      </c>
      <c r="BJ281" s="16" t="s">
        <v>135</v>
      </c>
      <c r="BK281" s="239">
        <f>ROUND(I281*H281,2)</f>
        <v>0</v>
      </c>
      <c r="BL281" s="16" t="s">
        <v>200</v>
      </c>
      <c r="BM281" s="238" t="s">
        <v>596</v>
      </c>
    </row>
    <row r="282" s="2" customFormat="1" ht="21.75" customHeight="1">
      <c r="A282" s="37"/>
      <c r="B282" s="38"/>
      <c r="C282" s="227" t="s">
        <v>597</v>
      </c>
      <c r="D282" s="227" t="s">
        <v>129</v>
      </c>
      <c r="E282" s="228" t="s">
        <v>598</v>
      </c>
      <c r="F282" s="229" t="s">
        <v>599</v>
      </c>
      <c r="G282" s="230" t="s">
        <v>132</v>
      </c>
      <c r="H282" s="231">
        <v>4.7999999999999998</v>
      </c>
      <c r="I282" s="232"/>
      <c r="J282" s="233">
        <f>ROUND(I282*H282,2)</f>
        <v>0</v>
      </c>
      <c r="K282" s="229" t="s">
        <v>133</v>
      </c>
      <c r="L282" s="43"/>
      <c r="M282" s="234" t="s">
        <v>1</v>
      </c>
      <c r="N282" s="235" t="s">
        <v>41</v>
      </c>
      <c r="O282" s="90"/>
      <c r="P282" s="236">
        <f>O282*H282</f>
        <v>0</v>
      </c>
      <c r="Q282" s="236">
        <v>3.0000000000000001E-05</v>
      </c>
      <c r="R282" s="236">
        <f>Q282*H282</f>
        <v>0.000144</v>
      </c>
      <c r="S282" s="236">
        <v>0</v>
      </c>
      <c r="T282" s="237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38" t="s">
        <v>200</v>
      </c>
      <c r="AT282" s="238" t="s">
        <v>129</v>
      </c>
      <c r="AU282" s="238" t="s">
        <v>135</v>
      </c>
      <c r="AY282" s="16" t="s">
        <v>126</v>
      </c>
      <c r="BE282" s="239">
        <f>IF(N282="základní",J282,0)</f>
        <v>0</v>
      </c>
      <c r="BF282" s="239">
        <f>IF(N282="snížená",J282,0)</f>
        <v>0</v>
      </c>
      <c r="BG282" s="239">
        <f>IF(N282="zákl. přenesená",J282,0)</f>
        <v>0</v>
      </c>
      <c r="BH282" s="239">
        <f>IF(N282="sníž. přenesená",J282,0)</f>
        <v>0</v>
      </c>
      <c r="BI282" s="239">
        <f>IF(N282="nulová",J282,0)</f>
        <v>0</v>
      </c>
      <c r="BJ282" s="16" t="s">
        <v>135</v>
      </c>
      <c r="BK282" s="239">
        <f>ROUND(I282*H282,2)</f>
        <v>0</v>
      </c>
      <c r="BL282" s="16" t="s">
        <v>200</v>
      </c>
      <c r="BM282" s="238" t="s">
        <v>600</v>
      </c>
    </row>
    <row r="283" s="2" customFormat="1" ht="21.75" customHeight="1">
      <c r="A283" s="37"/>
      <c r="B283" s="38"/>
      <c r="C283" s="227" t="s">
        <v>601</v>
      </c>
      <c r="D283" s="227" t="s">
        <v>129</v>
      </c>
      <c r="E283" s="228" t="s">
        <v>602</v>
      </c>
      <c r="F283" s="229" t="s">
        <v>603</v>
      </c>
      <c r="G283" s="230" t="s">
        <v>166</v>
      </c>
      <c r="H283" s="231">
        <v>1</v>
      </c>
      <c r="I283" s="232"/>
      <c r="J283" s="233">
        <f>ROUND(I283*H283,2)</f>
        <v>0</v>
      </c>
      <c r="K283" s="229" t="s">
        <v>1</v>
      </c>
      <c r="L283" s="43"/>
      <c r="M283" s="234" t="s">
        <v>1</v>
      </c>
      <c r="N283" s="235" t="s">
        <v>41</v>
      </c>
      <c r="O283" s="90"/>
      <c r="P283" s="236">
        <f>O283*H283</f>
        <v>0</v>
      </c>
      <c r="Q283" s="236">
        <v>0.00013999999999999999</v>
      </c>
      <c r="R283" s="236">
        <f>Q283*H283</f>
        <v>0.00013999999999999999</v>
      </c>
      <c r="S283" s="236">
        <v>0</v>
      </c>
      <c r="T283" s="237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38" t="s">
        <v>200</v>
      </c>
      <c r="AT283" s="238" t="s">
        <v>129</v>
      </c>
      <c r="AU283" s="238" t="s">
        <v>135</v>
      </c>
      <c r="AY283" s="16" t="s">
        <v>126</v>
      </c>
      <c r="BE283" s="239">
        <f>IF(N283="základní",J283,0)</f>
        <v>0</v>
      </c>
      <c r="BF283" s="239">
        <f>IF(N283="snížená",J283,0)</f>
        <v>0</v>
      </c>
      <c r="BG283" s="239">
        <f>IF(N283="zákl. přenesená",J283,0)</f>
        <v>0</v>
      </c>
      <c r="BH283" s="239">
        <f>IF(N283="sníž. přenesená",J283,0)</f>
        <v>0</v>
      </c>
      <c r="BI283" s="239">
        <f>IF(N283="nulová",J283,0)</f>
        <v>0</v>
      </c>
      <c r="BJ283" s="16" t="s">
        <v>135</v>
      </c>
      <c r="BK283" s="239">
        <f>ROUND(I283*H283,2)</f>
        <v>0</v>
      </c>
      <c r="BL283" s="16" t="s">
        <v>200</v>
      </c>
      <c r="BM283" s="238" t="s">
        <v>604</v>
      </c>
    </row>
    <row r="284" s="12" customFormat="1" ht="22.8" customHeight="1">
      <c r="A284" s="12"/>
      <c r="B284" s="211"/>
      <c r="C284" s="212"/>
      <c r="D284" s="213" t="s">
        <v>74</v>
      </c>
      <c r="E284" s="225" t="s">
        <v>605</v>
      </c>
      <c r="F284" s="225" t="s">
        <v>606</v>
      </c>
      <c r="G284" s="212"/>
      <c r="H284" s="212"/>
      <c r="I284" s="215"/>
      <c r="J284" s="226">
        <f>BK284</f>
        <v>0</v>
      </c>
      <c r="K284" s="212"/>
      <c r="L284" s="217"/>
      <c r="M284" s="218"/>
      <c r="N284" s="219"/>
      <c r="O284" s="219"/>
      <c r="P284" s="220">
        <f>SUM(P285:P289)</f>
        <v>0</v>
      </c>
      <c r="Q284" s="219"/>
      <c r="R284" s="220">
        <f>SUM(R285:R289)</f>
        <v>0.3134422</v>
      </c>
      <c r="S284" s="219"/>
      <c r="T284" s="221">
        <f>SUM(T285:T289)</f>
        <v>0.065031800000000001</v>
      </c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R284" s="222" t="s">
        <v>135</v>
      </c>
      <c r="AT284" s="223" t="s">
        <v>74</v>
      </c>
      <c r="AU284" s="223" t="s">
        <v>80</v>
      </c>
      <c r="AY284" s="222" t="s">
        <v>126</v>
      </c>
      <c r="BK284" s="224">
        <f>SUM(BK285:BK289)</f>
        <v>0</v>
      </c>
    </row>
    <row r="285" s="2" customFormat="1" ht="16.5" customHeight="1">
      <c r="A285" s="37"/>
      <c r="B285" s="38"/>
      <c r="C285" s="227" t="s">
        <v>607</v>
      </c>
      <c r="D285" s="227" t="s">
        <v>129</v>
      </c>
      <c r="E285" s="228" t="s">
        <v>608</v>
      </c>
      <c r="F285" s="229" t="s">
        <v>609</v>
      </c>
      <c r="G285" s="230" t="s">
        <v>132</v>
      </c>
      <c r="H285" s="231">
        <v>209.78</v>
      </c>
      <c r="I285" s="232"/>
      <c r="J285" s="233">
        <f>ROUND(I285*H285,2)</f>
        <v>0</v>
      </c>
      <c r="K285" s="229" t="s">
        <v>133</v>
      </c>
      <c r="L285" s="43"/>
      <c r="M285" s="234" t="s">
        <v>1</v>
      </c>
      <c r="N285" s="235" t="s">
        <v>41</v>
      </c>
      <c r="O285" s="90"/>
      <c r="P285" s="236">
        <f>O285*H285</f>
        <v>0</v>
      </c>
      <c r="Q285" s="236">
        <v>0.001</v>
      </c>
      <c r="R285" s="236">
        <f>Q285*H285</f>
        <v>0.20977999999999999</v>
      </c>
      <c r="S285" s="236">
        <v>0.00031</v>
      </c>
      <c r="T285" s="237">
        <f>S285*H285</f>
        <v>0.065031800000000001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38" t="s">
        <v>200</v>
      </c>
      <c r="AT285" s="238" t="s">
        <v>129</v>
      </c>
      <c r="AU285" s="238" t="s">
        <v>135</v>
      </c>
      <c r="AY285" s="16" t="s">
        <v>126</v>
      </c>
      <c r="BE285" s="239">
        <f>IF(N285="základní",J285,0)</f>
        <v>0</v>
      </c>
      <c r="BF285" s="239">
        <f>IF(N285="snížená",J285,0)</f>
        <v>0</v>
      </c>
      <c r="BG285" s="239">
        <f>IF(N285="zákl. přenesená",J285,0)</f>
        <v>0</v>
      </c>
      <c r="BH285" s="239">
        <f>IF(N285="sníž. přenesená",J285,0)</f>
        <v>0</v>
      </c>
      <c r="BI285" s="239">
        <f>IF(N285="nulová",J285,0)</f>
        <v>0</v>
      </c>
      <c r="BJ285" s="16" t="s">
        <v>135</v>
      </c>
      <c r="BK285" s="239">
        <f>ROUND(I285*H285,2)</f>
        <v>0</v>
      </c>
      <c r="BL285" s="16" t="s">
        <v>200</v>
      </c>
      <c r="BM285" s="238" t="s">
        <v>610</v>
      </c>
    </row>
    <row r="286" s="2" customFormat="1" ht="21.75" customHeight="1">
      <c r="A286" s="37"/>
      <c r="B286" s="38"/>
      <c r="C286" s="227" t="s">
        <v>611</v>
      </c>
      <c r="D286" s="227" t="s">
        <v>129</v>
      </c>
      <c r="E286" s="228" t="s">
        <v>612</v>
      </c>
      <c r="F286" s="229" t="s">
        <v>613</v>
      </c>
      <c r="G286" s="230" t="s">
        <v>132</v>
      </c>
      <c r="H286" s="231">
        <v>209.78</v>
      </c>
      <c r="I286" s="232"/>
      <c r="J286" s="233">
        <f>ROUND(I286*H286,2)</f>
        <v>0</v>
      </c>
      <c r="K286" s="229" t="s">
        <v>133</v>
      </c>
      <c r="L286" s="43"/>
      <c r="M286" s="234" t="s">
        <v>1</v>
      </c>
      <c r="N286" s="235" t="s">
        <v>41</v>
      </c>
      <c r="O286" s="90"/>
      <c r="P286" s="236">
        <f>O286*H286</f>
        <v>0</v>
      </c>
      <c r="Q286" s="236">
        <v>0</v>
      </c>
      <c r="R286" s="236">
        <f>Q286*H286</f>
        <v>0</v>
      </c>
      <c r="S286" s="236">
        <v>0</v>
      </c>
      <c r="T286" s="237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38" t="s">
        <v>200</v>
      </c>
      <c r="AT286" s="238" t="s">
        <v>129</v>
      </c>
      <c r="AU286" s="238" t="s">
        <v>135</v>
      </c>
      <c r="AY286" s="16" t="s">
        <v>126</v>
      </c>
      <c r="BE286" s="239">
        <f>IF(N286="základní",J286,0)</f>
        <v>0</v>
      </c>
      <c r="BF286" s="239">
        <f>IF(N286="snížená",J286,0)</f>
        <v>0</v>
      </c>
      <c r="BG286" s="239">
        <f>IF(N286="zákl. přenesená",J286,0)</f>
        <v>0</v>
      </c>
      <c r="BH286" s="239">
        <f>IF(N286="sníž. přenesená",J286,0)</f>
        <v>0</v>
      </c>
      <c r="BI286" s="239">
        <f>IF(N286="nulová",J286,0)</f>
        <v>0</v>
      </c>
      <c r="BJ286" s="16" t="s">
        <v>135</v>
      </c>
      <c r="BK286" s="239">
        <f>ROUND(I286*H286,2)</f>
        <v>0</v>
      </c>
      <c r="BL286" s="16" t="s">
        <v>200</v>
      </c>
      <c r="BM286" s="238" t="s">
        <v>614</v>
      </c>
    </row>
    <row r="287" s="2" customFormat="1" ht="21.75" customHeight="1">
      <c r="A287" s="37"/>
      <c r="B287" s="38"/>
      <c r="C287" s="227" t="s">
        <v>615</v>
      </c>
      <c r="D287" s="227" t="s">
        <v>129</v>
      </c>
      <c r="E287" s="228" t="s">
        <v>616</v>
      </c>
      <c r="F287" s="229" t="s">
        <v>617</v>
      </c>
      <c r="G287" s="230" t="s">
        <v>132</v>
      </c>
      <c r="H287" s="231">
        <v>3</v>
      </c>
      <c r="I287" s="232"/>
      <c r="J287" s="233">
        <f>ROUND(I287*H287,2)</f>
        <v>0</v>
      </c>
      <c r="K287" s="229" t="s">
        <v>133</v>
      </c>
      <c r="L287" s="43"/>
      <c r="M287" s="234" t="s">
        <v>1</v>
      </c>
      <c r="N287" s="235" t="s">
        <v>41</v>
      </c>
      <c r="O287" s="90"/>
      <c r="P287" s="236">
        <f>O287*H287</f>
        <v>0</v>
      </c>
      <c r="Q287" s="236">
        <v>0.00029</v>
      </c>
      <c r="R287" s="236">
        <f>Q287*H287</f>
        <v>0.00087000000000000001</v>
      </c>
      <c r="S287" s="236">
        <v>0</v>
      </c>
      <c r="T287" s="237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38" t="s">
        <v>200</v>
      </c>
      <c r="AT287" s="238" t="s">
        <v>129</v>
      </c>
      <c r="AU287" s="238" t="s">
        <v>135</v>
      </c>
      <c r="AY287" s="16" t="s">
        <v>126</v>
      </c>
      <c r="BE287" s="239">
        <f>IF(N287="základní",J287,0)</f>
        <v>0</v>
      </c>
      <c r="BF287" s="239">
        <f>IF(N287="snížená",J287,0)</f>
        <v>0</v>
      </c>
      <c r="BG287" s="239">
        <f>IF(N287="zákl. přenesená",J287,0)</f>
        <v>0</v>
      </c>
      <c r="BH287" s="239">
        <f>IF(N287="sníž. přenesená",J287,0)</f>
        <v>0</v>
      </c>
      <c r="BI287" s="239">
        <f>IF(N287="nulová",J287,0)</f>
        <v>0</v>
      </c>
      <c r="BJ287" s="16" t="s">
        <v>135</v>
      </c>
      <c r="BK287" s="239">
        <f>ROUND(I287*H287,2)</f>
        <v>0</v>
      </c>
      <c r="BL287" s="16" t="s">
        <v>200</v>
      </c>
      <c r="BM287" s="238" t="s">
        <v>618</v>
      </c>
    </row>
    <row r="288" s="2" customFormat="1" ht="21.75" customHeight="1">
      <c r="A288" s="37"/>
      <c r="B288" s="38"/>
      <c r="C288" s="227" t="s">
        <v>619</v>
      </c>
      <c r="D288" s="227" t="s">
        <v>129</v>
      </c>
      <c r="E288" s="228" t="s">
        <v>620</v>
      </c>
      <c r="F288" s="229" t="s">
        <v>621</v>
      </c>
      <c r="G288" s="230" t="s">
        <v>132</v>
      </c>
      <c r="H288" s="231">
        <v>209.78</v>
      </c>
      <c r="I288" s="232"/>
      <c r="J288" s="233">
        <f>ROUND(I288*H288,2)</f>
        <v>0</v>
      </c>
      <c r="K288" s="229" t="s">
        <v>133</v>
      </c>
      <c r="L288" s="43"/>
      <c r="M288" s="234" t="s">
        <v>1</v>
      </c>
      <c r="N288" s="235" t="s">
        <v>41</v>
      </c>
      <c r="O288" s="90"/>
      <c r="P288" s="236">
        <f>O288*H288</f>
        <v>0</v>
      </c>
      <c r="Q288" s="236">
        <v>0.00020000000000000001</v>
      </c>
      <c r="R288" s="236">
        <f>Q288*H288</f>
        <v>0.041956</v>
      </c>
      <c r="S288" s="236">
        <v>0</v>
      </c>
      <c r="T288" s="237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38" t="s">
        <v>200</v>
      </c>
      <c r="AT288" s="238" t="s">
        <v>129</v>
      </c>
      <c r="AU288" s="238" t="s">
        <v>135</v>
      </c>
      <c r="AY288" s="16" t="s">
        <v>126</v>
      </c>
      <c r="BE288" s="239">
        <f>IF(N288="základní",J288,0)</f>
        <v>0</v>
      </c>
      <c r="BF288" s="239">
        <f>IF(N288="snížená",J288,0)</f>
        <v>0</v>
      </c>
      <c r="BG288" s="239">
        <f>IF(N288="zákl. přenesená",J288,0)</f>
        <v>0</v>
      </c>
      <c r="BH288" s="239">
        <f>IF(N288="sníž. přenesená",J288,0)</f>
        <v>0</v>
      </c>
      <c r="BI288" s="239">
        <f>IF(N288="nulová",J288,0)</f>
        <v>0</v>
      </c>
      <c r="BJ288" s="16" t="s">
        <v>135</v>
      </c>
      <c r="BK288" s="239">
        <f>ROUND(I288*H288,2)</f>
        <v>0</v>
      </c>
      <c r="BL288" s="16" t="s">
        <v>200</v>
      </c>
      <c r="BM288" s="238" t="s">
        <v>622</v>
      </c>
    </row>
    <row r="289" s="2" customFormat="1" ht="21.75" customHeight="1">
      <c r="A289" s="37"/>
      <c r="B289" s="38"/>
      <c r="C289" s="227" t="s">
        <v>623</v>
      </c>
      <c r="D289" s="227" t="s">
        <v>129</v>
      </c>
      <c r="E289" s="228" t="s">
        <v>624</v>
      </c>
      <c r="F289" s="229" t="s">
        <v>625</v>
      </c>
      <c r="G289" s="230" t="s">
        <v>132</v>
      </c>
      <c r="H289" s="231">
        <v>209.78</v>
      </c>
      <c r="I289" s="232"/>
      <c r="J289" s="233">
        <f>ROUND(I289*H289,2)</f>
        <v>0</v>
      </c>
      <c r="K289" s="229" t="s">
        <v>133</v>
      </c>
      <c r="L289" s="43"/>
      <c r="M289" s="234" t="s">
        <v>1</v>
      </c>
      <c r="N289" s="235" t="s">
        <v>41</v>
      </c>
      <c r="O289" s="90"/>
      <c r="P289" s="236">
        <f>O289*H289</f>
        <v>0</v>
      </c>
      <c r="Q289" s="236">
        <v>0.00029</v>
      </c>
      <c r="R289" s="236">
        <f>Q289*H289</f>
        <v>0.0608362</v>
      </c>
      <c r="S289" s="236">
        <v>0</v>
      </c>
      <c r="T289" s="237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38" t="s">
        <v>200</v>
      </c>
      <c r="AT289" s="238" t="s">
        <v>129</v>
      </c>
      <c r="AU289" s="238" t="s">
        <v>135</v>
      </c>
      <c r="AY289" s="16" t="s">
        <v>126</v>
      </c>
      <c r="BE289" s="239">
        <f>IF(N289="základní",J289,0)</f>
        <v>0</v>
      </c>
      <c r="BF289" s="239">
        <f>IF(N289="snížená",J289,0)</f>
        <v>0</v>
      </c>
      <c r="BG289" s="239">
        <f>IF(N289="zákl. přenesená",J289,0)</f>
        <v>0</v>
      </c>
      <c r="BH289" s="239">
        <f>IF(N289="sníž. přenesená",J289,0)</f>
        <v>0</v>
      </c>
      <c r="BI289" s="239">
        <f>IF(N289="nulová",J289,0)</f>
        <v>0</v>
      </c>
      <c r="BJ289" s="16" t="s">
        <v>135</v>
      </c>
      <c r="BK289" s="239">
        <f>ROUND(I289*H289,2)</f>
        <v>0</v>
      </c>
      <c r="BL289" s="16" t="s">
        <v>200</v>
      </c>
      <c r="BM289" s="238" t="s">
        <v>626</v>
      </c>
    </row>
    <row r="290" s="12" customFormat="1" ht="25.92" customHeight="1">
      <c r="A290" s="12"/>
      <c r="B290" s="211"/>
      <c r="C290" s="212"/>
      <c r="D290" s="213" t="s">
        <v>74</v>
      </c>
      <c r="E290" s="214" t="s">
        <v>627</v>
      </c>
      <c r="F290" s="214" t="s">
        <v>628</v>
      </c>
      <c r="G290" s="212"/>
      <c r="H290" s="212"/>
      <c r="I290" s="215"/>
      <c r="J290" s="216">
        <f>BK290</f>
        <v>0</v>
      </c>
      <c r="K290" s="212"/>
      <c r="L290" s="217"/>
      <c r="M290" s="218"/>
      <c r="N290" s="219"/>
      <c r="O290" s="219"/>
      <c r="P290" s="220">
        <f>SUM(P291:P299)</f>
        <v>0</v>
      </c>
      <c r="Q290" s="219"/>
      <c r="R290" s="220">
        <f>SUM(R291:R299)</f>
        <v>0</v>
      </c>
      <c r="S290" s="219"/>
      <c r="T290" s="221">
        <f>SUM(T291:T299)</f>
        <v>0</v>
      </c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R290" s="222" t="s">
        <v>134</v>
      </c>
      <c r="AT290" s="223" t="s">
        <v>74</v>
      </c>
      <c r="AU290" s="223" t="s">
        <v>75</v>
      </c>
      <c r="AY290" s="222" t="s">
        <v>126</v>
      </c>
      <c r="BK290" s="224">
        <f>SUM(BK291:BK299)</f>
        <v>0</v>
      </c>
    </row>
    <row r="291" s="2" customFormat="1" ht="16.5" customHeight="1">
      <c r="A291" s="37"/>
      <c r="B291" s="38"/>
      <c r="C291" s="227" t="s">
        <v>629</v>
      </c>
      <c r="D291" s="227" t="s">
        <v>129</v>
      </c>
      <c r="E291" s="228" t="s">
        <v>630</v>
      </c>
      <c r="F291" s="229" t="s">
        <v>631</v>
      </c>
      <c r="G291" s="230" t="s">
        <v>632</v>
      </c>
      <c r="H291" s="231">
        <v>6</v>
      </c>
      <c r="I291" s="232"/>
      <c r="J291" s="233">
        <f>ROUND(I291*H291,2)</f>
        <v>0</v>
      </c>
      <c r="K291" s="229" t="s">
        <v>133</v>
      </c>
      <c r="L291" s="43"/>
      <c r="M291" s="234" t="s">
        <v>1</v>
      </c>
      <c r="N291" s="235" t="s">
        <v>41</v>
      </c>
      <c r="O291" s="90"/>
      <c r="P291" s="236">
        <f>O291*H291</f>
        <v>0</v>
      </c>
      <c r="Q291" s="236">
        <v>0</v>
      </c>
      <c r="R291" s="236">
        <f>Q291*H291</f>
        <v>0</v>
      </c>
      <c r="S291" s="236">
        <v>0</v>
      </c>
      <c r="T291" s="237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38" t="s">
        <v>633</v>
      </c>
      <c r="AT291" s="238" t="s">
        <v>129</v>
      </c>
      <c r="AU291" s="238" t="s">
        <v>80</v>
      </c>
      <c r="AY291" s="16" t="s">
        <v>126</v>
      </c>
      <c r="BE291" s="239">
        <f>IF(N291="základní",J291,0)</f>
        <v>0</v>
      </c>
      <c r="BF291" s="239">
        <f>IF(N291="snížená",J291,0)</f>
        <v>0</v>
      </c>
      <c r="BG291" s="239">
        <f>IF(N291="zákl. přenesená",J291,0)</f>
        <v>0</v>
      </c>
      <c r="BH291" s="239">
        <f>IF(N291="sníž. přenesená",J291,0)</f>
        <v>0</v>
      </c>
      <c r="BI291" s="239">
        <f>IF(N291="nulová",J291,0)</f>
        <v>0</v>
      </c>
      <c r="BJ291" s="16" t="s">
        <v>135</v>
      </c>
      <c r="BK291" s="239">
        <f>ROUND(I291*H291,2)</f>
        <v>0</v>
      </c>
      <c r="BL291" s="16" t="s">
        <v>633</v>
      </c>
      <c r="BM291" s="238" t="s">
        <v>634</v>
      </c>
    </row>
    <row r="292" s="13" customFormat="1">
      <c r="A292" s="13"/>
      <c r="B292" s="240"/>
      <c r="C292" s="241"/>
      <c r="D292" s="242" t="s">
        <v>137</v>
      </c>
      <c r="E292" s="243" t="s">
        <v>1</v>
      </c>
      <c r="F292" s="244" t="s">
        <v>635</v>
      </c>
      <c r="G292" s="241"/>
      <c r="H292" s="245">
        <v>2</v>
      </c>
      <c r="I292" s="246"/>
      <c r="J292" s="241"/>
      <c r="K292" s="241"/>
      <c r="L292" s="247"/>
      <c r="M292" s="248"/>
      <c r="N292" s="249"/>
      <c r="O292" s="249"/>
      <c r="P292" s="249"/>
      <c r="Q292" s="249"/>
      <c r="R292" s="249"/>
      <c r="S292" s="249"/>
      <c r="T292" s="250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51" t="s">
        <v>137</v>
      </c>
      <c r="AU292" s="251" t="s">
        <v>80</v>
      </c>
      <c r="AV292" s="13" t="s">
        <v>135</v>
      </c>
      <c r="AW292" s="13" t="s">
        <v>32</v>
      </c>
      <c r="AX292" s="13" t="s">
        <v>75</v>
      </c>
      <c r="AY292" s="251" t="s">
        <v>126</v>
      </c>
    </row>
    <row r="293" s="13" customFormat="1">
      <c r="A293" s="13"/>
      <c r="B293" s="240"/>
      <c r="C293" s="241"/>
      <c r="D293" s="242" t="s">
        <v>137</v>
      </c>
      <c r="E293" s="243" t="s">
        <v>1</v>
      </c>
      <c r="F293" s="244" t="s">
        <v>636</v>
      </c>
      <c r="G293" s="241"/>
      <c r="H293" s="245">
        <v>4</v>
      </c>
      <c r="I293" s="246"/>
      <c r="J293" s="241"/>
      <c r="K293" s="241"/>
      <c r="L293" s="247"/>
      <c r="M293" s="248"/>
      <c r="N293" s="249"/>
      <c r="O293" s="249"/>
      <c r="P293" s="249"/>
      <c r="Q293" s="249"/>
      <c r="R293" s="249"/>
      <c r="S293" s="249"/>
      <c r="T293" s="250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51" t="s">
        <v>137</v>
      </c>
      <c r="AU293" s="251" t="s">
        <v>80</v>
      </c>
      <c r="AV293" s="13" t="s">
        <v>135</v>
      </c>
      <c r="AW293" s="13" t="s">
        <v>32</v>
      </c>
      <c r="AX293" s="13" t="s">
        <v>75</v>
      </c>
      <c r="AY293" s="251" t="s">
        <v>126</v>
      </c>
    </row>
    <row r="294" s="14" customFormat="1">
      <c r="A294" s="14"/>
      <c r="B294" s="252"/>
      <c r="C294" s="253"/>
      <c r="D294" s="242" t="s">
        <v>137</v>
      </c>
      <c r="E294" s="254" t="s">
        <v>1</v>
      </c>
      <c r="F294" s="255" t="s">
        <v>147</v>
      </c>
      <c r="G294" s="253"/>
      <c r="H294" s="256">
        <v>6</v>
      </c>
      <c r="I294" s="257"/>
      <c r="J294" s="253"/>
      <c r="K294" s="253"/>
      <c r="L294" s="258"/>
      <c r="M294" s="259"/>
      <c r="N294" s="260"/>
      <c r="O294" s="260"/>
      <c r="P294" s="260"/>
      <c r="Q294" s="260"/>
      <c r="R294" s="260"/>
      <c r="S294" s="260"/>
      <c r="T294" s="261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62" t="s">
        <v>137</v>
      </c>
      <c r="AU294" s="262" t="s">
        <v>80</v>
      </c>
      <c r="AV294" s="14" t="s">
        <v>134</v>
      </c>
      <c r="AW294" s="14" t="s">
        <v>32</v>
      </c>
      <c r="AX294" s="14" t="s">
        <v>80</v>
      </c>
      <c r="AY294" s="262" t="s">
        <v>126</v>
      </c>
    </row>
    <row r="295" s="2" customFormat="1" ht="16.5" customHeight="1">
      <c r="A295" s="37"/>
      <c r="B295" s="38"/>
      <c r="C295" s="227" t="s">
        <v>637</v>
      </c>
      <c r="D295" s="227" t="s">
        <v>129</v>
      </c>
      <c r="E295" s="228" t="s">
        <v>638</v>
      </c>
      <c r="F295" s="229" t="s">
        <v>639</v>
      </c>
      <c r="G295" s="230" t="s">
        <v>632</v>
      </c>
      <c r="H295" s="231">
        <v>10</v>
      </c>
      <c r="I295" s="232"/>
      <c r="J295" s="233">
        <f>ROUND(I295*H295,2)</f>
        <v>0</v>
      </c>
      <c r="K295" s="229" t="s">
        <v>133</v>
      </c>
      <c r="L295" s="43"/>
      <c r="M295" s="234" t="s">
        <v>1</v>
      </c>
      <c r="N295" s="235" t="s">
        <v>41</v>
      </c>
      <c r="O295" s="90"/>
      <c r="P295" s="236">
        <f>O295*H295</f>
        <v>0</v>
      </c>
      <c r="Q295" s="236">
        <v>0</v>
      </c>
      <c r="R295" s="236">
        <f>Q295*H295</f>
        <v>0</v>
      </c>
      <c r="S295" s="236">
        <v>0</v>
      </c>
      <c r="T295" s="237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38" t="s">
        <v>633</v>
      </c>
      <c r="AT295" s="238" t="s">
        <v>129</v>
      </c>
      <c r="AU295" s="238" t="s">
        <v>80</v>
      </c>
      <c r="AY295" s="16" t="s">
        <v>126</v>
      </c>
      <c r="BE295" s="239">
        <f>IF(N295="základní",J295,0)</f>
        <v>0</v>
      </c>
      <c r="BF295" s="239">
        <f>IF(N295="snížená",J295,0)</f>
        <v>0</v>
      </c>
      <c r="BG295" s="239">
        <f>IF(N295="zákl. přenesená",J295,0)</f>
        <v>0</v>
      </c>
      <c r="BH295" s="239">
        <f>IF(N295="sníž. přenesená",J295,0)</f>
        <v>0</v>
      </c>
      <c r="BI295" s="239">
        <f>IF(N295="nulová",J295,0)</f>
        <v>0</v>
      </c>
      <c r="BJ295" s="16" t="s">
        <v>135</v>
      </c>
      <c r="BK295" s="239">
        <f>ROUND(I295*H295,2)</f>
        <v>0</v>
      </c>
      <c r="BL295" s="16" t="s">
        <v>633</v>
      </c>
      <c r="BM295" s="238" t="s">
        <v>640</v>
      </c>
    </row>
    <row r="296" s="13" customFormat="1">
      <c r="A296" s="13"/>
      <c r="B296" s="240"/>
      <c r="C296" s="241"/>
      <c r="D296" s="242" t="s">
        <v>137</v>
      </c>
      <c r="E296" s="243" t="s">
        <v>1</v>
      </c>
      <c r="F296" s="244" t="s">
        <v>641</v>
      </c>
      <c r="G296" s="241"/>
      <c r="H296" s="245">
        <v>1</v>
      </c>
      <c r="I296" s="246"/>
      <c r="J296" s="241"/>
      <c r="K296" s="241"/>
      <c r="L296" s="247"/>
      <c r="M296" s="248"/>
      <c r="N296" s="249"/>
      <c r="O296" s="249"/>
      <c r="P296" s="249"/>
      <c r="Q296" s="249"/>
      <c r="R296" s="249"/>
      <c r="S296" s="249"/>
      <c r="T296" s="250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51" t="s">
        <v>137</v>
      </c>
      <c r="AU296" s="251" t="s">
        <v>80</v>
      </c>
      <c r="AV296" s="13" t="s">
        <v>135</v>
      </c>
      <c r="AW296" s="13" t="s">
        <v>32</v>
      </c>
      <c r="AX296" s="13" t="s">
        <v>75</v>
      </c>
      <c r="AY296" s="251" t="s">
        <v>126</v>
      </c>
    </row>
    <row r="297" s="13" customFormat="1">
      <c r="A297" s="13"/>
      <c r="B297" s="240"/>
      <c r="C297" s="241"/>
      <c r="D297" s="242" t="s">
        <v>137</v>
      </c>
      <c r="E297" s="243" t="s">
        <v>1</v>
      </c>
      <c r="F297" s="244" t="s">
        <v>642</v>
      </c>
      <c r="G297" s="241"/>
      <c r="H297" s="245">
        <v>1</v>
      </c>
      <c r="I297" s="246"/>
      <c r="J297" s="241"/>
      <c r="K297" s="241"/>
      <c r="L297" s="247"/>
      <c r="M297" s="248"/>
      <c r="N297" s="249"/>
      <c r="O297" s="249"/>
      <c r="P297" s="249"/>
      <c r="Q297" s="249"/>
      <c r="R297" s="249"/>
      <c r="S297" s="249"/>
      <c r="T297" s="250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51" t="s">
        <v>137</v>
      </c>
      <c r="AU297" s="251" t="s">
        <v>80</v>
      </c>
      <c r="AV297" s="13" t="s">
        <v>135</v>
      </c>
      <c r="AW297" s="13" t="s">
        <v>32</v>
      </c>
      <c r="AX297" s="13" t="s">
        <v>75</v>
      </c>
      <c r="AY297" s="251" t="s">
        <v>126</v>
      </c>
    </row>
    <row r="298" s="13" customFormat="1">
      <c r="A298" s="13"/>
      <c r="B298" s="240"/>
      <c r="C298" s="241"/>
      <c r="D298" s="242" t="s">
        <v>137</v>
      </c>
      <c r="E298" s="243" t="s">
        <v>1</v>
      </c>
      <c r="F298" s="244" t="s">
        <v>643</v>
      </c>
      <c r="G298" s="241"/>
      <c r="H298" s="245">
        <v>8</v>
      </c>
      <c r="I298" s="246"/>
      <c r="J298" s="241"/>
      <c r="K298" s="241"/>
      <c r="L298" s="247"/>
      <c r="M298" s="248"/>
      <c r="N298" s="249"/>
      <c r="O298" s="249"/>
      <c r="P298" s="249"/>
      <c r="Q298" s="249"/>
      <c r="R298" s="249"/>
      <c r="S298" s="249"/>
      <c r="T298" s="250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51" t="s">
        <v>137</v>
      </c>
      <c r="AU298" s="251" t="s">
        <v>80</v>
      </c>
      <c r="AV298" s="13" t="s">
        <v>135</v>
      </c>
      <c r="AW298" s="13" t="s">
        <v>32</v>
      </c>
      <c r="AX298" s="13" t="s">
        <v>75</v>
      </c>
      <c r="AY298" s="251" t="s">
        <v>126</v>
      </c>
    </row>
    <row r="299" s="14" customFormat="1">
      <c r="A299" s="14"/>
      <c r="B299" s="252"/>
      <c r="C299" s="253"/>
      <c r="D299" s="242" t="s">
        <v>137</v>
      </c>
      <c r="E299" s="254" t="s">
        <v>1</v>
      </c>
      <c r="F299" s="255" t="s">
        <v>147</v>
      </c>
      <c r="G299" s="253"/>
      <c r="H299" s="256">
        <v>10</v>
      </c>
      <c r="I299" s="257"/>
      <c r="J299" s="253"/>
      <c r="K299" s="253"/>
      <c r="L299" s="258"/>
      <c r="M299" s="259"/>
      <c r="N299" s="260"/>
      <c r="O299" s="260"/>
      <c r="P299" s="260"/>
      <c r="Q299" s="260"/>
      <c r="R299" s="260"/>
      <c r="S299" s="260"/>
      <c r="T299" s="261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62" t="s">
        <v>137</v>
      </c>
      <c r="AU299" s="262" t="s">
        <v>80</v>
      </c>
      <c r="AV299" s="14" t="s">
        <v>134</v>
      </c>
      <c r="AW299" s="14" t="s">
        <v>32</v>
      </c>
      <c r="AX299" s="14" t="s">
        <v>80</v>
      </c>
      <c r="AY299" s="262" t="s">
        <v>126</v>
      </c>
    </row>
    <row r="300" s="12" customFormat="1" ht="25.92" customHeight="1">
      <c r="A300" s="12"/>
      <c r="B300" s="211"/>
      <c r="C300" s="212"/>
      <c r="D300" s="213" t="s">
        <v>74</v>
      </c>
      <c r="E300" s="214" t="s">
        <v>644</v>
      </c>
      <c r="F300" s="214" t="s">
        <v>645</v>
      </c>
      <c r="G300" s="212"/>
      <c r="H300" s="212"/>
      <c r="I300" s="215"/>
      <c r="J300" s="216">
        <f>BK300</f>
        <v>0</v>
      </c>
      <c r="K300" s="212"/>
      <c r="L300" s="217"/>
      <c r="M300" s="218"/>
      <c r="N300" s="219"/>
      <c r="O300" s="219"/>
      <c r="P300" s="220">
        <f>P301+P303+P305</f>
        <v>0</v>
      </c>
      <c r="Q300" s="219"/>
      <c r="R300" s="220">
        <f>R301+R303+R305</f>
        <v>0</v>
      </c>
      <c r="S300" s="219"/>
      <c r="T300" s="221">
        <f>T301+T303+T305</f>
        <v>0</v>
      </c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R300" s="222" t="s">
        <v>151</v>
      </c>
      <c r="AT300" s="223" t="s">
        <v>74</v>
      </c>
      <c r="AU300" s="223" t="s">
        <v>75</v>
      </c>
      <c r="AY300" s="222" t="s">
        <v>126</v>
      </c>
      <c r="BK300" s="224">
        <f>BK301+BK303+BK305</f>
        <v>0</v>
      </c>
    </row>
    <row r="301" s="12" customFormat="1" ht="22.8" customHeight="1">
      <c r="A301" s="12"/>
      <c r="B301" s="211"/>
      <c r="C301" s="212"/>
      <c r="D301" s="213" t="s">
        <v>74</v>
      </c>
      <c r="E301" s="225" t="s">
        <v>646</v>
      </c>
      <c r="F301" s="225" t="s">
        <v>647</v>
      </c>
      <c r="G301" s="212"/>
      <c r="H301" s="212"/>
      <c r="I301" s="215"/>
      <c r="J301" s="226">
        <f>BK301</f>
        <v>0</v>
      </c>
      <c r="K301" s="212"/>
      <c r="L301" s="217"/>
      <c r="M301" s="218"/>
      <c r="N301" s="219"/>
      <c r="O301" s="219"/>
      <c r="P301" s="220">
        <f>P302</f>
        <v>0</v>
      </c>
      <c r="Q301" s="219"/>
      <c r="R301" s="220">
        <f>R302</f>
        <v>0</v>
      </c>
      <c r="S301" s="219"/>
      <c r="T301" s="221">
        <f>T302</f>
        <v>0</v>
      </c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R301" s="222" t="s">
        <v>151</v>
      </c>
      <c r="AT301" s="223" t="s">
        <v>74</v>
      </c>
      <c r="AU301" s="223" t="s">
        <v>80</v>
      </c>
      <c r="AY301" s="222" t="s">
        <v>126</v>
      </c>
      <c r="BK301" s="224">
        <f>BK302</f>
        <v>0</v>
      </c>
    </row>
    <row r="302" s="2" customFormat="1" ht="16.5" customHeight="1">
      <c r="A302" s="37"/>
      <c r="B302" s="38"/>
      <c r="C302" s="227" t="s">
        <v>648</v>
      </c>
      <c r="D302" s="227" t="s">
        <v>129</v>
      </c>
      <c r="E302" s="228" t="s">
        <v>649</v>
      </c>
      <c r="F302" s="229" t="s">
        <v>647</v>
      </c>
      <c r="G302" s="230" t="s">
        <v>166</v>
      </c>
      <c r="H302" s="231">
        <v>1</v>
      </c>
      <c r="I302" s="232"/>
      <c r="J302" s="233">
        <f>ROUND(I302*H302,2)</f>
        <v>0</v>
      </c>
      <c r="K302" s="229" t="s">
        <v>133</v>
      </c>
      <c r="L302" s="43"/>
      <c r="M302" s="234" t="s">
        <v>1</v>
      </c>
      <c r="N302" s="235" t="s">
        <v>41</v>
      </c>
      <c r="O302" s="90"/>
      <c r="P302" s="236">
        <f>O302*H302</f>
        <v>0</v>
      </c>
      <c r="Q302" s="236">
        <v>0</v>
      </c>
      <c r="R302" s="236">
        <f>Q302*H302</f>
        <v>0</v>
      </c>
      <c r="S302" s="236">
        <v>0</v>
      </c>
      <c r="T302" s="237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38" t="s">
        <v>650</v>
      </c>
      <c r="AT302" s="238" t="s">
        <v>129</v>
      </c>
      <c r="AU302" s="238" t="s">
        <v>135</v>
      </c>
      <c r="AY302" s="16" t="s">
        <v>126</v>
      </c>
      <c r="BE302" s="239">
        <f>IF(N302="základní",J302,0)</f>
        <v>0</v>
      </c>
      <c r="BF302" s="239">
        <f>IF(N302="snížená",J302,0)</f>
        <v>0</v>
      </c>
      <c r="BG302" s="239">
        <f>IF(N302="zákl. přenesená",J302,0)</f>
        <v>0</v>
      </c>
      <c r="BH302" s="239">
        <f>IF(N302="sníž. přenesená",J302,0)</f>
        <v>0</v>
      </c>
      <c r="BI302" s="239">
        <f>IF(N302="nulová",J302,0)</f>
        <v>0</v>
      </c>
      <c r="BJ302" s="16" t="s">
        <v>135</v>
      </c>
      <c r="BK302" s="239">
        <f>ROUND(I302*H302,2)</f>
        <v>0</v>
      </c>
      <c r="BL302" s="16" t="s">
        <v>650</v>
      </c>
      <c r="BM302" s="238" t="s">
        <v>651</v>
      </c>
    </row>
    <row r="303" s="12" customFormat="1" ht="22.8" customHeight="1">
      <c r="A303" s="12"/>
      <c r="B303" s="211"/>
      <c r="C303" s="212"/>
      <c r="D303" s="213" t="s">
        <v>74</v>
      </c>
      <c r="E303" s="225" t="s">
        <v>652</v>
      </c>
      <c r="F303" s="225" t="s">
        <v>653</v>
      </c>
      <c r="G303" s="212"/>
      <c r="H303" s="212"/>
      <c r="I303" s="215"/>
      <c r="J303" s="226">
        <f>BK303</f>
        <v>0</v>
      </c>
      <c r="K303" s="212"/>
      <c r="L303" s="217"/>
      <c r="M303" s="218"/>
      <c r="N303" s="219"/>
      <c r="O303" s="219"/>
      <c r="P303" s="220">
        <f>P304</f>
        <v>0</v>
      </c>
      <c r="Q303" s="219"/>
      <c r="R303" s="220">
        <f>R304</f>
        <v>0</v>
      </c>
      <c r="S303" s="219"/>
      <c r="T303" s="221">
        <f>T304</f>
        <v>0</v>
      </c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R303" s="222" t="s">
        <v>151</v>
      </c>
      <c r="AT303" s="223" t="s">
        <v>74</v>
      </c>
      <c r="AU303" s="223" t="s">
        <v>80</v>
      </c>
      <c r="AY303" s="222" t="s">
        <v>126</v>
      </c>
      <c r="BK303" s="224">
        <f>BK304</f>
        <v>0</v>
      </c>
    </row>
    <row r="304" s="2" customFormat="1" ht="16.5" customHeight="1">
      <c r="A304" s="37"/>
      <c r="B304" s="38"/>
      <c r="C304" s="227" t="s">
        <v>654</v>
      </c>
      <c r="D304" s="227" t="s">
        <v>129</v>
      </c>
      <c r="E304" s="228" t="s">
        <v>655</v>
      </c>
      <c r="F304" s="229" t="s">
        <v>656</v>
      </c>
      <c r="G304" s="230" t="s">
        <v>166</v>
      </c>
      <c r="H304" s="231">
        <v>1</v>
      </c>
      <c r="I304" s="232"/>
      <c r="J304" s="233">
        <f>ROUND(I304*H304,2)</f>
        <v>0</v>
      </c>
      <c r="K304" s="229" t="s">
        <v>133</v>
      </c>
      <c r="L304" s="43"/>
      <c r="M304" s="234" t="s">
        <v>1</v>
      </c>
      <c r="N304" s="235" t="s">
        <v>41</v>
      </c>
      <c r="O304" s="90"/>
      <c r="P304" s="236">
        <f>O304*H304</f>
        <v>0</v>
      </c>
      <c r="Q304" s="236">
        <v>0</v>
      </c>
      <c r="R304" s="236">
        <f>Q304*H304</f>
        <v>0</v>
      </c>
      <c r="S304" s="236">
        <v>0</v>
      </c>
      <c r="T304" s="237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38" t="s">
        <v>650</v>
      </c>
      <c r="AT304" s="238" t="s">
        <v>129</v>
      </c>
      <c r="AU304" s="238" t="s">
        <v>135</v>
      </c>
      <c r="AY304" s="16" t="s">
        <v>126</v>
      </c>
      <c r="BE304" s="239">
        <f>IF(N304="základní",J304,0)</f>
        <v>0</v>
      </c>
      <c r="BF304" s="239">
        <f>IF(N304="snížená",J304,0)</f>
        <v>0</v>
      </c>
      <c r="BG304" s="239">
        <f>IF(N304="zákl. přenesená",J304,0)</f>
        <v>0</v>
      </c>
      <c r="BH304" s="239">
        <f>IF(N304="sníž. přenesená",J304,0)</f>
        <v>0</v>
      </c>
      <c r="BI304" s="239">
        <f>IF(N304="nulová",J304,0)</f>
        <v>0</v>
      </c>
      <c r="BJ304" s="16" t="s">
        <v>135</v>
      </c>
      <c r="BK304" s="239">
        <f>ROUND(I304*H304,2)</f>
        <v>0</v>
      </c>
      <c r="BL304" s="16" t="s">
        <v>650</v>
      </c>
      <c r="BM304" s="238" t="s">
        <v>657</v>
      </c>
    </row>
    <row r="305" s="12" customFormat="1" ht="22.8" customHeight="1">
      <c r="A305" s="12"/>
      <c r="B305" s="211"/>
      <c r="C305" s="212"/>
      <c r="D305" s="213" t="s">
        <v>74</v>
      </c>
      <c r="E305" s="225" t="s">
        <v>658</v>
      </c>
      <c r="F305" s="225" t="s">
        <v>659</v>
      </c>
      <c r="G305" s="212"/>
      <c r="H305" s="212"/>
      <c r="I305" s="215"/>
      <c r="J305" s="226">
        <f>BK305</f>
        <v>0</v>
      </c>
      <c r="K305" s="212"/>
      <c r="L305" s="217"/>
      <c r="M305" s="218"/>
      <c r="N305" s="219"/>
      <c r="O305" s="219"/>
      <c r="P305" s="220">
        <f>P306</f>
        <v>0</v>
      </c>
      <c r="Q305" s="219"/>
      <c r="R305" s="220">
        <f>R306</f>
        <v>0</v>
      </c>
      <c r="S305" s="219"/>
      <c r="T305" s="221">
        <f>T306</f>
        <v>0</v>
      </c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R305" s="222" t="s">
        <v>151</v>
      </c>
      <c r="AT305" s="223" t="s">
        <v>74</v>
      </c>
      <c r="AU305" s="223" t="s">
        <v>80</v>
      </c>
      <c r="AY305" s="222" t="s">
        <v>126</v>
      </c>
      <c r="BK305" s="224">
        <f>BK306</f>
        <v>0</v>
      </c>
    </row>
    <row r="306" s="2" customFormat="1" ht="16.5" customHeight="1">
      <c r="A306" s="37"/>
      <c r="B306" s="38"/>
      <c r="C306" s="227" t="s">
        <v>660</v>
      </c>
      <c r="D306" s="227" t="s">
        <v>129</v>
      </c>
      <c r="E306" s="228" t="s">
        <v>661</v>
      </c>
      <c r="F306" s="229" t="s">
        <v>662</v>
      </c>
      <c r="G306" s="230" t="s">
        <v>166</v>
      </c>
      <c r="H306" s="231">
        <v>1</v>
      </c>
      <c r="I306" s="232"/>
      <c r="J306" s="233">
        <f>ROUND(I306*H306,2)</f>
        <v>0</v>
      </c>
      <c r="K306" s="229" t="s">
        <v>133</v>
      </c>
      <c r="L306" s="43"/>
      <c r="M306" s="274" t="s">
        <v>1</v>
      </c>
      <c r="N306" s="275" t="s">
        <v>41</v>
      </c>
      <c r="O306" s="276"/>
      <c r="P306" s="277">
        <f>O306*H306</f>
        <v>0</v>
      </c>
      <c r="Q306" s="277">
        <v>0</v>
      </c>
      <c r="R306" s="277">
        <f>Q306*H306</f>
        <v>0</v>
      </c>
      <c r="S306" s="277">
        <v>0</v>
      </c>
      <c r="T306" s="278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38" t="s">
        <v>650</v>
      </c>
      <c r="AT306" s="238" t="s">
        <v>129</v>
      </c>
      <c r="AU306" s="238" t="s">
        <v>135</v>
      </c>
      <c r="AY306" s="16" t="s">
        <v>126</v>
      </c>
      <c r="BE306" s="239">
        <f>IF(N306="základní",J306,0)</f>
        <v>0</v>
      </c>
      <c r="BF306" s="239">
        <f>IF(N306="snížená",J306,0)</f>
        <v>0</v>
      </c>
      <c r="BG306" s="239">
        <f>IF(N306="zákl. přenesená",J306,0)</f>
        <v>0</v>
      </c>
      <c r="BH306" s="239">
        <f>IF(N306="sníž. přenesená",J306,0)</f>
        <v>0</v>
      </c>
      <c r="BI306" s="239">
        <f>IF(N306="nulová",J306,0)</f>
        <v>0</v>
      </c>
      <c r="BJ306" s="16" t="s">
        <v>135</v>
      </c>
      <c r="BK306" s="239">
        <f>ROUND(I306*H306,2)</f>
        <v>0</v>
      </c>
      <c r="BL306" s="16" t="s">
        <v>650</v>
      </c>
      <c r="BM306" s="238" t="s">
        <v>663</v>
      </c>
    </row>
    <row r="307" s="2" customFormat="1" ht="6.96" customHeight="1">
      <c r="A307" s="37"/>
      <c r="B307" s="65"/>
      <c r="C307" s="66"/>
      <c r="D307" s="66"/>
      <c r="E307" s="66"/>
      <c r="F307" s="66"/>
      <c r="G307" s="66"/>
      <c r="H307" s="66"/>
      <c r="I307" s="176"/>
      <c r="J307" s="66"/>
      <c r="K307" s="66"/>
      <c r="L307" s="43"/>
      <c r="M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</row>
  </sheetData>
  <sheetProtection sheet="1" autoFilter="0" formatColumns="0" formatRows="0" objects="1" scenarios="1" spinCount="100000" saltValue="ZL79rZiNfiyY/pGH7uWQ4lfGqSOI1iKDsCOykDUUwRRDLetaRdIUqxGAifEidjQcHkzIPjwzW6S12qxNCRaLAQ==" hashValue="I3B9Hhv6cgTx447CMIPyPM4uRIzI/DDAgU5P0lFz+/SsRKjIijfGQ0/eKWZR/3KVHSh/qEEYzWM2IDJXl9S6SA==" algorithmName="SHA-512" password="CC35"/>
  <autoFilter ref="C134:K306"/>
  <mergeCells count="6">
    <mergeCell ref="E7:H7"/>
    <mergeCell ref="E16:H16"/>
    <mergeCell ref="E25:H25"/>
    <mergeCell ref="E85:H85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2020-05-19T11:19:11Z</dcterms:created>
  <dcterms:modified xsi:type="dcterms:W3CDTF">2020-05-19T11:19:14Z</dcterms:modified>
</cp:coreProperties>
</file>