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Eva\Desktop\pošta\"/>
    </mc:Choice>
  </mc:AlternateContent>
  <bookViews>
    <workbookView xWindow="0" yWindow="0" windowWidth="0" windowHeight="0"/>
  </bookViews>
  <sheets>
    <sheet name="Rekapitulace stavby" sheetId="1" r:id="rId1"/>
    <sheet name="malNamWC - Oprava sociáln...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'malNamWC - Oprava sociáln...'!$C$135:$K$374</definedName>
    <definedName name="_xlnm.Print_Area" localSheetId="1">'malNamWC - Oprava sociáln...'!$C$4:$J$76,'malNamWC - Oprava sociáln...'!$C$82:$J$119,'malNamWC - Oprava sociáln...'!$C$125:$K$374</definedName>
    <definedName name="_xlnm.Print_Titles" localSheetId="1">'malNamWC - Oprava sociáln...'!$135:$135</definedName>
  </definedNames>
  <calcPr/>
</workbook>
</file>

<file path=xl/calcChain.xml><?xml version="1.0" encoding="utf-8"?>
<calcChain xmlns="http://schemas.openxmlformats.org/spreadsheetml/2006/main">
  <c i="2" l="1" r="J35"/>
  <c r="J34"/>
  <c i="1" r="AY95"/>
  <c i="2" r="J33"/>
  <c i="1" r="AX95"/>
  <c i="2" r="BI374"/>
  <c r="BH374"/>
  <c r="BG374"/>
  <c r="BF374"/>
  <c r="T374"/>
  <c r="T373"/>
  <c r="R374"/>
  <c r="R373"/>
  <c r="P374"/>
  <c r="P373"/>
  <c r="BI372"/>
  <c r="BH372"/>
  <c r="BG372"/>
  <c r="BF372"/>
  <c r="T372"/>
  <c r="T371"/>
  <c r="R372"/>
  <c r="R371"/>
  <c r="P372"/>
  <c r="P371"/>
  <c r="BI370"/>
  <c r="BH370"/>
  <c r="BG370"/>
  <c r="BF370"/>
  <c r="T370"/>
  <c r="T369"/>
  <c r="T368"/>
  <c r="R370"/>
  <c r="R369"/>
  <c r="R368"/>
  <c r="P370"/>
  <c r="P369"/>
  <c r="P368"/>
  <c r="BI364"/>
  <c r="BH364"/>
  <c r="BG364"/>
  <c r="BF364"/>
  <c r="T364"/>
  <c r="T363"/>
  <c r="R364"/>
  <c r="R363"/>
  <c r="P364"/>
  <c r="P363"/>
  <c r="BI362"/>
  <c r="BH362"/>
  <c r="BG362"/>
  <c r="BF362"/>
  <c r="T362"/>
  <c r="R362"/>
  <c r="P362"/>
  <c r="BI361"/>
  <c r="BH361"/>
  <c r="BG361"/>
  <c r="BF361"/>
  <c r="T361"/>
  <c r="R361"/>
  <c r="P361"/>
  <c r="BI360"/>
  <c r="BH360"/>
  <c r="BG360"/>
  <c r="BF360"/>
  <c r="T360"/>
  <c r="R360"/>
  <c r="P360"/>
  <c r="BI359"/>
  <c r="BH359"/>
  <c r="BG359"/>
  <c r="BF359"/>
  <c r="T359"/>
  <c r="R359"/>
  <c r="P359"/>
  <c r="BI352"/>
  <c r="BH352"/>
  <c r="BG352"/>
  <c r="BF352"/>
  <c r="T352"/>
  <c r="R352"/>
  <c r="P352"/>
  <c r="BI350"/>
  <c r="BH350"/>
  <c r="BG350"/>
  <c r="BF350"/>
  <c r="T350"/>
  <c r="R350"/>
  <c r="P350"/>
  <c r="BI349"/>
  <c r="BH349"/>
  <c r="BG349"/>
  <c r="BF349"/>
  <c r="T349"/>
  <c r="R349"/>
  <c r="P349"/>
  <c r="BI348"/>
  <c r="BH348"/>
  <c r="BG348"/>
  <c r="BF348"/>
  <c r="T348"/>
  <c r="R348"/>
  <c r="P348"/>
  <c r="BI347"/>
  <c r="BH347"/>
  <c r="BG347"/>
  <c r="BF347"/>
  <c r="T347"/>
  <c r="R347"/>
  <c r="P347"/>
  <c r="BI345"/>
  <c r="BH345"/>
  <c r="BG345"/>
  <c r="BF345"/>
  <c r="T345"/>
  <c r="R345"/>
  <c r="P345"/>
  <c r="BI343"/>
  <c r="BH343"/>
  <c r="BG343"/>
  <c r="BF343"/>
  <c r="T343"/>
  <c r="R343"/>
  <c r="P343"/>
  <c r="BI342"/>
  <c r="BH342"/>
  <c r="BG342"/>
  <c r="BF342"/>
  <c r="T342"/>
  <c r="R342"/>
  <c r="P342"/>
  <c r="BI340"/>
  <c r="BH340"/>
  <c r="BG340"/>
  <c r="BF340"/>
  <c r="T340"/>
  <c r="R340"/>
  <c r="P340"/>
  <c r="BI339"/>
  <c r="BH339"/>
  <c r="BG339"/>
  <c r="BF339"/>
  <c r="T339"/>
  <c r="R339"/>
  <c r="P339"/>
  <c r="BI338"/>
  <c r="BH338"/>
  <c r="BG338"/>
  <c r="BF338"/>
  <c r="T338"/>
  <c r="R338"/>
  <c r="P338"/>
  <c r="BI337"/>
  <c r="BH337"/>
  <c r="BG337"/>
  <c r="BF337"/>
  <c r="T337"/>
  <c r="R337"/>
  <c r="P337"/>
  <c r="BI335"/>
  <c r="BH335"/>
  <c r="BG335"/>
  <c r="BF335"/>
  <c r="T335"/>
  <c r="R335"/>
  <c r="P335"/>
  <c r="BI334"/>
  <c r="BH334"/>
  <c r="BG334"/>
  <c r="BF334"/>
  <c r="T334"/>
  <c r="R334"/>
  <c r="P334"/>
  <c r="BI332"/>
  <c r="BH332"/>
  <c r="BG332"/>
  <c r="BF332"/>
  <c r="T332"/>
  <c r="R332"/>
  <c r="P332"/>
  <c r="BI323"/>
  <c r="BH323"/>
  <c r="BG323"/>
  <c r="BF323"/>
  <c r="T323"/>
  <c r="R323"/>
  <c r="P323"/>
  <c r="BI321"/>
  <c r="BH321"/>
  <c r="BG321"/>
  <c r="BF321"/>
  <c r="T321"/>
  <c r="R321"/>
  <c r="P321"/>
  <c r="BI320"/>
  <c r="BH320"/>
  <c r="BG320"/>
  <c r="BF320"/>
  <c r="T320"/>
  <c r="R320"/>
  <c r="P320"/>
  <c r="BI319"/>
  <c r="BH319"/>
  <c r="BG319"/>
  <c r="BF319"/>
  <c r="T319"/>
  <c r="R319"/>
  <c r="P319"/>
  <c r="BI318"/>
  <c r="BH318"/>
  <c r="BG318"/>
  <c r="BF318"/>
  <c r="T318"/>
  <c r="R318"/>
  <c r="P318"/>
  <c r="BI316"/>
  <c r="BH316"/>
  <c r="BG316"/>
  <c r="BF316"/>
  <c r="T316"/>
  <c r="R316"/>
  <c r="P316"/>
  <c r="BI315"/>
  <c r="BH315"/>
  <c r="BG315"/>
  <c r="BF315"/>
  <c r="T315"/>
  <c r="R315"/>
  <c r="P315"/>
  <c r="BI314"/>
  <c r="BH314"/>
  <c r="BG314"/>
  <c r="BF314"/>
  <c r="T314"/>
  <c r="R314"/>
  <c r="P314"/>
  <c r="BI312"/>
  <c r="BH312"/>
  <c r="BG312"/>
  <c r="BF312"/>
  <c r="T312"/>
  <c r="R312"/>
  <c r="P312"/>
  <c r="BI310"/>
  <c r="BH310"/>
  <c r="BG310"/>
  <c r="BF310"/>
  <c r="T310"/>
  <c r="R310"/>
  <c r="P310"/>
  <c r="BI309"/>
  <c r="BH309"/>
  <c r="BG309"/>
  <c r="BF309"/>
  <c r="T309"/>
  <c r="R309"/>
  <c r="P309"/>
  <c r="BI307"/>
  <c r="BH307"/>
  <c r="BG307"/>
  <c r="BF307"/>
  <c r="T307"/>
  <c r="R307"/>
  <c r="P307"/>
  <c r="BI306"/>
  <c r="BH306"/>
  <c r="BG306"/>
  <c r="BF306"/>
  <c r="T306"/>
  <c r="R306"/>
  <c r="P306"/>
  <c r="BI305"/>
  <c r="BH305"/>
  <c r="BG305"/>
  <c r="BF305"/>
  <c r="T305"/>
  <c r="R305"/>
  <c r="P305"/>
  <c r="BI304"/>
  <c r="BH304"/>
  <c r="BG304"/>
  <c r="BF304"/>
  <c r="T304"/>
  <c r="R304"/>
  <c r="P304"/>
  <c r="BI303"/>
  <c r="BH303"/>
  <c r="BG303"/>
  <c r="BF303"/>
  <c r="T303"/>
  <c r="R303"/>
  <c r="P303"/>
  <c r="BI302"/>
  <c r="BH302"/>
  <c r="BG302"/>
  <c r="BF302"/>
  <c r="T302"/>
  <c r="R302"/>
  <c r="P302"/>
  <c r="BI300"/>
  <c r="BH300"/>
  <c r="BG300"/>
  <c r="BF300"/>
  <c r="T300"/>
  <c r="R300"/>
  <c r="P300"/>
  <c r="BI299"/>
  <c r="BH299"/>
  <c r="BG299"/>
  <c r="BF299"/>
  <c r="T299"/>
  <c r="R299"/>
  <c r="P299"/>
  <c r="BI298"/>
  <c r="BH298"/>
  <c r="BG298"/>
  <c r="BF298"/>
  <c r="T298"/>
  <c r="R298"/>
  <c r="P298"/>
  <c r="BI297"/>
  <c r="BH297"/>
  <c r="BG297"/>
  <c r="BF297"/>
  <c r="T297"/>
  <c r="R297"/>
  <c r="P297"/>
  <c r="BI296"/>
  <c r="BH296"/>
  <c r="BG296"/>
  <c r="BF296"/>
  <c r="T296"/>
  <c r="R296"/>
  <c r="P296"/>
  <c r="BI295"/>
  <c r="BH295"/>
  <c r="BG295"/>
  <c r="BF295"/>
  <c r="T295"/>
  <c r="R295"/>
  <c r="P295"/>
  <c r="BI294"/>
  <c r="BH294"/>
  <c r="BG294"/>
  <c r="BF294"/>
  <c r="T294"/>
  <c r="R294"/>
  <c r="P294"/>
  <c r="BI293"/>
  <c r="BH293"/>
  <c r="BG293"/>
  <c r="BF293"/>
  <c r="T293"/>
  <c r="R293"/>
  <c r="P293"/>
  <c r="BI292"/>
  <c r="BH292"/>
  <c r="BG292"/>
  <c r="BF292"/>
  <c r="T292"/>
  <c r="R292"/>
  <c r="P292"/>
  <c r="BI291"/>
  <c r="BH291"/>
  <c r="BG291"/>
  <c r="BF291"/>
  <c r="T291"/>
  <c r="R291"/>
  <c r="P291"/>
  <c r="BI290"/>
  <c r="BH290"/>
  <c r="BG290"/>
  <c r="BF290"/>
  <c r="T290"/>
  <c r="R290"/>
  <c r="P290"/>
  <c r="BI289"/>
  <c r="BH289"/>
  <c r="BG289"/>
  <c r="BF289"/>
  <c r="T289"/>
  <c r="R289"/>
  <c r="P289"/>
  <c r="BI288"/>
  <c r="BH288"/>
  <c r="BG288"/>
  <c r="BF288"/>
  <c r="T288"/>
  <c r="R288"/>
  <c r="P288"/>
  <c r="BI287"/>
  <c r="BH287"/>
  <c r="BG287"/>
  <c r="BF287"/>
  <c r="T287"/>
  <c r="R287"/>
  <c r="P287"/>
  <c r="BI286"/>
  <c r="BH286"/>
  <c r="BG286"/>
  <c r="BF286"/>
  <c r="T286"/>
  <c r="R286"/>
  <c r="P286"/>
  <c r="BI285"/>
  <c r="BH285"/>
  <c r="BG285"/>
  <c r="BF285"/>
  <c r="T285"/>
  <c r="R285"/>
  <c r="P285"/>
  <c r="BI284"/>
  <c r="BH284"/>
  <c r="BG284"/>
  <c r="BF284"/>
  <c r="T284"/>
  <c r="R284"/>
  <c r="P284"/>
  <c r="BI283"/>
  <c r="BH283"/>
  <c r="BG283"/>
  <c r="BF283"/>
  <c r="T283"/>
  <c r="R283"/>
  <c r="P283"/>
  <c r="BI282"/>
  <c r="BH282"/>
  <c r="BG282"/>
  <c r="BF282"/>
  <c r="T282"/>
  <c r="R282"/>
  <c r="P282"/>
  <c r="BI281"/>
  <c r="BH281"/>
  <c r="BG281"/>
  <c r="BF281"/>
  <c r="T281"/>
  <c r="R281"/>
  <c r="P281"/>
  <c r="BI280"/>
  <c r="BH280"/>
  <c r="BG280"/>
  <c r="BF280"/>
  <c r="T280"/>
  <c r="R280"/>
  <c r="P280"/>
  <c r="BI279"/>
  <c r="BH279"/>
  <c r="BG279"/>
  <c r="BF279"/>
  <c r="T279"/>
  <c r="R279"/>
  <c r="P279"/>
  <c r="BI278"/>
  <c r="BH278"/>
  <c r="BG278"/>
  <c r="BF278"/>
  <c r="T278"/>
  <c r="R278"/>
  <c r="P278"/>
  <c r="BI277"/>
  <c r="BH277"/>
  <c r="BG277"/>
  <c r="BF277"/>
  <c r="T277"/>
  <c r="R277"/>
  <c r="P277"/>
  <c r="BI275"/>
  <c r="BH275"/>
  <c r="BG275"/>
  <c r="BF275"/>
  <c r="T275"/>
  <c r="R275"/>
  <c r="P275"/>
  <c r="BI274"/>
  <c r="BH274"/>
  <c r="BG274"/>
  <c r="BF274"/>
  <c r="T274"/>
  <c r="R274"/>
  <c r="P274"/>
  <c r="BI273"/>
  <c r="BH273"/>
  <c r="BG273"/>
  <c r="BF273"/>
  <c r="T273"/>
  <c r="R273"/>
  <c r="P273"/>
  <c r="BI271"/>
  <c r="BH271"/>
  <c r="BG271"/>
  <c r="BF271"/>
  <c r="T271"/>
  <c r="R271"/>
  <c r="P271"/>
  <c r="BI270"/>
  <c r="BH270"/>
  <c r="BG270"/>
  <c r="BF270"/>
  <c r="T270"/>
  <c r="R270"/>
  <c r="P270"/>
  <c r="BI268"/>
  <c r="BH268"/>
  <c r="BG268"/>
  <c r="BF268"/>
  <c r="T268"/>
  <c r="R268"/>
  <c r="P268"/>
  <c r="BI267"/>
  <c r="BH267"/>
  <c r="BG267"/>
  <c r="BF267"/>
  <c r="T267"/>
  <c r="R267"/>
  <c r="P267"/>
  <c r="BI266"/>
  <c r="BH266"/>
  <c r="BG266"/>
  <c r="BF266"/>
  <c r="T266"/>
  <c r="R266"/>
  <c r="P266"/>
  <c r="BI265"/>
  <c r="BH265"/>
  <c r="BG265"/>
  <c r="BF265"/>
  <c r="T265"/>
  <c r="R265"/>
  <c r="P265"/>
  <c r="BI264"/>
  <c r="BH264"/>
  <c r="BG264"/>
  <c r="BF264"/>
  <c r="T264"/>
  <c r="R264"/>
  <c r="P264"/>
  <c r="BI263"/>
  <c r="BH263"/>
  <c r="BG263"/>
  <c r="BF263"/>
  <c r="T263"/>
  <c r="R263"/>
  <c r="P263"/>
  <c r="BI262"/>
  <c r="BH262"/>
  <c r="BG262"/>
  <c r="BF262"/>
  <c r="T262"/>
  <c r="R262"/>
  <c r="P262"/>
  <c r="BI261"/>
  <c r="BH261"/>
  <c r="BG261"/>
  <c r="BF261"/>
  <c r="T261"/>
  <c r="R261"/>
  <c r="P261"/>
  <c r="BI260"/>
  <c r="BH260"/>
  <c r="BG260"/>
  <c r="BF260"/>
  <c r="T260"/>
  <c r="R260"/>
  <c r="P260"/>
  <c r="BI259"/>
  <c r="BH259"/>
  <c r="BG259"/>
  <c r="BF259"/>
  <c r="T259"/>
  <c r="R259"/>
  <c r="P259"/>
  <c r="BI258"/>
  <c r="BH258"/>
  <c r="BG258"/>
  <c r="BF258"/>
  <c r="T258"/>
  <c r="R258"/>
  <c r="P258"/>
  <c r="BI256"/>
  <c r="BH256"/>
  <c r="BG256"/>
  <c r="BF256"/>
  <c r="T256"/>
  <c r="R256"/>
  <c r="P256"/>
  <c r="BI255"/>
  <c r="BH255"/>
  <c r="BG255"/>
  <c r="BF255"/>
  <c r="T255"/>
  <c r="R255"/>
  <c r="P255"/>
  <c r="BI254"/>
  <c r="BH254"/>
  <c r="BG254"/>
  <c r="BF254"/>
  <c r="T254"/>
  <c r="R254"/>
  <c r="P254"/>
  <c r="BI253"/>
  <c r="BH253"/>
  <c r="BG253"/>
  <c r="BF253"/>
  <c r="T253"/>
  <c r="R253"/>
  <c r="P253"/>
  <c r="BI252"/>
  <c r="BH252"/>
  <c r="BG252"/>
  <c r="BF252"/>
  <c r="T252"/>
  <c r="R252"/>
  <c r="P252"/>
  <c r="BI246"/>
  <c r="BH246"/>
  <c r="BG246"/>
  <c r="BF246"/>
  <c r="T246"/>
  <c r="R246"/>
  <c r="P246"/>
  <c r="BI245"/>
  <c r="BH245"/>
  <c r="BG245"/>
  <c r="BF245"/>
  <c r="T245"/>
  <c r="R245"/>
  <c r="P245"/>
  <c r="BI244"/>
  <c r="BH244"/>
  <c r="BG244"/>
  <c r="BF244"/>
  <c r="T244"/>
  <c r="R244"/>
  <c r="P244"/>
  <c r="BI243"/>
  <c r="BH243"/>
  <c r="BG243"/>
  <c r="BF243"/>
  <c r="T243"/>
  <c r="R243"/>
  <c r="P243"/>
  <c r="BI242"/>
  <c r="BH242"/>
  <c r="BG242"/>
  <c r="BF242"/>
  <c r="T242"/>
  <c r="R242"/>
  <c r="P242"/>
  <c r="BI241"/>
  <c r="BH241"/>
  <c r="BG241"/>
  <c r="BF241"/>
  <c r="T241"/>
  <c r="R241"/>
  <c r="P241"/>
  <c r="BI239"/>
  <c r="BH239"/>
  <c r="BG239"/>
  <c r="BF239"/>
  <c r="T239"/>
  <c r="R239"/>
  <c r="P239"/>
  <c r="BI238"/>
  <c r="BH238"/>
  <c r="BG238"/>
  <c r="BF238"/>
  <c r="T238"/>
  <c r="R238"/>
  <c r="P238"/>
  <c r="BI235"/>
  <c r="BH235"/>
  <c r="BG235"/>
  <c r="BF235"/>
  <c r="T235"/>
  <c r="R235"/>
  <c r="P235"/>
  <c r="BI231"/>
  <c r="BH231"/>
  <c r="BG231"/>
  <c r="BF231"/>
  <c r="T231"/>
  <c r="R231"/>
  <c r="P231"/>
  <c r="BI230"/>
  <c r="BH230"/>
  <c r="BG230"/>
  <c r="BF230"/>
  <c r="T230"/>
  <c r="R230"/>
  <c r="P230"/>
  <c r="BI229"/>
  <c r="BH229"/>
  <c r="BG229"/>
  <c r="BF229"/>
  <c r="T229"/>
  <c r="R229"/>
  <c r="P229"/>
  <c r="BI228"/>
  <c r="BH228"/>
  <c r="BG228"/>
  <c r="BF228"/>
  <c r="T228"/>
  <c r="R228"/>
  <c r="P228"/>
  <c r="BI227"/>
  <c r="BH227"/>
  <c r="BG227"/>
  <c r="BF227"/>
  <c r="T227"/>
  <c r="R227"/>
  <c r="P227"/>
  <c r="BI226"/>
  <c r="BH226"/>
  <c r="BG226"/>
  <c r="BF226"/>
  <c r="T226"/>
  <c r="R226"/>
  <c r="P226"/>
  <c r="BI225"/>
  <c r="BH225"/>
  <c r="BG225"/>
  <c r="BF225"/>
  <c r="T225"/>
  <c r="R225"/>
  <c r="P225"/>
  <c r="BI224"/>
  <c r="BH224"/>
  <c r="BG224"/>
  <c r="BF224"/>
  <c r="T224"/>
  <c r="R224"/>
  <c r="P224"/>
  <c r="BI223"/>
  <c r="BH223"/>
  <c r="BG223"/>
  <c r="BF223"/>
  <c r="T223"/>
  <c r="R223"/>
  <c r="P223"/>
  <c r="BI220"/>
  <c r="BH220"/>
  <c r="BG220"/>
  <c r="BF220"/>
  <c r="T220"/>
  <c r="T219"/>
  <c r="R220"/>
  <c r="R219"/>
  <c r="P220"/>
  <c r="P219"/>
  <c r="BI218"/>
  <c r="BH218"/>
  <c r="BG218"/>
  <c r="BF218"/>
  <c r="T218"/>
  <c r="R218"/>
  <c r="P218"/>
  <c r="BI216"/>
  <c r="BH216"/>
  <c r="BG216"/>
  <c r="BF216"/>
  <c r="T216"/>
  <c r="R216"/>
  <c r="P216"/>
  <c r="BI215"/>
  <c r="BH215"/>
  <c r="BG215"/>
  <c r="BF215"/>
  <c r="T215"/>
  <c r="R215"/>
  <c r="P215"/>
  <c r="BI214"/>
  <c r="BH214"/>
  <c r="BG214"/>
  <c r="BF214"/>
  <c r="T214"/>
  <c r="R214"/>
  <c r="P214"/>
  <c r="BI206"/>
  <c r="BH206"/>
  <c r="BG206"/>
  <c r="BF206"/>
  <c r="T206"/>
  <c r="R206"/>
  <c r="P206"/>
  <c r="BI205"/>
  <c r="BH205"/>
  <c r="BG205"/>
  <c r="BF205"/>
  <c r="T205"/>
  <c r="R205"/>
  <c r="P205"/>
  <c r="BI197"/>
  <c r="BH197"/>
  <c r="BG197"/>
  <c r="BF197"/>
  <c r="T197"/>
  <c r="R197"/>
  <c r="P197"/>
  <c r="BI192"/>
  <c r="BH192"/>
  <c r="BG192"/>
  <c r="BF192"/>
  <c r="T192"/>
  <c r="R192"/>
  <c r="P192"/>
  <c r="BI191"/>
  <c r="BH191"/>
  <c r="BG191"/>
  <c r="BF191"/>
  <c r="T191"/>
  <c r="R191"/>
  <c r="P191"/>
  <c r="BI190"/>
  <c r="BH190"/>
  <c r="BG190"/>
  <c r="BF190"/>
  <c r="T190"/>
  <c r="R190"/>
  <c r="P190"/>
  <c r="BI189"/>
  <c r="BH189"/>
  <c r="BG189"/>
  <c r="BF189"/>
  <c r="T189"/>
  <c r="R189"/>
  <c r="P189"/>
  <c r="BI188"/>
  <c r="BH188"/>
  <c r="BG188"/>
  <c r="BF188"/>
  <c r="T188"/>
  <c r="R188"/>
  <c r="P188"/>
  <c r="BI187"/>
  <c r="BH187"/>
  <c r="BG187"/>
  <c r="BF187"/>
  <c r="T187"/>
  <c r="R187"/>
  <c r="P187"/>
  <c r="BI186"/>
  <c r="BH186"/>
  <c r="BG186"/>
  <c r="BF186"/>
  <c r="T186"/>
  <c r="R186"/>
  <c r="P186"/>
  <c r="BI185"/>
  <c r="BH185"/>
  <c r="BG185"/>
  <c r="BF185"/>
  <c r="T185"/>
  <c r="R185"/>
  <c r="P185"/>
  <c r="BI184"/>
  <c r="BH184"/>
  <c r="BG184"/>
  <c r="BF184"/>
  <c r="T184"/>
  <c r="R184"/>
  <c r="P184"/>
  <c r="BI183"/>
  <c r="BH183"/>
  <c r="BG183"/>
  <c r="BF183"/>
  <c r="T183"/>
  <c r="R183"/>
  <c r="P183"/>
  <c r="BI181"/>
  <c r="BH181"/>
  <c r="BG181"/>
  <c r="BF181"/>
  <c r="T181"/>
  <c r="R181"/>
  <c r="P181"/>
  <c r="BI180"/>
  <c r="BH180"/>
  <c r="BG180"/>
  <c r="BF180"/>
  <c r="T180"/>
  <c r="R180"/>
  <c r="P180"/>
  <c r="BI178"/>
  <c r="BH178"/>
  <c r="BG178"/>
  <c r="BF178"/>
  <c r="T178"/>
  <c r="R178"/>
  <c r="P178"/>
  <c r="BI176"/>
  <c r="BH176"/>
  <c r="BG176"/>
  <c r="BF176"/>
  <c r="T176"/>
  <c r="R176"/>
  <c r="P176"/>
  <c r="BI174"/>
  <c r="BH174"/>
  <c r="BG174"/>
  <c r="BF174"/>
  <c r="T174"/>
  <c r="R174"/>
  <c r="P174"/>
  <c r="BI172"/>
  <c r="BH172"/>
  <c r="BG172"/>
  <c r="BF172"/>
  <c r="T172"/>
  <c r="R172"/>
  <c r="P172"/>
  <c r="BI170"/>
  <c r="BH170"/>
  <c r="BG170"/>
  <c r="BF170"/>
  <c r="T170"/>
  <c r="R170"/>
  <c r="P170"/>
  <c r="BI168"/>
  <c r="BH168"/>
  <c r="BG168"/>
  <c r="BF168"/>
  <c r="T168"/>
  <c r="R168"/>
  <c r="P168"/>
  <c r="BI166"/>
  <c r="BH166"/>
  <c r="BG166"/>
  <c r="BF166"/>
  <c r="T166"/>
  <c r="R166"/>
  <c r="P166"/>
  <c r="BI164"/>
  <c r="BH164"/>
  <c r="BG164"/>
  <c r="BF164"/>
  <c r="T164"/>
  <c r="R164"/>
  <c r="P164"/>
  <c r="BI157"/>
  <c r="BH157"/>
  <c r="BG157"/>
  <c r="BF157"/>
  <c r="T157"/>
  <c r="R157"/>
  <c r="P157"/>
  <c r="BI156"/>
  <c r="BH156"/>
  <c r="BG156"/>
  <c r="BF156"/>
  <c r="T156"/>
  <c r="R156"/>
  <c r="P156"/>
  <c r="BI155"/>
  <c r="BH155"/>
  <c r="BG155"/>
  <c r="BF155"/>
  <c r="T155"/>
  <c r="R155"/>
  <c r="P155"/>
  <c r="BI153"/>
  <c r="BH153"/>
  <c r="BG153"/>
  <c r="BF153"/>
  <c r="T153"/>
  <c r="R153"/>
  <c r="P153"/>
  <c r="BI152"/>
  <c r="BH152"/>
  <c r="BG152"/>
  <c r="BF152"/>
  <c r="T152"/>
  <c r="R152"/>
  <c r="P152"/>
  <c r="BI151"/>
  <c r="BH151"/>
  <c r="BG151"/>
  <c r="BF151"/>
  <c r="T151"/>
  <c r="R151"/>
  <c r="P151"/>
  <c r="BI150"/>
  <c r="BH150"/>
  <c r="BG150"/>
  <c r="BF150"/>
  <c r="T150"/>
  <c r="R150"/>
  <c r="P150"/>
  <c r="BI149"/>
  <c r="BH149"/>
  <c r="BG149"/>
  <c r="BF149"/>
  <c r="T149"/>
  <c r="R149"/>
  <c r="P149"/>
  <c r="BI148"/>
  <c r="BH148"/>
  <c r="BG148"/>
  <c r="BF148"/>
  <c r="T148"/>
  <c r="R148"/>
  <c r="P148"/>
  <c r="BI144"/>
  <c r="BH144"/>
  <c r="BG144"/>
  <c r="BF144"/>
  <c r="T144"/>
  <c r="R144"/>
  <c r="P144"/>
  <c r="BI143"/>
  <c r="BH143"/>
  <c r="BG143"/>
  <c r="BF143"/>
  <c r="T143"/>
  <c r="R143"/>
  <c r="P143"/>
  <c r="BI142"/>
  <c r="BH142"/>
  <c r="BG142"/>
  <c r="BF142"/>
  <c r="T142"/>
  <c r="R142"/>
  <c r="P142"/>
  <c r="BI141"/>
  <c r="BH141"/>
  <c r="BG141"/>
  <c r="BF141"/>
  <c r="T141"/>
  <c r="R141"/>
  <c r="P141"/>
  <c r="BI139"/>
  <c r="BH139"/>
  <c r="BG139"/>
  <c r="BF139"/>
  <c r="T139"/>
  <c r="T138"/>
  <c r="R139"/>
  <c r="R138"/>
  <c r="P139"/>
  <c r="P138"/>
  <c r="J133"/>
  <c r="J132"/>
  <c r="F132"/>
  <c r="F130"/>
  <c r="E128"/>
  <c r="J90"/>
  <c r="J89"/>
  <c r="F89"/>
  <c r="F87"/>
  <c r="E85"/>
  <c r="J16"/>
  <c r="E16"/>
  <c r="F133"/>
  <c r="J15"/>
  <c r="J10"/>
  <c r="J130"/>
  <c i="1" r="L90"/>
  <c r="AM90"/>
  <c r="AM89"/>
  <c r="L89"/>
  <c r="AM87"/>
  <c r="L87"/>
  <c r="L85"/>
  <c r="L84"/>
  <c i="2" r="J364"/>
  <c r="J362"/>
  <c r="BK361"/>
  <c r="BK349"/>
  <c r="J348"/>
  <c r="J345"/>
  <c r="J335"/>
  <c r="BK334"/>
  <c r="J332"/>
  <c r="BK323"/>
  <c r="BK321"/>
  <c r="J316"/>
  <c r="BK315"/>
  <c r="J314"/>
  <c r="BK310"/>
  <c r="BK309"/>
  <c r="BK307"/>
  <c r="J302"/>
  <c r="BK298"/>
  <c r="BK296"/>
  <c r="BK295"/>
  <c r="J293"/>
  <c r="J292"/>
  <c r="J289"/>
  <c r="BK288"/>
  <c r="BK287"/>
  <c r="BK286"/>
  <c r="BK285"/>
  <c r="BK284"/>
  <c r="J283"/>
  <c r="BK282"/>
  <c r="BK279"/>
  <c r="J277"/>
  <c r="J275"/>
  <c r="BK274"/>
  <c r="J271"/>
  <c r="BK270"/>
  <c r="J266"/>
  <c r="J265"/>
  <c r="J263"/>
  <c r="BK252"/>
  <c r="BK239"/>
  <c r="BK231"/>
  <c r="BK230"/>
  <c r="BK226"/>
  <c r="J225"/>
  <c r="J224"/>
  <c r="J218"/>
  <c r="BK214"/>
  <c r="BK206"/>
  <c r="J205"/>
  <c r="BK190"/>
  <c r="BK187"/>
  <c r="J181"/>
  <c r="BK180"/>
  <c r="BK178"/>
  <c r="J176"/>
  <c r="J174"/>
  <c r="J172"/>
  <c r="J168"/>
  <c r="J166"/>
  <c r="BK155"/>
  <c r="BK153"/>
  <c r="J152"/>
  <c r="BK151"/>
  <c r="J148"/>
  <c r="BK144"/>
  <c r="BK141"/>
  <c r="BK362"/>
  <c r="J360"/>
  <c r="J359"/>
  <c r="BK348"/>
  <c r="BK347"/>
  <c r="BK345"/>
  <c r="J343"/>
  <c r="BK340"/>
  <c r="BK339"/>
  <c r="BK332"/>
  <c r="J320"/>
  <c r="J315"/>
  <c r="BK314"/>
  <c r="J312"/>
  <c r="J309"/>
  <c r="BK306"/>
  <c r="J305"/>
  <c r="BK300"/>
  <c r="BK297"/>
  <c r="J296"/>
  <c r="J295"/>
  <c r="BK294"/>
  <c r="BK291"/>
  <c r="J285"/>
  <c r="J281"/>
  <c r="BK280"/>
  <c r="J279"/>
  <c r="J278"/>
  <c r="J267"/>
  <c r="BK265"/>
  <c r="BK262"/>
  <c r="BK261"/>
  <c r="BK259"/>
  <c r="BK256"/>
  <c r="BK255"/>
  <c r="J244"/>
  <c r="J242"/>
  <c r="BK238"/>
  <c r="BK235"/>
  <c r="J231"/>
  <c r="J230"/>
  <c r="J229"/>
  <c r="J227"/>
  <c r="BK224"/>
  <c r="J223"/>
  <c r="BK220"/>
  <c r="BK205"/>
  <c r="J197"/>
  <c r="BK192"/>
  <c r="J191"/>
  <c r="J190"/>
  <c r="J189"/>
  <c r="J188"/>
  <c r="BK184"/>
  <c r="J183"/>
  <c r="BK181"/>
  <c r="BK176"/>
  <c r="BK174"/>
  <c r="J170"/>
  <c r="BK168"/>
  <c r="J164"/>
  <c r="BK157"/>
  <c r="BK156"/>
  <c r="BK152"/>
  <c r="J151"/>
  <c r="BK150"/>
  <c r="BK149"/>
  <c r="BK148"/>
  <c r="J143"/>
  <c r="J142"/>
  <c r="J141"/>
  <c r="J139"/>
  <c r="J370"/>
  <c r="BK364"/>
  <c r="BK359"/>
  <c r="BK352"/>
  <c r="BK350"/>
  <c r="J347"/>
  <c r="BK343"/>
  <c r="J342"/>
  <c r="J340"/>
  <c r="J338"/>
  <c r="J337"/>
  <c r="J334"/>
  <c r="J323"/>
  <c r="J321"/>
  <c r="BK319"/>
  <c r="BK318"/>
  <c r="BK312"/>
  <c r="J307"/>
  <c r="J306"/>
  <c r="BK305"/>
  <c r="BK304"/>
  <c r="J303"/>
  <c r="BK302"/>
  <c r="J300"/>
  <c r="J299"/>
  <c r="J298"/>
  <c r="BK292"/>
  <c r="J290"/>
  <c r="J286"/>
  <c r="BK283"/>
  <c r="J282"/>
  <c r="BK278"/>
  <c r="BK273"/>
  <c r="J268"/>
  <c r="BK264"/>
  <c r="J261"/>
  <c r="J260"/>
  <c r="J259"/>
  <c r="BK258"/>
  <c r="J256"/>
  <c r="BK254"/>
  <c r="J253"/>
  <c r="J246"/>
  <c r="BK245"/>
  <c r="BK244"/>
  <c r="J243"/>
  <c r="J241"/>
  <c r="J239"/>
  <c r="BK229"/>
  <c r="BK228"/>
  <c r="BK225"/>
  <c r="J220"/>
  <c r="J216"/>
  <c r="BK215"/>
  <c r="J206"/>
  <c r="BK197"/>
  <c r="BK191"/>
  <c r="BK186"/>
  <c r="BK185"/>
  <c r="J184"/>
  <c r="J180"/>
  <c r="J178"/>
  <c r="BK170"/>
  <c r="J156"/>
  <c r="J155"/>
  <c r="J150"/>
  <c r="J149"/>
  <c r="J144"/>
  <c r="BK143"/>
  <c r="BK142"/>
  <c r="BK139"/>
  <c r="BK374"/>
  <c r="J374"/>
  <c r="BK372"/>
  <c r="J372"/>
  <c r="BK370"/>
  <c r="J361"/>
  <c r="BK360"/>
  <c r="J352"/>
  <c r="J350"/>
  <c r="J349"/>
  <c r="BK342"/>
  <c r="J339"/>
  <c r="BK338"/>
  <c r="BK337"/>
  <c r="BK335"/>
  <c r="BK320"/>
  <c r="J319"/>
  <c r="J318"/>
  <c r="BK316"/>
  <c r="J310"/>
  <c r="J304"/>
  <c r="BK303"/>
  <c r="BK299"/>
  <c r="J297"/>
  <c r="J294"/>
  <c r="BK293"/>
  <c r="J291"/>
  <c r="BK290"/>
  <c r="BK289"/>
  <c r="J288"/>
  <c r="J287"/>
  <c r="J284"/>
  <c r="BK281"/>
  <c r="J280"/>
  <c r="BK277"/>
  <c r="BK275"/>
  <c r="J274"/>
  <c r="J273"/>
  <c r="BK271"/>
  <c r="J270"/>
  <c r="BK268"/>
  <c r="BK267"/>
  <c r="BK266"/>
  <c r="J264"/>
  <c r="BK263"/>
  <c r="J262"/>
  <c r="BK260"/>
  <c r="J258"/>
  <c r="J255"/>
  <c r="J254"/>
  <c r="BK253"/>
  <c r="J252"/>
  <c r="BK246"/>
  <c r="J245"/>
  <c r="BK243"/>
  <c r="BK242"/>
  <c r="BK241"/>
  <c r="J238"/>
  <c r="J235"/>
  <c r="J228"/>
  <c r="BK227"/>
  <c r="J226"/>
  <c r="BK223"/>
  <c r="BK218"/>
  <c r="BK216"/>
  <c r="J215"/>
  <c r="J214"/>
  <c r="J192"/>
  <c r="BK189"/>
  <c r="BK188"/>
  <c r="J187"/>
  <c r="J186"/>
  <c r="J185"/>
  <c r="BK183"/>
  <c r="BK172"/>
  <c r="BK166"/>
  <c r="BK164"/>
  <c r="J157"/>
  <c r="J153"/>
  <c i="1" r="AS94"/>
  <c i="2" l="1" r="P140"/>
  <c r="P137"/>
  <c r="P154"/>
  <c r="P213"/>
  <c r="T222"/>
  <c r="T240"/>
  <c r="R257"/>
  <c r="BK272"/>
  <c r="J272"/>
  <c r="J106"/>
  <c r="R272"/>
  <c r="R276"/>
  <c r="R301"/>
  <c r="T308"/>
  <c r="T311"/>
  <c r="R322"/>
  <c r="P341"/>
  <c r="P351"/>
  <c r="R140"/>
  <c r="R137"/>
  <c r="T154"/>
  <c r="R213"/>
  <c r="BK222"/>
  <c r="BK240"/>
  <c r="J240"/>
  <c r="J103"/>
  <c r="BK257"/>
  <c r="J257"/>
  <c r="J104"/>
  <c r="BK269"/>
  <c r="J269"/>
  <c r="J105"/>
  <c r="R269"/>
  <c r="T272"/>
  <c r="T276"/>
  <c r="BK308"/>
  <c r="J308"/>
  <c r="J109"/>
  <c r="P308"/>
  <c r="P311"/>
  <c r="P322"/>
  <c r="R341"/>
  <c r="BK351"/>
  <c r="J351"/>
  <c r="J113"/>
  <c r="T140"/>
  <c r="T137"/>
  <c r="R154"/>
  <c r="T213"/>
  <c r="R222"/>
  <c r="R240"/>
  <c r="T257"/>
  <c r="T269"/>
  <c r="BK276"/>
  <c r="J276"/>
  <c r="J107"/>
  <c r="BK301"/>
  <c r="J301"/>
  <c r="J108"/>
  <c r="T301"/>
  <c r="R308"/>
  <c r="R311"/>
  <c r="T322"/>
  <c r="T341"/>
  <c r="R351"/>
  <c r="BK140"/>
  <c r="J140"/>
  <c r="J97"/>
  <c r="BK154"/>
  <c r="J154"/>
  <c r="J98"/>
  <c r="BK213"/>
  <c r="J213"/>
  <c r="J99"/>
  <c r="P222"/>
  <c r="P240"/>
  <c r="P257"/>
  <c r="P269"/>
  <c r="P272"/>
  <c r="P276"/>
  <c r="P301"/>
  <c r="BK311"/>
  <c r="J311"/>
  <c r="J110"/>
  <c r="BK322"/>
  <c r="J322"/>
  <c r="J111"/>
  <c r="BK341"/>
  <c r="J341"/>
  <c r="J112"/>
  <c r="T351"/>
  <c r="J87"/>
  <c r="BE155"/>
  <c r="BE168"/>
  <c r="BE176"/>
  <c r="BE180"/>
  <c r="BE190"/>
  <c r="BE224"/>
  <c r="BE229"/>
  <c r="BE230"/>
  <c r="BE238"/>
  <c r="BE285"/>
  <c r="BE295"/>
  <c r="BE300"/>
  <c r="BE305"/>
  <c r="BE312"/>
  <c r="BE314"/>
  <c r="BE315"/>
  <c r="BE339"/>
  <c r="BE343"/>
  <c r="BE347"/>
  <c r="BE361"/>
  <c r="BE362"/>
  <c r="BE364"/>
  <c r="BE370"/>
  <c r="BE372"/>
  <c r="BE374"/>
  <c r="BK363"/>
  <c r="J363"/>
  <c r="J114"/>
  <c r="BE139"/>
  <c r="BE141"/>
  <c r="BE142"/>
  <c r="BE157"/>
  <c r="BE166"/>
  <c r="BE172"/>
  <c r="BE174"/>
  <c r="BE181"/>
  <c r="BE187"/>
  <c r="BE189"/>
  <c r="BE192"/>
  <c r="BE216"/>
  <c r="BE223"/>
  <c r="BE226"/>
  <c r="BE231"/>
  <c r="BE262"/>
  <c r="BE265"/>
  <c r="BE267"/>
  <c r="BE275"/>
  <c r="BE280"/>
  <c r="BE284"/>
  <c r="BE287"/>
  <c r="BE289"/>
  <c r="BE291"/>
  <c r="BE294"/>
  <c r="BE296"/>
  <c r="BE309"/>
  <c r="BE310"/>
  <c r="BE323"/>
  <c r="BE332"/>
  <c r="BE335"/>
  <c r="BE345"/>
  <c r="BE348"/>
  <c r="BE360"/>
  <c r="BK369"/>
  <c r="J369"/>
  <c r="J116"/>
  <c r="F90"/>
  <c r="BE144"/>
  <c r="BE148"/>
  <c r="BE149"/>
  <c r="BE151"/>
  <c r="BE153"/>
  <c r="BE178"/>
  <c r="BE184"/>
  <c r="BE185"/>
  <c r="BE186"/>
  <c r="BE197"/>
  <c r="BE206"/>
  <c r="BE214"/>
  <c r="BE215"/>
  <c r="BE218"/>
  <c r="BE225"/>
  <c r="BE239"/>
  <c r="BE241"/>
  <c r="BE242"/>
  <c r="BE246"/>
  <c r="BE252"/>
  <c r="BE263"/>
  <c r="BE264"/>
  <c r="BE270"/>
  <c r="BE273"/>
  <c r="BE274"/>
  <c r="BE281"/>
  <c r="BE282"/>
  <c r="BE283"/>
  <c r="BE286"/>
  <c r="BE288"/>
  <c r="BE292"/>
  <c r="BE298"/>
  <c r="BE302"/>
  <c r="BE316"/>
  <c r="BE318"/>
  <c r="BE321"/>
  <c r="BE334"/>
  <c r="BE337"/>
  <c r="BE349"/>
  <c r="BK373"/>
  <c r="J373"/>
  <c r="J118"/>
  <c r="BE143"/>
  <c r="BE150"/>
  <c r="BE152"/>
  <c r="BE156"/>
  <c r="BE164"/>
  <c r="BE170"/>
  <c r="BE183"/>
  <c r="BE188"/>
  <c r="BE191"/>
  <c r="BE205"/>
  <c r="BE220"/>
  <c r="BE227"/>
  <c r="BE228"/>
  <c r="BE235"/>
  <c r="BE243"/>
  <c r="BE244"/>
  <c r="BE245"/>
  <c r="BE253"/>
  <c r="BE254"/>
  <c r="BE255"/>
  <c r="BE256"/>
  <c r="BE258"/>
  <c r="BE259"/>
  <c r="BE260"/>
  <c r="BE261"/>
  <c r="BE266"/>
  <c r="BE268"/>
  <c r="BE271"/>
  <c r="BE277"/>
  <c r="BE278"/>
  <c r="BE279"/>
  <c r="BE290"/>
  <c r="BE293"/>
  <c r="BE297"/>
  <c r="BE299"/>
  <c r="BE303"/>
  <c r="BE304"/>
  <c r="BE306"/>
  <c r="BE307"/>
  <c r="BE319"/>
  <c r="BE320"/>
  <c r="BE338"/>
  <c r="BE340"/>
  <c r="BE342"/>
  <c r="BE350"/>
  <c r="BE352"/>
  <c r="BE359"/>
  <c r="BK138"/>
  <c r="BK137"/>
  <c r="BK219"/>
  <c r="J219"/>
  <c r="J100"/>
  <c r="BK371"/>
  <c r="J371"/>
  <c r="J117"/>
  <c r="F32"/>
  <c i="1" r="BA95"/>
  <c r="BA94"/>
  <c r="W30"/>
  <c i="2" r="F33"/>
  <c i="1" r="BB95"/>
  <c r="BB94"/>
  <c r="AX94"/>
  <c i="2" r="F34"/>
  <c i="1" r="BC95"/>
  <c r="BC94"/>
  <c r="W32"/>
  <c i="2" r="F35"/>
  <c i="1" r="BD95"/>
  <c r="BD94"/>
  <c r="W33"/>
  <c i="2" r="J32"/>
  <c i="1" r="AW95"/>
  <c i="2" l="1" r="P221"/>
  <c r="P136"/>
  <c i="1" r="AU95"/>
  <c i="2" r="T221"/>
  <c r="T136"/>
  <c r="R221"/>
  <c r="R136"/>
  <c r="BK221"/>
  <c r="J221"/>
  <c r="J101"/>
  <c r="J137"/>
  <c r="J95"/>
  <c r="J138"/>
  <c r="J96"/>
  <c r="BK368"/>
  <c r="J368"/>
  <c r="J115"/>
  <c r="J222"/>
  <c r="J102"/>
  <c i="1" r="W31"/>
  <c i="2" r="J31"/>
  <c i="1" r="AV95"/>
  <c r="AT95"/>
  <c r="AY94"/>
  <c i="2" r="F31"/>
  <c i="1" r="AZ95"/>
  <c r="AZ94"/>
  <c r="W29"/>
  <c r="AW94"/>
  <c r="AK30"/>
  <c r="AU94"/>
  <c i="2" l="1" r="BK136"/>
  <c r="J136"/>
  <c r="J94"/>
  <c i="1" r="AV94"/>
  <c r="AK29"/>
  <c i="2" l="1" r="J28"/>
  <c i="1" r="AG95"/>
  <c r="AN95"/>
  <c r="AT94"/>
  <c i="2" l="1" r="J37"/>
  <c i="1" r="AG94"/>
  <c r="AK26"/>
  <c r="AK35"/>
  <c l="1"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<sst xmlns="http://schemas.openxmlformats.org/spreadsheetml/2006/main">
  <si>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</si>
  <si>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</si>
  <si>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</si>
  <si>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</si>
  <si>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{236a7844-443e-4cab-b961-b47fb66010ef}</t>
  </si>
  <si>
    <t xml:space="preserve">&gt;&gt;  skryté sloupce  &lt;&lt;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</si>
  <si>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</si>
  <si>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</si>
  <si>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</si>
  <si>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</si>
  <si>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</si>
  <si>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</si>
  <si>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</si>
  <si>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</si>
  <si>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malNamWC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</si>
  <si>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</si>
  <si>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</si>
  <si>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sociálního zařízení</t>
  </si>
  <si>
    <t>KSO:</t>
  </si>
  <si>
    <t>CC-CZ:</t>
  </si>
  <si>
    <t>Místo:</t>
  </si>
  <si>
    <t>Malinovského náměstí,Brno</t>
  </si>
  <si>
    <t>Datum:</t>
  </si>
  <si>
    <t>14. 2. 2020</t>
  </si>
  <si>
    <t>Zadavatel:</t>
  </si>
  <si>
    <t>IČ:</t>
  </si>
  <si>
    <t>MmBrna,OSM Husova 3,Brno</t>
  </si>
  <si>
    <t>DIČ:</t>
  </si>
  <si>
    <t>Uchazeč:</t>
  </si>
  <si>
    <t>Vyplň údaj</t>
  </si>
  <si>
    <t>Projektant:</t>
  </si>
  <si>
    <t>R.Volková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</si>
  <si>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</si>
  <si>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</si>
  <si>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</si>
  <si>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</si>
  <si>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</si>
  <si>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</si>
  <si>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</si>
  <si>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</si>
  <si>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</si>
  <si>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</si>
  <si>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</si>
  <si>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</si>
  <si>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</si>
  <si>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</si>
  <si>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</si>
  <si>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</si>
  <si>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</si>
  <si>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</si>
  <si>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</si>
  <si>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</si>
  <si>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</si>
  <si>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</si>
  <si>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</si>
  <si>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</si>
  <si>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</si>
  <si>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</si>
  <si>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</si>
  <si>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</si>
  <si>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</si>
  <si>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</si>
  <si>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</si>
  <si>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</si>
  <si>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</si>
  <si>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</si>
  <si>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</si>
  <si>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</si>
  <si>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</si>
  <si>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</si>
  <si>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</si>
  <si>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</si>
  <si>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</si>
  <si>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</si>
  <si>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</si>
  <si>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</si>
  <si>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</si>
  <si>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</si>
  <si>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</si>
  <si>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</si>
  <si>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</si>
  <si>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</si>
  <si>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</si>
  <si>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</si>
  <si>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</si>
  <si>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</si>
  <si>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</si>
  <si>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</si>
  <si>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</si>
  <si>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</si>
  <si>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Ostatní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</si>
  <si>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</si>
  <si>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</si>
  <si>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</si>
  <si>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</si>
  <si>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</si>
  <si>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721 - Zdravotechnika - vnitřní kanalizace</t>
  </si>
  <si>
    <t xml:space="preserve">    722 - Zdravotechnika - vnitřní vodovod</t>
  </si>
  <si>
    <t xml:space="preserve">    725 - Zdravotechnika - zařizovací předměty</t>
  </si>
  <si>
    <t xml:space="preserve">    726 - Zdravotechnika - předstěnové instalace</t>
  </si>
  <si>
    <t xml:space="preserve">    735 - Ústřední vytápění - otopná tělesa</t>
  </si>
  <si>
    <t xml:space="preserve">    741 - Elektroinstalace - silnoproud</t>
  </si>
  <si>
    <t xml:space="preserve">    766 - Konstrukce truhlářské</t>
  </si>
  <si>
    <t xml:space="preserve">    767 - Konstrukce zámečnické</t>
  </si>
  <si>
    <t xml:space="preserve">    771 - Podlahy z dlaždic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</si>
  <si>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</si>
  <si>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</si>
  <si>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</si>
  <si>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>HZS - Hodinové zúčtovací sazby</t>
  </si>
  <si>
    <t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</si>
  <si>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</si>
  <si>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</si>
  <si>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</si>
  <si>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</si>
  <si>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</si>
  <si>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</si>
  <si>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</si>
  <si>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</si>
  <si>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</si>
  <si>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</si>
  <si>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</si>
  <si>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</si>
  <si>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</si>
  <si>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</si>
  <si>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</si>
  <si>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</si>
  <si>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</si>
  <si>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</si>
  <si>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</si>
  <si>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Ostatní</t>
  </si>
  <si>
    <t>K</t>
  </si>
  <si>
    <t>1-pol.2</t>
  </si>
  <si>
    <t>Zapravení drážek</t>
  </si>
  <si>
    <t>sada</t>
  </si>
  <si>
    <t>4</t>
  </si>
  <si>
    <t>-1001023752</t>
  </si>
  <si>
    <t>6</t>
  </si>
  <si>
    <t>Úpravy povrchů, podlahy a osazování výplní</t>
  </si>
  <si>
    <t>611325422</t>
  </si>
  <si>
    <t>Oprava vnitřní vápenocementové štukové omítky stropů v rozsahu plochy do 30%</t>
  </si>
  <si>
    <t>m2</t>
  </si>
  <si>
    <t>CS ÚRS 2020 01</t>
  </si>
  <si>
    <t>870501064</t>
  </si>
  <si>
    <t>3</t>
  </si>
  <si>
    <t>611325452</t>
  </si>
  <si>
    <t>Příplatek k cenám opravy vápenocementové omítky stropů za dalších 10 mm v rozsahu do 30%</t>
  </si>
  <si>
    <t>-576733843</t>
  </si>
  <si>
    <t>612131121</t>
  </si>
  <si>
    <t>Penetrační disperzní nátěr vnitřních stěn nanášený ručně</t>
  </si>
  <si>
    <t>-1402323080</t>
  </si>
  <si>
    <t>5</t>
  </si>
  <si>
    <t>612135101</t>
  </si>
  <si>
    <t>Hrubá výplň rýh ve stěnách maltou jakékoli šířky rýhy</t>
  </si>
  <si>
    <t>1200890444</t>
  </si>
  <si>
    <t>VV</t>
  </si>
  <si>
    <t>(20+30)*0,07</t>
  </si>
  <si>
    <t>(14+6)*0,15</t>
  </si>
  <si>
    <t>Součet</t>
  </si>
  <si>
    <t>612321121</t>
  </si>
  <si>
    <t>Vápenocementová omítka hladká jednovrstvá vnitřních stěn nanášená ručně</t>
  </si>
  <si>
    <t>560698744</t>
  </si>
  <si>
    <t>7</t>
  </si>
  <si>
    <t>612321191</t>
  </si>
  <si>
    <t>Příplatek k vápenocementové omítce vnitřních stěn za každých dalších 5 mm tloušťky ručně</t>
  </si>
  <si>
    <t>-1072407001</t>
  </si>
  <si>
    <t>8</t>
  </si>
  <si>
    <t>612325422</t>
  </si>
  <si>
    <t>Oprava vnitřní vápenocementové štukové omítky stěn v rozsahu plochy do 30%</t>
  </si>
  <si>
    <t>-993163435</t>
  </si>
  <si>
    <t>9</t>
  </si>
  <si>
    <t>612325452</t>
  </si>
  <si>
    <t>Příplatek k cenám opravy vápenocementové omítky stěn za dalších 10 mm v rozsahu do 30%</t>
  </si>
  <si>
    <t>-817306392</t>
  </si>
  <si>
    <t>10</t>
  </si>
  <si>
    <t>612-pc 1</t>
  </si>
  <si>
    <t>zazdění závěsného WC</t>
  </si>
  <si>
    <t>1087023825</t>
  </si>
  <si>
    <t>11</t>
  </si>
  <si>
    <t>632441215</t>
  </si>
  <si>
    <t>Potěr anhydritový samonivelační litý C20 tl do 50 mm</t>
  </si>
  <si>
    <t>-773014606</t>
  </si>
  <si>
    <t>Ostatní konstrukce a práce, bourání</t>
  </si>
  <si>
    <t>12</t>
  </si>
  <si>
    <t>949101111</t>
  </si>
  <si>
    <t>Lešení pomocné pro objekty pozemních staveb s lešeňovou podlahou v do 1,9 m zatížení do 150 kg/m2</t>
  </si>
  <si>
    <t>1692519124</t>
  </si>
  <si>
    <t>13</t>
  </si>
  <si>
    <t>952901111</t>
  </si>
  <si>
    <t>Vyčištění budov bytové a občanské výstavby při výšce podlaží do 4 m</t>
  </si>
  <si>
    <t>434962262</t>
  </si>
  <si>
    <t>14</t>
  </si>
  <si>
    <t>962031133</t>
  </si>
  <si>
    <t>Bourání příček z cihel pálených na MVC tl do 150 mm</t>
  </si>
  <si>
    <t>538658916</t>
  </si>
  <si>
    <t>"WC ženy"(1,9+3,55+0,9)*2,1-0,6*2*3</t>
  </si>
  <si>
    <t>"předsazenky"0,9*1,2*3</t>
  </si>
  <si>
    <t>Mezisoučet</t>
  </si>
  <si>
    <t>"WC muži"0,9*1,2</t>
  </si>
  <si>
    <t>965081213</t>
  </si>
  <si>
    <t>Bourání podlah z dlaždic keramických tl do 10 mm plochy přes 1 m2</t>
  </si>
  <si>
    <t>1519460109</t>
  </si>
  <si>
    <t>27,525+1,0*0,3*3</t>
  </si>
  <si>
    <t>16</t>
  </si>
  <si>
    <t>968072455</t>
  </si>
  <si>
    <t>Vybourání kovových dveřních zárubní pl do 2 m2</t>
  </si>
  <si>
    <t>42153126</t>
  </si>
  <si>
    <t>0,6*2,0*3</t>
  </si>
  <si>
    <t>17</t>
  </si>
  <si>
    <t>968-pc 1</t>
  </si>
  <si>
    <t xml:space="preserve">Vyvěšení  dveří pl do 2 m2</t>
  </si>
  <si>
    <t>kus</t>
  </si>
  <si>
    <t>2055894311</t>
  </si>
  <si>
    <t>18</t>
  </si>
  <si>
    <t>968-pc 2</t>
  </si>
  <si>
    <t>D+m zrcadlo + polička nad umyvadla</t>
  </si>
  <si>
    <t>-4950092</t>
  </si>
  <si>
    <t>19</t>
  </si>
  <si>
    <t>968-pc 3</t>
  </si>
  <si>
    <t>D+m zásobník na ručníky</t>
  </si>
  <si>
    <t>615597276</t>
  </si>
  <si>
    <t>20</t>
  </si>
  <si>
    <t>968-pc 4</t>
  </si>
  <si>
    <t>D+m zásobník na toaletní papír</t>
  </si>
  <si>
    <t>490804287</t>
  </si>
  <si>
    <t>968-pc 5</t>
  </si>
  <si>
    <t>D+m elektrický osoušeč rukou včetně připojení</t>
  </si>
  <si>
    <t>667629804</t>
  </si>
  <si>
    <t>22</t>
  </si>
  <si>
    <t>968-pc 6</t>
  </si>
  <si>
    <t>D+m zásobník na tekuté mýdlo</t>
  </si>
  <si>
    <t>-1129306429</t>
  </si>
  <si>
    <t>23</t>
  </si>
  <si>
    <t>968-pc 7</t>
  </si>
  <si>
    <t>D+m odpadkový koš s víkem bezdotykový</t>
  </si>
  <si>
    <t>-1447395991</t>
  </si>
  <si>
    <t>24</t>
  </si>
  <si>
    <t>968-pc 8</t>
  </si>
  <si>
    <t>D+m štětka na WC</t>
  </si>
  <si>
    <t>2141864301</t>
  </si>
  <si>
    <t>25</t>
  </si>
  <si>
    <t>969041111</t>
  </si>
  <si>
    <t>Vybourání vnitřního plastového potrubí do DN 50</t>
  </si>
  <si>
    <t>m</t>
  </si>
  <si>
    <t>-2126572982</t>
  </si>
  <si>
    <t>26</t>
  </si>
  <si>
    <t>969041112</t>
  </si>
  <si>
    <t>Vybourání vnitřního plastového potrubí do DN 100</t>
  </si>
  <si>
    <t>-2031495676</t>
  </si>
  <si>
    <t>27</t>
  </si>
  <si>
    <t>969-pc 1</t>
  </si>
  <si>
    <t>Demontáž doplňků na WC (4x zásobník na papír,elektrický vysoušeč rukou, zrcadlo, aj.)</t>
  </si>
  <si>
    <t>hod</t>
  </si>
  <si>
    <t>236585890</t>
  </si>
  <si>
    <t>28</t>
  </si>
  <si>
    <t>973031616</t>
  </si>
  <si>
    <t>Vysekání kapes ve zdivu cihelném na MV nebo MVC pro špalíky do 100x100x50 mm</t>
  </si>
  <si>
    <t>-1083119538</t>
  </si>
  <si>
    <t>29</t>
  </si>
  <si>
    <t>974031121</t>
  </si>
  <si>
    <t>Vysekání rýh ve zdivu cihelném hl do 30 mm š do 30 mm</t>
  </si>
  <si>
    <t>-8016591</t>
  </si>
  <si>
    <t>30</t>
  </si>
  <si>
    <t>974031132</t>
  </si>
  <si>
    <t>Vysekání rýh ve zdivu cihelném hl do 50 mm š do 70 mm</t>
  </si>
  <si>
    <t>-1508209254</t>
  </si>
  <si>
    <t>31</t>
  </si>
  <si>
    <t>974031142</t>
  </si>
  <si>
    <t>Vysekání rýh ve zdivu cihelném hl do 70 mm š do 70 mm</t>
  </si>
  <si>
    <t>-1421351776</t>
  </si>
  <si>
    <t>32</t>
  </si>
  <si>
    <t>974031164</t>
  </si>
  <si>
    <t>Vysekání rýh ve zdivu cihelném hl do 150 mm š do 150 mm</t>
  </si>
  <si>
    <t>-1127987337</t>
  </si>
  <si>
    <t>33</t>
  </si>
  <si>
    <t>977131119</t>
  </si>
  <si>
    <t>Vrty příklepovými vrtáky D do 32 mm do cihelného zdiva nebo prostého betonu</t>
  </si>
  <si>
    <t>-938852495</t>
  </si>
  <si>
    <t>34</t>
  </si>
  <si>
    <t>978012141</t>
  </si>
  <si>
    <t>Otlučení (osekání) vnitřní vápenné nebo vápenocementové omítky stropů rákosových v rozsahu do 30 %</t>
  </si>
  <si>
    <t>228447768</t>
  </si>
  <si>
    <t>"ženy"</t>
  </si>
  <si>
    <t>2,9*3,55+1,5*2,87</t>
  </si>
  <si>
    <t>"muži"3,8*1,55+2,3*2,1+2,1*1,05</t>
  </si>
  <si>
    <t>35</t>
  </si>
  <si>
    <t>978013141</t>
  </si>
  <si>
    <t>Otlučení (osekání) vnitřní vápenné nebo vápenocementové omítky stěn v rozsahu do 30 %</t>
  </si>
  <si>
    <t>1051408681</t>
  </si>
  <si>
    <t>"WC ženy"(1,9+3,55+0,9)*0,3*2</t>
  </si>
  <si>
    <t>(2,9+3,55+2,9+1,5)*2*(3,77-1,8)-1*1,5*2+(1,0+2,5*2)*0,3</t>
  </si>
  <si>
    <t>"muži"1,6*0,3+(1,55*2+3,8*2-1,6)*(3,77-1,8)+(2,1+2,3+2,1+1,05)*2*(3,77-1,8)</t>
  </si>
  <si>
    <t>-1*1,5+(1,0+2,5*2)*0,3</t>
  </si>
  <si>
    <t>36</t>
  </si>
  <si>
    <t>978013191</t>
  </si>
  <si>
    <t>Otlučení (osekání) vnitřní vápenné nebo vápenocementové omítky stěn v rozsahu do 100 %</t>
  </si>
  <si>
    <t>-1717491872</t>
  </si>
  <si>
    <t>37</t>
  </si>
  <si>
    <t>978059541</t>
  </si>
  <si>
    <t>Odsekání a odebrání obkladů stěn z vnitřních obkládaček plochy přes 1 m2</t>
  </si>
  <si>
    <t>-329667809</t>
  </si>
  <si>
    <t>"WC ženy"(1,9+0,9*3+1,75+1,7+1,9+2,55+1,5+2,9)*2*1,8-0,6*1,8*6-0,8*1,8*3</t>
  </si>
  <si>
    <t>-0,9*1,8-0,9*1+0,9*0,3*2+0,9*0,15*3+3,45*0,15</t>
  </si>
  <si>
    <t>"WC muži"(3,8+1,55+2,3+2,1*2+1,05)*2*1,8-0,6*1,8*3-0,8*1,8*3-1*0,9+0,9*0,3+1,05*0,15</t>
  </si>
  <si>
    <t>997</t>
  </si>
  <si>
    <t>Přesun sutě</t>
  </si>
  <si>
    <t>38</t>
  </si>
  <si>
    <t>997013213</t>
  </si>
  <si>
    <t>Vnitrostaveništní doprava suti a vybouraných hmot pro budovy v do 12 m ručně</t>
  </si>
  <si>
    <t>t</t>
  </si>
  <si>
    <t>652978019</t>
  </si>
  <si>
    <t>39</t>
  </si>
  <si>
    <t>997013501</t>
  </si>
  <si>
    <t>Odvoz suti a vybouraných hmot na skládku nebo meziskládku do 1 km se složením</t>
  </si>
  <si>
    <t>592264610</t>
  </si>
  <si>
    <t>40</t>
  </si>
  <si>
    <t>997013509</t>
  </si>
  <si>
    <t>Příplatek k odvozu suti a vybouraných hmot na skládku ZKD 1 km přes 1 km</t>
  </si>
  <si>
    <t>616959858</t>
  </si>
  <si>
    <t>17,921*24 'Přepočtené koeficientem množství</t>
  </si>
  <si>
    <t>41</t>
  </si>
  <si>
    <t>997013601</t>
  </si>
  <si>
    <t xml:space="preserve">Poplatek za uložení na skládce (skládkovné) stavebního odpadu </t>
  </si>
  <si>
    <t>1973231422</t>
  </si>
  <si>
    <t>998</t>
  </si>
  <si>
    <t>Přesun hmot</t>
  </si>
  <si>
    <t>42</t>
  </si>
  <si>
    <t>998018002</t>
  </si>
  <si>
    <t>Přesun hmot ruční pro budovy v do 12 m</t>
  </si>
  <si>
    <t>-686804080</t>
  </si>
  <si>
    <t>PSV</t>
  </si>
  <si>
    <t>Práce a dodávky PSV</t>
  </si>
  <si>
    <t>721</t>
  </si>
  <si>
    <t>Zdravotechnika - vnitřní kanalizace</t>
  </si>
  <si>
    <t>43</t>
  </si>
  <si>
    <t>721170975</t>
  </si>
  <si>
    <t>Potrubí z PVC krácení trub DN 125</t>
  </si>
  <si>
    <t>2024065273</t>
  </si>
  <si>
    <t>44</t>
  </si>
  <si>
    <t>721171803</t>
  </si>
  <si>
    <t>Demontáž potrubí z PVC do D 75</t>
  </si>
  <si>
    <t>-539723003</t>
  </si>
  <si>
    <t>45</t>
  </si>
  <si>
    <t>721171808</t>
  </si>
  <si>
    <t>Demontáž potrubí z PVC do D 114</t>
  </si>
  <si>
    <t>1129582286</t>
  </si>
  <si>
    <t>46</t>
  </si>
  <si>
    <t>721171906</t>
  </si>
  <si>
    <t>Potrubí z PP vsazení odbočky do hrdla DN 125</t>
  </si>
  <si>
    <t>36550457</t>
  </si>
  <si>
    <t>47</t>
  </si>
  <si>
    <t>721171916</t>
  </si>
  <si>
    <t>Potrubí z PP propojení potrubí DN 125</t>
  </si>
  <si>
    <t>-1221842738</t>
  </si>
  <si>
    <t>48</t>
  </si>
  <si>
    <t>721174042</t>
  </si>
  <si>
    <t>Potrubí kanalizační z PP připojovací DN 40</t>
  </si>
  <si>
    <t>-2094844601</t>
  </si>
  <si>
    <t>49</t>
  </si>
  <si>
    <t>721174043</t>
  </si>
  <si>
    <t>Potrubí kanalizační z PP připojovací DN 50</t>
  </si>
  <si>
    <t>-372816536</t>
  </si>
  <si>
    <t>50</t>
  </si>
  <si>
    <t>721174045</t>
  </si>
  <si>
    <t>Potrubí kanalizační z PP připojovací DN 110</t>
  </si>
  <si>
    <t>1786608365</t>
  </si>
  <si>
    <t>51</t>
  </si>
  <si>
    <t>721194104</t>
  </si>
  <si>
    <t>Vyvedení a upevnění odpadních výpustek DN 40</t>
  </si>
  <si>
    <t>755114066</t>
  </si>
  <si>
    <t>"umyvadla"4</t>
  </si>
  <si>
    <t>"pisoáry"3</t>
  </si>
  <si>
    <t>52</t>
  </si>
  <si>
    <t>721194109</t>
  </si>
  <si>
    <t>Vyvedení a upevnění odpadních výpustek DN 100</t>
  </si>
  <si>
    <t>-338569561</t>
  </si>
  <si>
    <t>"klozety"4</t>
  </si>
  <si>
    <t>53</t>
  </si>
  <si>
    <t>721290111</t>
  </si>
  <si>
    <t>Zkouška těsnosti potrubí kanalizace vodou do DN 125</t>
  </si>
  <si>
    <t>-414675553</t>
  </si>
  <si>
    <t>54</t>
  </si>
  <si>
    <t>998721202</t>
  </si>
  <si>
    <t>Přesun hmot procentní pro vnitřní kanalizace v objektech v do 12 m</t>
  </si>
  <si>
    <t>%</t>
  </si>
  <si>
    <t>1912421983</t>
  </si>
  <si>
    <t>722</t>
  </si>
  <si>
    <t>Zdravotechnika - vnitřní vodovod</t>
  </si>
  <si>
    <t>55</t>
  </si>
  <si>
    <t>722170801</t>
  </si>
  <si>
    <t>Demontáž rozvodů vody z plastů do D 25</t>
  </si>
  <si>
    <t>-1015776192</t>
  </si>
  <si>
    <t>56</t>
  </si>
  <si>
    <t>722174002</t>
  </si>
  <si>
    <t>Potrubí vodovodní plastové PPR svar polyfuze PN 16 D 20 x 2,8 mm</t>
  </si>
  <si>
    <t>1088005419</t>
  </si>
  <si>
    <t>57</t>
  </si>
  <si>
    <t>722174003</t>
  </si>
  <si>
    <t>Potrubí vodovodní plastové PPR svar polyfuze PN 16 D 25 x 3,5 mm</t>
  </si>
  <si>
    <t>1483696316</t>
  </si>
  <si>
    <t>58</t>
  </si>
  <si>
    <t>722181231</t>
  </si>
  <si>
    <t>Ochrana vodovodního potrubí přilepenými termoizolačními trubicemi z PE tl do 13 mm DN do 22 mm</t>
  </si>
  <si>
    <t>1244777621</t>
  </si>
  <si>
    <t>59</t>
  </si>
  <si>
    <t>722181232</t>
  </si>
  <si>
    <t>Ochrana vodovodního potrubí přilepenými termoizolačními trubicemi z PE tl do 13 mm DN do 45 mm</t>
  </si>
  <si>
    <t>1863043648</t>
  </si>
  <si>
    <t>60</t>
  </si>
  <si>
    <t>722190401</t>
  </si>
  <si>
    <t>Vyvedení a upevnění výpustku do DN 25</t>
  </si>
  <si>
    <t>1979607585</t>
  </si>
  <si>
    <t>"umyvadlo"4*2</t>
  </si>
  <si>
    <t>"klozet"4</t>
  </si>
  <si>
    <t>"bidetová sprška"3*2</t>
  </si>
  <si>
    <t>"pisoár"3</t>
  </si>
  <si>
    <t>61</t>
  </si>
  <si>
    <t>722232045</t>
  </si>
  <si>
    <t>Kohout kulový přímý G 1 PN 42 do 185°C vnitřní závit</t>
  </si>
  <si>
    <t>97588465</t>
  </si>
  <si>
    <t>62</t>
  </si>
  <si>
    <t>722232063</t>
  </si>
  <si>
    <t>Kohout kulový přímý G 1 PN 42 do 185°C vnitřní závit s vypouštěním</t>
  </si>
  <si>
    <t>-954959623</t>
  </si>
  <si>
    <t>63</t>
  </si>
  <si>
    <t>722290226</t>
  </si>
  <si>
    <t>Zkouška těsnosti vodovodního potrubí závitového do DN 50</t>
  </si>
  <si>
    <t>-1005022176</t>
  </si>
  <si>
    <t>64</t>
  </si>
  <si>
    <t>722290234</t>
  </si>
  <si>
    <t>Proplach a dezinfekce vodovodního potrubí do DN 80</t>
  </si>
  <si>
    <t>1418900595</t>
  </si>
  <si>
    <t>65</t>
  </si>
  <si>
    <t>998722202</t>
  </si>
  <si>
    <t>Přesun hmot procentní pro vnitřní vodovod v objektech v do 12 m</t>
  </si>
  <si>
    <t>2103919505</t>
  </si>
  <si>
    <t>725</t>
  </si>
  <si>
    <t>Zdravotechnika - zařizovací předměty</t>
  </si>
  <si>
    <t>66</t>
  </si>
  <si>
    <t>725110811</t>
  </si>
  <si>
    <t>Demontáž klozetů splachovací s nádrží</t>
  </si>
  <si>
    <t>soubor</t>
  </si>
  <si>
    <t>-281061101</t>
  </si>
  <si>
    <t>67</t>
  </si>
  <si>
    <t>725112022</t>
  </si>
  <si>
    <t>Klozet keramický závěsný na nosné stěny s hlubokým splachováním odpad vodorovný</t>
  </si>
  <si>
    <t>-1151588629</t>
  </si>
  <si>
    <t>68</t>
  </si>
  <si>
    <t>725121525</t>
  </si>
  <si>
    <t>Pisoárový záchodek automatický s radarovým senzorem</t>
  </si>
  <si>
    <t>1454003943</t>
  </si>
  <si>
    <t>69</t>
  </si>
  <si>
    <t>725122817</t>
  </si>
  <si>
    <t>Demontáž pisoárových stání bez nádrže a jedním záchodkem</t>
  </si>
  <si>
    <t>254959573</t>
  </si>
  <si>
    <t>70</t>
  </si>
  <si>
    <t>725210821</t>
  </si>
  <si>
    <t>Demontáž umyvadel bez výtokových armatur</t>
  </si>
  <si>
    <t>-451280563</t>
  </si>
  <si>
    <t>71</t>
  </si>
  <si>
    <t>725211622</t>
  </si>
  <si>
    <t>Umyvadlo keramické bílé šířky 550 mm se sloupem na sifon připevněné na stěnu šrouby</t>
  </si>
  <si>
    <t>358045690</t>
  </si>
  <si>
    <t>72</t>
  </si>
  <si>
    <t>72582</t>
  </si>
  <si>
    <t>Bidetová nástěnná sprška</t>
  </si>
  <si>
    <t>2147282677</t>
  </si>
  <si>
    <t>73</t>
  </si>
  <si>
    <t>725820802</t>
  </si>
  <si>
    <t>Demontáž baterie stojánkové do jednoho otvoru</t>
  </si>
  <si>
    <t>98557115</t>
  </si>
  <si>
    <t>74</t>
  </si>
  <si>
    <t>725822611</t>
  </si>
  <si>
    <t>Baterie umyvadlová stojánková páková bez výpusti</t>
  </si>
  <si>
    <t>-1529808020</t>
  </si>
  <si>
    <t>75</t>
  </si>
  <si>
    <t>725860811</t>
  </si>
  <si>
    <t>Demontáž uzávěrů zápachu jednoduchých</t>
  </si>
  <si>
    <t>-488650271</t>
  </si>
  <si>
    <t>76</t>
  </si>
  <si>
    <t>998725202</t>
  </si>
  <si>
    <t>Přesun hmot procentní pro zařizovací předměty v objektech v do 12 m</t>
  </si>
  <si>
    <t>-1759539268</t>
  </si>
  <si>
    <t>726</t>
  </si>
  <si>
    <t>Zdravotechnika - předstěnové instalace</t>
  </si>
  <si>
    <t>77</t>
  </si>
  <si>
    <t>726111031</t>
  </si>
  <si>
    <t>Předstěnový modul pro závěsný klozet s ovládáním zepředu v 1080 mm</t>
  </si>
  <si>
    <t>-1525489533</t>
  </si>
  <si>
    <t>78</t>
  </si>
  <si>
    <t>998726212</t>
  </si>
  <si>
    <t>Přesun hmot procentní pro instalační prefabrikáty v objektech v do 12 m</t>
  </si>
  <si>
    <t>-1093467077</t>
  </si>
  <si>
    <t>735</t>
  </si>
  <si>
    <t>Ústřední vytápění - otopná tělesa</t>
  </si>
  <si>
    <t>79</t>
  </si>
  <si>
    <t>73511-01</t>
  </si>
  <si>
    <t>Demontáž otopného tělesa vč.připojovacích armatur</t>
  </si>
  <si>
    <t>1316413388</t>
  </si>
  <si>
    <t>80</t>
  </si>
  <si>
    <t>73511-02</t>
  </si>
  <si>
    <t>Zpětná montáž otopného tělesa vč. nových připojovacích armatur</t>
  </si>
  <si>
    <t>-264945165</t>
  </si>
  <si>
    <t>81</t>
  </si>
  <si>
    <t>998735202</t>
  </si>
  <si>
    <t>Přesun hmot procentní pro otopná tělesa v objektech v do 12 m</t>
  </si>
  <si>
    <t>1483047969</t>
  </si>
  <si>
    <t>741</t>
  </si>
  <si>
    <t>Elektroinstalace - silnoproud</t>
  </si>
  <si>
    <t>82</t>
  </si>
  <si>
    <t>741110041</t>
  </si>
  <si>
    <t>Montáž trubka plastová ohebná D přes 11 do 23 mm uložená pevně</t>
  </si>
  <si>
    <t>1049307981</t>
  </si>
  <si>
    <t>83</t>
  </si>
  <si>
    <t>M</t>
  </si>
  <si>
    <t>34571061</t>
  </si>
  <si>
    <t>trubka elektroinstalační ohebná z PVC (ČSN) 2313</t>
  </si>
  <si>
    <t>-270214486</t>
  </si>
  <si>
    <t>84</t>
  </si>
  <si>
    <t>741112001</t>
  </si>
  <si>
    <t>Montáž krabice zapuštěná plastová kruhová</t>
  </si>
  <si>
    <t>-349113369</t>
  </si>
  <si>
    <t>85</t>
  </si>
  <si>
    <t>34571512</t>
  </si>
  <si>
    <t>krabice přístrojová instalační 500V, 71x71x42mm</t>
  </si>
  <si>
    <t>-1197220578</t>
  </si>
  <si>
    <t>86</t>
  </si>
  <si>
    <t>34571532</t>
  </si>
  <si>
    <t>krabice přístrojová odbočná s víčkem z PH, 107x107mm, hloubka 50mm</t>
  </si>
  <si>
    <t>-1058626462</t>
  </si>
  <si>
    <t>87</t>
  </si>
  <si>
    <t>741120301</t>
  </si>
  <si>
    <t>Montáž vodič Cu izolovaný plný a laněný s PVC pláštěm žíla 0,55-16 mm2 pevně (CY, CHAH-R(V))</t>
  </si>
  <si>
    <t>-355160381</t>
  </si>
  <si>
    <t>88</t>
  </si>
  <si>
    <t>34140824</t>
  </si>
  <si>
    <t>vodič silový s Cu jádrem 2,50mm2</t>
  </si>
  <si>
    <t>-1038256847</t>
  </si>
  <si>
    <t>89</t>
  </si>
  <si>
    <t>741122015</t>
  </si>
  <si>
    <t>Montáž kabel Cu bez ukončení uložený pod omítku plný kulatý 3x1,5 mm2 (CYKY)</t>
  </si>
  <si>
    <t>1567596130</t>
  </si>
  <si>
    <t>90</t>
  </si>
  <si>
    <t>34111030</t>
  </si>
  <si>
    <t>kabel silový s Cu jádrem 1kV 3x1,5mm2</t>
  </si>
  <si>
    <t>-1089627896</t>
  </si>
  <si>
    <t>91</t>
  </si>
  <si>
    <t>741122016</t>
  </si>
  <si>
    <t>Montáž kabel Cu bez ukončení uložený pod omítku plný kulatý 3x2,5 až 6 mm2 (CYKY)</t>
  </si>
  <si>
    <t>-1532989486</t>
  </si>
  <si>
    <t>92</t>
  </si>
  <si>
    <t>34111036</t>
  </si>
  <si>
    <t>kabel silový s Cu jádrem 1kV 3x2,5mm2</t>
  </si>
  <si>
    <t>1565062606</t>
  </si>
  <si>
    <t>93</t>
  </si>
  <si>
    <t>741130021</t>
  </si>
  <si>
    <t>Ukončení vodič izolovaný do 2,5 mm2 na svorkovnici</t>
  </si>
  <si>
    <t>-6098335</t>
  </si>
  <si>
    <t>94</t>
  </si>
  <si>
    <t>741310001</t>
  </si>
  <si>
    <t>Montáž vypínač nástěnný 1-jednopólový prostředí normální</t>
  </si>
  <si>
    <t>1588093560</t>
  </si>
  <si>
    <t>95</t>
  </si>
  <si>
    <t>34535515</t>
  </si>
  <si>
    <t>spínač jednopólový 10A bílý, slonová kost</t>
  </si>
  <si>
    <t>-501134453</t>
  </si>
  <si>
    <t>96</t>
  </si>
  <si>
    <t>741313003</t>
  </si>
  <si>
    <t>Montáž zásuvka (polo)zapuštěná bezšroubové připojení 2x(2P+PE) dvojnásobná</t>
  </si>
  <si>
    <t>-1748877027</t>
  </si>
  <si>
    <t>97</t>
  </si>
  <si>
    <t>34555121</t>
  </si>
  <si>
    <t>zásuvka 2násobná 16A bílá</t>
  </si>
  <si>
    <t>-306348695</t>
  </si>
  <si>
    <t>98</t>
  </si>
  <si>
    <t>741370002</t>
  </si>
  <si>
    <t>Montáž svítidlo žárovkové bytové stropní přisazené 1 zdroj se sklem</t>
  </si>
  <si>
    <t>969743128</t>
  </si>
  <si>
    <t>99</t>
  </si>
  <si>
    <t>348211</t>
  </si>
  <si>
    <t>svítidlo žárovkové, vč. světeleného LED zdroje a recyklačních poplatků</t>
  </si>
  <si>
    <t>-1405232215</t>
  </si>
  <si>
    <t>100</t>
  </si>
  <si>
    <t>741810001</t>
  </si>
  <si>
    <t>Celková prohlídka elektrického rozvodu a zařízení do 100 000,- Kč vč. revize</t>
  </si>
  <si>
    <t>-1853017929</t>
  </si>
  <si>
    <t>101</t>
  </si>
  <si>
    <t>741811011</t>
  </si>
  <si>
    <t>Kontrola rozvaděč nn silový hmotnosti do 200 kg</t>
  </si>
  <si>
    <t>-319615525</t>
  </si>
  <si>
    <t>102</t>
  </si>
  <si>
    <t>74182-01</t>
  </si>
  <si>
    <t>Příprava pro pisoáry</t>
  </si>
  <si>
    <t>964252966</t>
  </si>
  <si>
    <t>103</t>
  </si>
  <si>
    <t>74182-02</t>
  </si>
  <si>
    <t>Pomocný instalační materiál (svorky, šrouby, sádra, svorkovnice, aj.)</t>
  </si>
  <si>
    <t>761066517</t>
  </si>
  <si>
    <t>104</t>
  </si>
  <si>
    <t>741-Pozn</t>
  </si>
  <si>
    <t>Poznámka (neoceňovat): Rozpočet nepředpokládá výměnu jistících prvků (jističe, proudové chrániče, aj.); pokud se při realizaci zjistí, že se toto bude muset měnit, bude nutné toto ocenit individuálně.</t>
  </si>
  <si>
    <t>1742806702</t>
  </si>
  <si>
    <t>105</t>
  </si>
  <si>
    <t>998741202</t>
  </si>
  <si>
    <t>Přesun hmot procentní pro silnoproud v objektech v do 12 m</t>
  </si>
  <si>
    <t>1819252949</t>
  </si>
  <si>
    <t>766</t>
  </si>
  <si>
    <t>Konstrukce truhlářské</t>
  </si>
  <si>
    <t>106</t>
  </si>
  <si>
    <t>766660001</t>
  </si>
  <si>
    <t>Montáž dveřních křídel otvíravých jednokřídlových š do 0,8 m do ocelové zárubně</t>
  </si>
  <si>
    <t>-668414258</t>
  </si>
  <si>
    <t>107</t>
  </si>
  <si>
    <t>MSN-PC 1</t>
  </si>
  <si>
    <t>dveře interiérové jednokřídlé, hladké bílé, 60x197 včetně kování,klik a WC zámek</t>
  </si>
  <si>
    <t>440847645</t>
  </si>
  <si>
    <t>108</t>
  </si>
  <si>
    <t>MSN-pc 2</t>
  </si>
  <si>
    <t>dveře interiérové jednokřídlé zasklené 1/3, hladké bílé, 80x197-z předsínky na WC (ženy,muži)</t>
  </si>
  <si>
    <t>931371966</t>
  </si>
  <si>
    <t>109</t>
  </si>
  <si>
    <t>MSN-pc 3</t>
  </si>
  <si>
    <t>dveře interiérové jednokřídlé plné, hladké bílé, 80x197-vstupní dveře na WC (ženy,muži) včetně označení ženy,muži</t>
  </si>
  <si>
    <t>1424198464</t>
  </si>
  <si>
    <t>110</t>
  </si>
  <si>
    <t>MSN-pc 4</t>
  </si>
  <si>
    <t>D+m dělících stěn z DTD desek s oboustranným laminátovým povrchem tloušťky 32mm,v=2000mm. Desky jsou lemovány hliníkovými profily.Nerezové nožičky s krytkou.Kliky s ukazatelem volno/obsazeno.Dl.cca 6,2m včetně dveří 3x 600/1970mm-nutno přeměřit na stavbě</t>
  </si>
  <si>
    <t>-1758288876</t>
  </si>
  <si>
    <t>111</t>
  </si>
  <si>
    <t>998766203</t>
  </si>
  <si>
    <t>Přesun hmot procentní pro konstrukce truhlářské v objektech v do 24 m</t>
  </si>
  <si>
    <t>-853318666</t>
  </si>
  <si>
    <t>767</t>
  </si>
  <si>
    <t>Konstrukce zámečnické</t>
  </si>
  <si>
    <t>112</t>
  </si>
  <si>
    <t>767-pc 1</t>
  </si>
  <si>
    <t>Oprava zárubní</t>
  </si>
  <si>
    <t>5999819</t>
  </si>
  <si>
    <t>113</t>
  </si>
  <si>
    <t>998767203</t>
  </si>
  <si>
    <t>Přesun hmot procentní pro zámečnické konstrukce v objektech v do 24 m</t>
  </si>
  <si>
    <t>-1544012905</t>
  </si>
  <si>
    <t>771</t>
  </si>
  <si>
    <t>Podlahy z dlaždic</t>
  </si>
  <si>
    <t>114</t>
  </si>
  <si>
    <t>771121011</t>
  </si>
  <si>
    <t>Nátěr penetrační na podlahu</t>
  </si>
  <si>
    <t>-1365692736</t>
  </si>
  <si>
    <t>2,9*3,55+2,9*1,5+3,8*1,55+2,3*2,1+2,1*1,05</t>
  </si>
  <si>
    <t>115</t>
  </si>
  <si>
    <t>771151012</t>
  </si>
  <si>
    <t>Samonivelační stěrka podlah pevnosti 20 MPa tl 5 mm</t>
  </si>
  <si>
    <t>1632923643</t>
  </si>
  <si>
    <t>116</t>
  </si>
  <si>
    <t>771574265</t>
  </si>
  <si>
    <t>Montáž podlah keramických pro mechanické zatížení protiskluzných lepených flexibilním lepidlem do 22 ks/m2</t>
  </si>
  <si>
    <t>1033016443</t>
  </si>
  <si>
    <t>117</t>
  </si>
  <si>
    <t>59761406</t>
  </si>
  <si>
    <t>dlažba keramická slinutá protiskluzná do interiéru i exteriéru pro vysoké mechanické namáhání přes 22 do 25ks/m2</t>
  </si>
  <si>
    <t>1290546528</t>
  </si>
  <si>
    <t>27,57*1,1 'Přepočtené koeficientem množství</t>
  </si>
  <si>
    <t>118</t>
  </si>
  <si>
    <t>771577111</t>
  </si>
  <si>
    <t>Příplatek k montáži podlah keramických lepených flexibilním lepidlem za plochu do 5 m2</t>
  </si>
  <si>
    <t>1909936796</t>
  </si>
  <si>
    <t>119</t>
  </si>
  <si>
    <t>771577114</t>
  </si>
  <si>
    <t>Příplatek k montáži podlah keramických lepených flexibilním lepidlem za spárování tmelem dvousložkovým</t>
  </si>
  <si>
    <t>-2045982561</t>
  </si>
  <si>
    <t>120</t>
  </si>
  <si>
    <t>771591112</t>
  </si>
  <si>
    <t>Izolace pod dlažbu nátěrem nebo stěrkou ve dvou vrstvách</t>
  </si>
  <si>
    <t>511710870</t>
  </si>
  <si>
    <t>121</t>
  </si>
  <si>
    <t>998771203</t>
  </si>
  <si>
    <t>Přesun hmot procentní pro podlahy z dlaždic v objektech v do 24 m</t>
  </si>
  <si>
    <t>-1792563654</t>
  </si>
  <si>
    <t>781</t>
  </si>
  <si>
    <t>Dokončovací práce - obklady</t>
  </si>
  <si>
    <t>122</t>
  </si>
  <si>
    <t>781121011</t>
  </si>
  <si>
    <t>Nátěr penetrační na stěnu</t>
  </si>
  <si>
    <t>1351057202</t>
  </si>
  <si>
    <t>"WC ženy"(2,9+3,55)*2*2,05-0,8*2-1*2,05-1*1,2+3,55*0,15+0,9*0,15*3</t>
  </si>
  <si>
    <t>(1,5+2,9)*2*2,05-0,8*2*2</t>
  </si>
  <si>
    <t>"WC muži"(2,1+1,05)*2*2,05-0,6*2+1,05*0,15</t>
  </si>
  <si>
    <t>(2,3+2,1)*2*2,05-0,6*2-0,8*2</t>
  </si>
  <si>
    <t>(3,8+1,55)*2*2,05-0,6*2-0,8*2*2</t>
  </si>
  <si>
    <t>123</t>
  </si>
  <si>
    <t>781131112</t>
  </si>
  <si>
    <t>Izolace pod obklad nátěrem nebo stěrkou ve dvou vrstvách</t>
  </si>
  <si>
    <t>1462829064</t>
  </si>
  <si>
    <t>1,2*0,9*4+1,5*1,5*2+2,3*2,0</t>
  </si>
  <si>
    <t>124</t>
  </si>
  <si>
    <t>781474114R</t>
  </si>
  <si>
    <t>Montáž obkladů vnitřních keramických hladkých do 22 ks/m2 lepených flexibilním lepidlem včetně lišt</t>
  </si>
  <si>
    <t>-513877085</t>
  </si>
  <si>
    <t>125</t>
  </si>
  <si>
    <t>59761040</t>
  </si>
  <si>
    <t>obklad keramický hladký přes 19 do 22ks/m2</t>
  </si>
  <si>
    <t>-806036709</t>
  </si>
  <si>
    <t>82,021*1,1 'Přepočtené koeficientem množství</t>
  </si>
  <si>
    <t>126</t>
  </si>
  <si>
    <t>781477111</t>
  </si>
  <si>
    <t>Příplatek k montáži obkladů vnitřních keramických hladkých za plochu do 10 m2</t>
  </si>
  <si>
    <t>1652379598</t>
  </si>
  <si>
    <t>127</t>
  </si>
  <si>
    <t>781477114</t>
  </si>
  <si>
    <t>Příplatek k montáži obkladů vnitřních keramických hladkých za spárování tmelem dvousložkovým</t>
  </si>
  <si>
    <t>769700317</t>
  </si>
  <si>
    <t>128</t>
  </si>
  <si>
    <t>781674113R</t>
  </si>
  <si>
    <t>Montáž a dodávka obkladů parapetů šířky do 300 mm z dlaždic keramických lepených flexibilním lepidlem</t>
  </si>
  <si>
    <t>1179054410</t>
  </si>
  <si>
    <t>129</t>
  </si>
  <si>
    <t>998781203</t>
  </si>
  <si>
    <t>Přesun hmot procentní pro obklady keramické v objektech v do 24 m</t>
  </si>
  <si>
    <t>207138285</t>
  </si>
  <si>
    <t>783</t>
  </si>
  <si>
    <t>Dokončovací práce - nátěry</t>
  </si>
  <si>
    <t>130</t>
  </si>
  <si>
    <t>783301303</t>
  </si>
  <si>
    <t>Bezoplachové odrezivění zámečnických konstrukcí</t>
  </si>
  <si>
    <t>577860992</t>
  </si>
  <si>
    <t>131</t>
  </si>
  <si>
    <t>783306801</t>
  </si>
  <si>
    <t>Odstranění nátěru ze zámečnických konstrukcí obroušením</t>
  </si>
  <si>
    <t>1969971340</t>
  </si>
  <si>
    <t>4,6*0,25*2+4,8*0,25*4</t>
  </si>
  <si>
    <t>132</t>
  </si>
  <si>
    <t>783314201</t>
  </si>
  <si>
    <t>Základní antikorozní jednonásobný syntetický standardní nátěr zámečnických konstrukcí</t>
  </si>
  <si>
    <t>511769800</t>
  </si>
  <si>
    <t>7,1</t>
  </si>
  <si>
    <t>133</t>
  </si>
  <si>
    <t>783315101</t>
  </si>
  <si>
    <t>Mezinátěr jednonásobný syntetický standardní zámečnických konstrukcí</t>
  </si>
  <si>
    <t>-1665905781</t>
  </si>
  <si>
    <t>134</t>
  </si>
  <si>
    <t>783317101</t>
  </si>
  <si>
    <t>Krycí jednonásobný syntetický standardní nátěr zámečnických konstrukcí</t>
  </si>
  <si>
    <t>-1432720152</t>
  </si>
  <si>
    <t>135</t>
  </si>
  <si>
    <t>783342101</t>
  </si>
  <si>
    <t>Tmelení včetně přebroušení zámečnických konstrukcí polyuretanovým tmelem</t>
  </si>
  <si>
    <t>-146968477</t>
  </si>
  <si>
    <t>136</t>
  </si>
  <si>
    <t>783-PC 1</t>
  </si>
  <si>
    <t>Oprava radiátorů a nový nátěr radiátorů a trub</t>
  </si>
  <si>
    <t>-935308751</t>
  </si>
  <si>
    <t>784</t>
  </si>
  <si>
    <t>Dokončovací práce - malby a tapety</t>
  </si>
  <si>
    <t>137</t>
  </si>
  <si>
    <t>784121001</t>
  </si>
  <si>
    <t>Oškrabání malby v mísnostech výšky do 3,80 m</t>
  </si>
  <si>
    <t>-100430985</t>
  </si>
  <si>
    <t>27,57"strop"</t>
  </si>
  <si>
    <t>(2,9+3,55+2,9+1,5)*2*2,1</t>
  </si>
  <si>
    <t>(2,1*2+1,05+2,3+3,8+1,55)*2*2,1</t>
  </si>
  <si>
    <t>138</t>
  </si>
  <si>
    <t>784121011</t>
  </si>
  <si>
    <t>Rozmývání podkladu po oškrabání malby v místnostech výšky do 3,80 m</t>
  </si>
  <si>
    <t>-864846258</t>
  </si>
  <si>
    <t>139</t>
  </si>
  <si>
    <t>784151031</t>
  </si>
  <si>
    <t>Dvojnásobné izolování syntetickými barvami v místnostech výšky do 3,80 m</t>
  </si>
  <si>
    <t>244274140</t>
  </si>
  <si>
    <t>140</t>
  </si>
  <si>
    <t>784181111</t>
  </si>
  <si>
    <t>Základní silikátová jednonásobná penetrace podkladu v místnostech výšky do 3,80m</t>
  </si>
  <si>
    <t>516006793</t>
  </si>
  <si>
    <t>141</t>
  </si>
  <si>
    <t>784221101</t>
  </si>
  <si>
    <t>Dvojnásobné bílé malby ze směsí za sucha dobře otěruvzdorných v místnostech do 3,80 m</t>
  </si>
  <si>
    <t>-81691714</t>
  </si>
  <si>
    <t>HZS</t>
  </si>
  <si>
    <t>Hodinové zúčtovací sazby</t>
  </si>
  <si>
    <t>142</t>
  </si>
  <si>
    <t>HZS2221</t>
  </si>
  <si>
    <t>Hodinová zúčtovací sazba elektrikář</t>
  </si>
  <si>
    <t>512</t>
  </si>
  <si>
    <t>-1953659473</t>
  </si>
  <si>
    <t>"demontáž stávajících rozvodů"4</t>
  </si>
  <si>
    <t>"vyhledání nápojných míst, prohlídka systému"2</t>
  </si>
  <si>
    <t>VRN</t>
  </si>
  <si>
    <t>Vedlejší rozpočtové náklady</t>
  </si>
  <si>
    <t>VRN3</t>
  </si>
  <si>
    <t>Zařízení staveniště</t>
  </si>
  <si>
    <t>143</t>
  </si>
  <si>
    <t>030001000</t>
  </si>
  <si>
    <t>1024</t>
  </si>
  <si>
    <t>-485243766</t>
  </si>
  <si>
    <t>VRN6</t>
  </si>
  <si>
    <t>Územní vlivy</t>
  </si>
  <si>
    <t>144</t>
  </si>
  <si>
    <t>062002000</t>
  </si>
  <si>
    <t>Ztížené dopravní podmínky</t>
  </si>
  <si>
    <t>1635953878</t>
  </si>
  <si>
    <t>VRN7</t>
  </si>
  <si>
    <t>Provozní vlivy</t>
  </si>
  <si>
    <t>145</t>
  </si>
  <si>
    <t>073002000</t>
  </si>
  <si>
    <t>Ztížený pohyb vozidel v centrech měst</t>
  </si>
  <si>
    <t>-423344367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</si>
</sst>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8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0000A8"/>
      <name val="Arial CE"/>
    </font>
    <font>
      <sz val="8"/>
      <color rgb="FF80008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7" fillId="0" borderId="0" applyNumberFormat="0" applyFill="0" applyBorder="0" applyAlignment="0" applyProtection="0"/>
  </cellStyleXfs>
  <cellXfs count="244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8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8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9" fillId="0" borderId="0" xfId="0" applyNumberFormat="1" applyFont="1" applyAlignment="1">
      <alignment vertical="center"/>
    </xf>
    <xf numFmtId="0" fontId="19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20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2" fillId="0" borderId="14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3" fillId="5" borderId="6" xfId="0" applyFont="1" applyFill="1" applyBorder="1" applyAlignment="1">
      <alignment horizontal="center" vertical="center"/>
    </xf>
    <xf numFmtId="0" fontId="23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23" fillId="5" borderId="7" xfId="0" applyFont="1" applyFill="1" applyBorder="1" applyAlignment="1">
      <alignment horizontal="center" vertical="center"/>
    </xf>
    <xf numFmtId="0" fontId="23" fillId="5" borderId="7" xfId="0" applyFont="1" applyFill="1" applyBorder="1" applyAlignment="1">
      <alignment horizontal="right" vertical="center"/>
    </xf>
    <xf numFmtId="0" fontId="23" fillId="5" borderId="8" xfId="0" applyFont="1" applyFill="1" applyBorder="1" applyAlignment="1">
      <alignment horizontal="left" vertical="center"/>
    </xf>
    <xf numFmtId="0" fontId="23" fillId="5" borderId="0" xfId="0" applyFont="1" applyFill="1" applyAlignment="1">
      <alignment horizontal="center" vertical="center"/>
    </xf>
    <xf numFmtId="0" fontId="24" fillId="0" borderId="1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4" fontId="25" fillId="0" borderId="0" xfId="0" applyNumberFormat="1" applyFont="1" applyAlignment="1">
      <alignment horizontal="right" vertical="center"/>
    </xf>
    <xf numFmtId="4" fontId="25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1" fillId="0" borderId="14" xfId="0" applyNumberFormat="1" applyFont="1" applyBorder="1" applyAlignment="1">
      <alignment vertical="center"/>
    </xf>
    <xf numFmtId="4" fontId="21" fillId="0" borderId="0" xfId="0" applyNumberFormat="1" applyFont="1" applyBorder="1" applyAlignment="1">
      <alignment vertical="center"/>
    </xf>
    <xf numFmtId="166" fontId="21" fillId="0" borderId="0" xfId="0" applyNumberFormat="1" applyFont="1" applyBorder="1" applyAlignment="1">
      <alignment vertical="center"/>
    </xf>
    <xf numFmtId="4" fontId="21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left" vertical="center" wrapText="1"/>
    </xf>
    <xf numFmtId="0" fontId="28" fillId="0" borderId="0" xfId="0" applyFont="1" applyAlignment="1">
      <alignment vertical="center"/>
    </xf>
    <xf numFmtId="4" fontId="28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9" fillId="0" borderId="19" xfId="0" applyNumberFormat="1" applyFont="1" applyBorder="1" applyAlignment="1">
      <alignment vertical="center"/>
    </xf>
    <xf numFmtId="4" fontId="29" fillId="0" borderId="20" xfId="0" applyNumberFormat="1" applyFont="1" applyBorder="1" applyAlignment="1">
      <alignment vertical="center"/>
    </xf>
    <xf numFmtId="166" fontId="29" fillId="0" borderId="20" xfId="0" applyNumberFormat="1" applyFont="1" applyBorder="1" applyAlignment="1">
      <alignment vertical="center"/>
    </xf>
    <xf numFmtId="4" fontId="29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30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 applyProtection="1">
      <alignment vertical="center"/>
      <protection locked="0"/>
    </xf>
    <xf numFmtId="0" fontId="18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22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23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23" fillId="5" borderId="0" xfId="0" applyFont="1" applyFill="1" applyAlignment="1">
      <alignment horizontal="right" vertical="center"/>
    </xf>
    <xf numFmtId="0" fontId="31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3" fillId="5" borderId="16" xfId="0" applyFont="1" applyFill="1" applyBorder="1" applyAlignment="1">
      <alignment horizontal="center" vertical="center" wrapText="1"/>
    </xf>
    <xf numFmtId="0" fontId="23" fillId="5" borderId="17" xfId="0" applyFont="1" applyFill="1" applyBorder="1" applyAlignment="1">
      <alignment horizontal="center" vertical="center" wrapText="1"/>
    </xf>
    <xf numFmtId="0" fontId="23" fillId="5" borderId="17" xfId="0" applyFont="1" applyFill="1" applyBorder="1" applyAlignment="1" applyProtection="1">
      <alignment horizontal="center" vertical="center" wrapText="1"/>
      <protection locked="0"/>
    </xf>
    <xf numFmtId="0" fontId="23" fillId="5" borderId="18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5" fillId="0" borderId="0" xfId="0" applyNumberFormat="1" applyFont="1" applyAlignment="1"/>
    <xf numFmtId="166" fontId="32" fillId="0" borderId="12" xfId="0" applyNumberFormat="1" applyFont="1" applyBorder="1" applyAlignment="1"/>
    <xf numFmtId="166" fontId="32" fillId="0" borderId="13" xfId="0" applyNumberFormat="1" applyFont="1" applyBorder="1" applyAlignment="1"/>
    <xf numFmtId="4" fontId="33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23" fillId="0" borderId="22" xfId="0" applyFont="1" applyBorder="1" applyAlignment="1" applyProtection="1">
      <alignment horizontal="center" vertical="center"/>
      <protection locked="0"/>
    </xf>
    <xf numFmtId="49" fontId="23" fillId="0" borderId="22" xfId="0" applyNumberFormat="1" applyFont="1" applyBorder="1" applyAlignment="1" applyProtection="1">
      <alignment horizontal="left" vertical="center" wrapText="1"/>
      <protection locked="0"/>
    </xf>
    <xf numFmtId="0" fontId="23" fillId="0" borderId="22" xfId="0" applyFont="1" applyBorder="1" applyAlignment="1" applyProtection="1">
      <alignment horizontal="left" vertical="center" wrapText="1"/>
      <protection locked="0"/>
    </xf>
    <xf numFmtId="0" fontId="23" fillId="0" borderId="22" xfId="0" applyFont="1" applyBorder="1" applyAlignment="1" applyProtection="1">
      <alignment horizontal="center" vertical="center" wrapText="1"/>
      <protection locked="0"/>
    </xf>
    <xf numFmtId="167" fontId="23" fillId="0" borderId="22" xfId="0" applyNumberFormat="1" applyFont="1" applyBorder="1" applyAlignment="1" applyProtection="1">
      <alignment vertical="center"/>
      <protection locked="0"/>
    </xf>
    <xf numFmtId="4" fontId="23" fillId="3" borderId="22" xfId="0" applyNumberFormat="1" applyFont="1" applyFill="1" applyBorder="1" applyAlignment="1" applyProtection="1">
      <alignment vertical="center"/>
      <protection locked="0"/>
    </xf>
    <xf numFmtId="4" fontId="23" fillId="0" borderId="22" xfId="0" applyNumberFormat="1" applyFont="1" applyBorder="1" applyAlignment="1" applyProtection="1">
      <alignment vertical="center"/>
      <protection locked="0"/>
    </xf>
    <xf numFmtId="0" fontId="24" fillId="3" borderId="14" xfId="0" applyFont="1" applyFill="1" applyBorder="1" applyAlignment="1" applyProtection="1">
      <alignment horizontal="left" vertical="center"/>
      <protection locked="0"/>
    </xf>
    <xf numFmtId="0" fontId="24" fillId="0" borderId="0" xfId="0" applyFont="1" applyBorder="1" applyAlignment="1">
      <alignment horizontal="center" vertical="center"/>
    </xf>
    <xf numFmtId="166" fontId="24" fillId="0" borderId="0" xfId="0" applyNumberFormat="1" applyFont="1" applyBorder="1" applyAlignment="1">
      <alignment vertical="center"/>
    </xf>
    <xf numFmtId="166" fontId="24" fillId="0" borderId="15" xfId="0" applyNumberFormat="1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>
      <alignment vertical="center"/>
    </xf>
    <xf numFmtId="0" fontId="34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167" fontId="11" fillId="0" borderId="0" xfId="0" applyNumberFormat="1" applyFont="1" applyAlignment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14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 applyProtection="1">
      <alignment vertical="center"/>
      <protection locked="0"/>
    </xf>
    <xf numFmtId="0" fontId="12" fillId="0" borderId="14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167" fontId="23" fillId="3" borderId="22" xfId="0" applyNumberFormat="1" applyFont="1" applyFill="1" applyBorder="1" applyAlignment="1" applyProtection="1">
      <alignment vertical="center"/>
      <protection locked="0"/>
    </xf>
    <xf numFmtId="0" fontId="35" fillId="0" borderId="22" xfId="0" applyFont="1" applyBorder="1" applyAlignment="1" applyProtection="1">
      <alignment horizontal="center" vertical="center"/>
      <protection locked="0"/>
    </xf>
    <xf numFmtId="49" fontId="35" fillId="0" borderId="22" xfId="0" applyNumberFormat="1" applyFont="1" applyBorder="1" applyAlignment="1" applyProtection="1">
      <alignment horizontal="left" vertical="center" wrapText="1"/>
      <protection locked="0"/>
    </xf>
    <xf numFmtId="0" fontId="35" fillId="0" borderId="22" xfId="0" applyFont="1" applyBorder="1" applyAlignment="1" applyProtection="1">
      <alignment horizontal="left" vertical="center" wrapText="1"/>
      <protection locked="0"/>
    </xf>
    <xf numFmtId="0" fontId="35" fillId="0" borderId="22" xfId="0" applyFont="1" applyBorder="1" applyAlignment="1" applyProtection="1">
      <alignment horizontal="center" vertical="center" wrapText="1"/>
      <protection locked="0"/>
    </xf>
    <xf numFmtId="167" fontId="35" fillId="0" borderId="22" xfId="0" applyNumberFormat="1" applyFont="1" applyBorder="1" applyAlignment="1" applyProtection="1">
      <alignment vertical="center"/>
      <protection locked="0"/>
    </xf>
    <xf numFmtId="4" fontId="35" fillId="3" borderId="22" xfId="0" applyNumberFormat="1" applyFont="1" applyFill="1" applyBorder="1" applyAlignment="1" applyProtection="1">
      <alignment vertical="center"/>
      <protection locked="0"/>
    </xf>
    <xf numFmtId="4" fontId="35" fillId="0" borderId="22" xfId="0" applyNumberFormat="1" applyFont="1" applyBorder="1" applyAlignment="1" applyProtection="1">
      <alignment vertical="center"/>
      <protection locked="0"/>
    </xf>
    <xf numFmtId="0" fontId="36" fillId="0" borderId="3" xfId="0" applyFont="1" applyBorder="1" applyAlignment="1">
      <alignment vertical="center"/>
    </xf>
    <xf numFmtId="0" fontId="35" fillId="3" borderId="14" xfId="0" applyFont="1" applyFill="1" applyBorder="1" applyAlignment="1" applyProtection="1">
      <alignment horizontal="left" vertical="center"/>
      <protection locked="0"/>
    </xf>
    <xf numFmtId="0" fontId="35" fillId="0" borderId="0" xfId="0" applyFont="1" applyBorder="1" applyAlignment="1">
      <alignment horizontal="center" vertical="center"/>
    </xf>
    <xf numFmtId="0" fontId="24" fillId="3" borderId="19" xfId="0" applyFont="1" applyFill="1" applyBorder="1" applyAlignment="1" applyProtection="1">
      <alignment horizontal="left" vertical="center"/>
      <protection locked="0"/>
    </xf>
    <xf numFmtId="0" fontId="24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4" fillId="0" borderId="20" xfId="0" applyNumberFormat="1" applyFont="1" applyBorder="1" applyAlignment="1">
      <alignment vertical="center"/>
    </xf>
    <xf numFmtId="166" fontId="24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7" t="s">
        <v>0</v>
      </c>
      <c r="AZ1" s="17" t="s">
        <v>1</v>
      </c>
      <c r="BA1" s="17" t="s">
        <v>2</v>
      </c>
      <c r="BB1" s="17" t="s">
        <v>1</v>
      </c>
      <c r="BT1" s="17" t="s">
        <v>3</v>
      </c>
      <c r="BU1" s="17" t="s">
        <v>3</v>
      </c>
      <c r="BV1" s="17" t="s">
        <v>4</v>
      </c>
    </row>
    <row r="2" s="1" customFormat="1" ht="36.96" customHeight="1">
      <c r="AR2" s="18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9" t="s">
        <v>6</v>
      </c>
      <c r="BT2" s="19" t="s">
        <v>7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2"/>
      <c r="BS3" s="19" t="s">
        <v>6</v>
      </c>
      <c r="BT3" s="19" t="s">
        <v>8</v>
      </c>
    </row>
    <row r="4" s="1" customFormat="1" ht="24.96" customHeight="1">
      <c r="B4" s="22"/>
      <c r="D4" s="23" t="s">
        <v>9</v>
      </c>
      <c r="AR4" s="22"/>
      <c r="AS4" s="24" t="s">
        <v>10</v>
      </c>
      <c r="BE4" s="25" t="s">
        <v>11</v>
      </c>
      <c r="BS4" s="19" t="s">
        <v>12</v>
      </c>
    </row>
    <row r="5" s="1" customFormat="1" ht="12" customHeight="1">
      <c r="B5" s="22"/>
      <c r="D5" s="26" t="s">
        <v>13</v>
      </c>
      <c r="K5" s="27" t="s">
        <v>14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R5" s="22"/>
      <c r="BE5" s="28" t="s">
        <v>15</v>
      </c>
      <c r="BS5" s="19" t="s">
        <v>6</v>
      </c>
    </row>
    <row r="6" s="1" customFormat="1" ht="36.96" customHeight="1">
      <c r="B6" s="22"/>
      <c r="D6" s="29" t="s">
        <v>16</v>
      </c>
      <c r="K6" s="30" t="s">
        <v>17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R6" s="22"/>
      <c r="BE6" s="31"/>
      <c r="BS6" s="19" t="s">
        <v>6</v>
      </c>
    </row>
    <row r="7" s="1" customFormat="1" ht="12" customHeight="1">
      <c r="B7" s="22"/>
      <c r="D7" s="32" t="s">
        <v>18</v>
      </c>
      <c r="K7" s="27" t="s">
        <v>1</v>
      </c>
      <c r="AK7" s="32" t="s">
        <v>19</v>
      </c>
      <c r="AN7" s="27" t="s">
        <v>1</v>
      </c>
      <c r="AR7" s="22"/>
      <c r="BE7" s="31"/>
      <c r="BS7" s="19" t="s">
        <v>6</v>
      </c>
    </row>
    <row r="8" s="1" customFormat="1" ht="12" customHeight="1">
      <c r="B8" s="22"/>
      <c r="D8" s="32" t="s">
        <v>20</v>
      </c>
      <c r="K8" s="27" t="s">
        <v>21</v>
      </c>
      <c r="AK8" s="32" t="s">
        <v>22</v>
      </c>
      <c r="AN8" s="33" t="s">
        <v>23</v>
      </c>
      <c r="AR8" s="22"/>
      <c r="BE8" s="31"/>
      <c r="BS8" s="19" t="s">
        <v>6</v>
      </c>
    </row>
    <row r="9" s="1" customFormat="1" ht="14.4" customHeight="1">
      <c r="B9" s="22"/>
      <c r="AR9" s="22"/>
      <c r="BE9" s="31"/>
      <c r="BS9" s="19" t="s">
        <v>6</v>
      </c>
    </row>
    <row r="10" s="1" customFormat="1" ht="12" customHeight="1">
      <c r="B10" s="22"/>
      <c r="D10" s="32" t="s">
        <v>24</v>
      </c>
      <c r="AK10" s="32" t="s">
        <v>25</v>
      </c>
      <c r="AN10" s="27" t="s">
        <v>1</v>
      </c>
      <c r="AR10" s="22"/>
      <c r="BE10" s="31"/>
      <c r="BS10" s="19" t="s">
        <v>6</v>
      </c>
    </row>
    <row r="11" s="1" customFormat="1" ht="18.48" customHeight="1">
      <c r="B11" s="22"/>
      <c r="E11" s="27" t="s">
        <v>26</v>
      </c>
      <c r="AK11" s="32" t="s">
        <v>27</v>
      </c>
      <c r="AN11" s="27" t="s">
        <v>1</v>
      </c>
      <c r="AR11" s="22"/>
      <c r="BE11" s="31"/>
      <c r="BS11" s="19" t="s">
        <v>6</v>
      </c>
    </row>
    <row r="12" s="1" customFormat="1" ht="6.96" customHeight="1">
      <c r="B12" s="22"/>
      <c r="AR12" s="22"/>
      <c r="BE12" s="31"/>
      <c r="BS12" s="19" t="s">
        <v>6</v>
      </c>
    </row>
    <row r="13" s="1" customFormat="1" ht="12" customHeight="1">
      <c r="B13" s="22"/>
      <c r="D13" s="32" t="s">
        <v>28</v>
      </c>
      <c r="AK13" s="32" t="s">
        <v>25</v>
      </c>
      <c r="AN13" s="34" t="s">
        <v>29</v>
      </c>
      <c r="AR13" s="22"/>
      <c r="BE13" s="31"/>
      <c r="BS13" s="19" t="s">
        <v>6</v>
      </c>
    </row>
    <row r="14">
      <c r="B14" s="22"/>
      <c r="E14" s="34" t="s">
        <v>29</v>
      </c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2" t="s">
        <v>27</v>
      </c>
      <c r="AN14" s="34" t="s">
        <v>29</v>
      </c>
      <c r="AR14" s="22"/>
      <c r="BE14" s="31"/>
      <c r="BS14" s="19" t="s">
        <v>6</v>
      </c>
    </row>
    <row r="15" s="1" customFormat="1" ht="6.96" customHeight="1">
      <c r="B15" s="22"/>
      <c r="AR15" s="22"/>
      <c r="BE15" s="31"/>
      <c r="BS15" s="19" t="s">
        <v>3</v>
      </c>
    </row>
    <row r="16" s="1" customFormat="1" ht="12" customHeight="1">
      <c r="B16" s="22"/>
      <c r="D16" s="32" t="s">
        <v>30</v>
      </c>
      <c r="AK16" s="32" t="s">
        <v>25</v>
      </c>
      <c r="AN16" s="27" t="s">
        <v>1</v>
      </c>
      <c r="AR16" s="22"/>
      <c r="BE16" s="31"/>
      <c r="BS16" s="19" t="s">
        <v>3</v>
      </c>
    </row>
    <row r="17" s="1" customFormat="1" ht="18.48" customHeight="1">
      <c r="B17" s="22"/>
      <c r="E17" s="27" t="s">
        <v>31</v>
      </c>
      <c r="AK17" s="32" t="s">
        <v>27</v>
      </c>
      <c r="AN17" s="27" t="s">
        <v>1</v>
      </c>
      <c r="AR17" s="22"/>
      <c r="BE17" s="31"/>
      <c r="BS17" s="19" t="s">
        <v>32</v>
      </c>
    </row>
    <row r="18" s="1" customFormat="1" ht="6.96" customHeight="1">
      <c r="B18" s="22"/>
      <c r="AR18" s="22"/>
      <c r="BE18" s="31"/>
      <c r="BS18" s="19" t="s">
        <v>6</v>
      </c>
    </row>
    <row r="19" s="1" customFormat="1" ht="12" customHeight="1">
      <c r="B19" s="22"/>
      <c r="D19" s="32" t="s">
        <v>33</v>
      </c>
      <c r="AK19" s="32" t="s">
        <v>25</v>
      </c>
      <c r="AN19" s="27" t="s">
        <v>1</v>
      </c>
      <c r="AR19" s="22"/>
      <c r="BE19" s="31"/>
      <c r="BS19" s="19" t="s">
        <v>6</v>
      </c>
    </row>
    <row r="20" s="1" customFormat="1" ht="18.48" customHeight="1">
      <c r="B20" s="22"/>
      <c r="E20" s="27" t="s">
        <v>31</v>
      </c>
      <c r="AK20" s="32" t="s">
        <v>27</v>
      </c>
      <c r="AN20" s="27" t="s">
        <v>1</v>
      </c>
      <c r="AR20" s="22"/>
      <c r="BE20" s="31"/>
      <c r="BS20" s="19" t="s">
        <v>32</v>
      </c>
    </row>
    <row r="21" s="1" customFormat="1" ht="6.96" customHeight="1">
      <c r="B21" s="22"/>
      <c r="AR21" s="22"/>
      <c r="BE21" s="31"/>
    </row>
    <row r="22" s="1" customFormat="1" ht="12" customHeight="1">
      <c r="B22" s="22"/>
      <c r="D22" s="32" t="s">
        <v>34</v>
      </c>
      <c r="AR22" s="22"/>
      <c r="BE22" s="31"/>
    </row>
    <row r="23" s="1" customFormat="1" ht="16.5" customHeight="1">
      <c r="B23" s="22"/>
      <c r="E23" s="36" t="s">
        <v>1</v>
      </c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R23" s="22"/>
      <c r="BE23" s="31"/>
    </row>
    <row r="24" s="1" customFormat="1" ht="6.96" customHeight="1">
      <c r="B24" s="22"/>
      <c r="AR24" s="22"/>
      <c r="BE24" s="31"/>
    </row>
    <row r="25" s="1" customFormat="1" ht="6.96" customHeight="1">
      <c r="B25" s="22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R25" s="22"/>
      <c r="BE25" s="31"/>
    </row>
    <row r="26" s="2" customFormat="1" ht="25.92" customHeight="1">
      <c r="A26" s="38"/>
      <c r="B26" s="39"/>
      <c r="C26" s="38"/>
      <c r="D26" s="40" t="s">
        <v>35</v>
      </c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2">
        <f>ROUND(AG94,2)</f>
        <v>0</v>
      </c>
      <c r="AL26" s="41"/>
      <c r="AM26" s="41"/>
      <c r="AN26" s="41"/>
      <c r="AO26" s="41"/>
      <c r="AP26" s="38"/>
      <c r="AQ26" s="38"/>
      <c r="AR26" s="39"/>
      <c r="BE26" s="31"/>
    </row>
    <row r="27" s="2" customFormat="1" ht="6.96" customHeight="1">
      <c r="A27" s="38"/>
      <c r="B27" s="39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9"/>
      <c r="BE27" s="31"/>
    </row>
    <row r="28" s="2" customFormat="1">
      <c r="A28" s="38"/>
      <c r="B28" s="39"/>
      <c r="C28" s="38"/>
      <c r="D28" s="38"/>
      <c r="E28" s="38"/>
      <c r="F28" s="38"/>
      <c r="G28" s="38"/>
      <c r="H28" s="38"/>
      <c r="I28" s="38"/>
      <c r="J28" s="38"/>
      <c r="K28" s="38"/>
      <c r="L28" s="43" t="s">
        <v>36</v>
      </c>
      <c r="M28" s="43"/>
      <c r="N28" s="43"/>
      <c r="O28" s="43"/>
      <c r="P28" s="43"/>
      <c r="Q28" s="38"/>
      <c r="R28" s="38"/>
      <c r="S28" s="38"/>
      <c r="T28" s="38"/>
      <c r="U28" s="38"/>
      <c r="V28" s="38"/>
      <c r="W28" s="43" t="s">
        <v>37</v>
      </c>
      <c r="X28" s="43"/>
      <c r="Y28" s="43"/>
      <c r="Z28" s="43"/>
      <c r="AA28" s="43"/>
      <c r="AB28" s="43"/>
      <c r="AC28" s="43"/>
      <c r="AD28" s="43"/>
      <c r="AE28" s="43"/>
      <c r="AF28" s="38"/>
      <c r="AG28" s="38"/>
      <c r="AH28" s="38"/>
      <c r="AI28" s="38"/>
      <c r="AJ28" s="38"/>
      <c r="AK28" s="43" t="s">
        <v>38</v>
      </c>
      <c r="AL28" s="43"/>
      <c r="AM28" s="43"/>
      <c r="AN28" s="43"/>
      <c r="AO28" s="43"/>
      <c r="AP28" s="38"/>
      <c r="AQ28" s="38"/>
      <c r="AR28" s="39"/>
      <c r="BE28" s="31"/>
    </row>
    <row r="29" s="3" customFormat="1" ht="14.4" customHeight="1">
      <c r="A29" s="3"/>
      <c r="B29" s="44"/>
      <c r="C29" s="3"/>
      <c r="D29" s="32" t="s">
        <v>39</v>
      </c>
      <c r="E29" s="3"/>
      <c r="F29" s="32" t="s">
        <v>40</v>
      </c>
      <c r="G29" s="3"/>
      <c r="H29" s="3"/>
      <c r="I29" s="3"/>
      <c r="J29" s="3"/>
      <c r="K29" s="3"/>
      <c r="L29" s="45">
        <v>0.20999999999999999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46">
        <f>ROUND(AZ94, 2)</f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46">
        <f>ROUND(AV94, 2)</f>
        <v>0</v>
      </c>
      <c r="AL29" s="3"/>
      <c r="AM29" s="3"/>
      <c r="AN29" s="3"/>
      <c r="AO29" s="3"/>
      <c r="AP29" s="3"/>
      <c r="AQ29" s="3"/>
      <c r="AR29" s="44"/>
      <c r="BE29" s="47"/>
    </row>
    <row r="30" s="3" customFormat="1" ht="14.4" customHeight="1">
      <c r="A30" s="3"/>
      <c r="B30" s="44"/>
      <c r="C30" s="3"/>
      <c r="D30" s="3"/>
      <c r="E30" s="3"/>
      <c r="F30" s="32" t="s">
        <v>41</v>
      </c>
      <c r="G30" s="3"/>
      <c r="H30" s="3"/>
      <c r="I30" s="3"/>
      <c r="J30" s="3"/>
      <c r="K30" s="3"/>
      <c r="L30" s="45">
        <v>0.14999999999999999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46">
        <f>ROUND(BA94,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46">
        <f>ROUND(AW94, 2)</f>
        <v>0</v>
      </c>
      <c r="AL30" s="3"/>
      <c r="AM30" s="3"/>
      <c r="AN30" s="3"/>
      <c r="AO30" s="3"/>
      <c r="AP30" s="3"/>
      <c r="AQ30" s="3"/>
      <c r="AR30" s="44"/>
      <c r="BE30" s="47"/>
    </row>
    <row r="31" hidden="1" s="3" customFormat="1" ht="14.4" customHeight="1">
      <c r="A31" s="3"/>
      <c r="B31" s="44"/>
      <c r="C31" s="3"/>
      <c r="D31" s="3"/>
      <c r="E31" s="3"/>
      <c r="F31" s="32" t="s">
        <v>42</v>
      </c>
      <c r="G31" s="3"/>
      <c r="H31" s="3"/>
      <c r="I31" s="3"/>
      <c r="J31" s="3"/>
      <c r="K31" s="3"/>
      <c r="L31" s="45">
        <v>0.20999999999999999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6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6">
        <v>0</v>
      </c>
      <c r="AL31" s="3"/>
      <c r="AM31" s="3"/>
      <c r="AN31" s="3"/>
      <c r="AO31" s="3"/>
      <c r="AP31" s="3"/>
      <c r="AQ31" s="3"/>
      <c r="AR31" s="44"/>
      <c r="BE31" s="47"/>
    </row>
    <row r="32" hidden="1" s="3" customFormat="1" ht="14.4" customHeight="1">
      <c r="A32" s="3"/>
      <c r="B32" s="44"/>
      <c r="C32" s="3"/>
      <c r="D32" s="3"/>
      <c r="E32" s="3"/>
      <c r="F32" s="32" t="s">
        <v>43</v>
      </c>
      <c r="G32" s="3"/>
      <c r="H32" s="3"/>
      <c r="I32" s="3"/>
      <c r="J32" s="3"/>
      <c r="K32" s="3"/>
      <c r="L32" s="45">
        <v>0.14999999999999999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6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6">
        <v>0</v>
      </c>
      <c r="AL32" s="3"/>
      <c r="AM32" s="3"/>
      <c r="AN32" s="3"/>
      <c r="AO32" s="3"/>
      <c r="AP32" s="3"/>
      <c r="AQ32" s="3"/>
      <c r="AR32" s="44"/>
      <c r="BE32" s="47"/>
    </row>
    <row r="33" hidden="1" s="3" customFormat="1" ht="14.4" customHeight="1">
      <c r="A33" s="3"/>
      <c r="B33" s="44"/>
      <c r="C33" s="3"/>
      <c r="D33" s="3"/>
      <c r="E33" s="3"/>
      <c r="F33" s="32" t="s">
        <v>44</v>
      </c>
      <c r="G33" s="3"/>
      <c r="H33" s="3"/>
      <c r="I33" s="3"/>
      <c r="J33" s="3"/>
      <c r="K33" s="3"/>
      <c r="L33" s="45"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46">
        <f>ROUND(BD94, 2)</f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46">
        <v>0</v>
      </c>
      <c r="AL33" s="3"/>
      <c r="AM33" s="3"/>
      <c r="AN33" s="3"/>
      <c r="AO33" s="3"/>
      <c r="AP33" s="3"/>
      <c r="AQ33" s="3"/>
      <c r="AR33" s="44"/>
      <c r="BE33" s="47"/>
    </row>
    <row r="34" s="2" customFormat="1" ht="6.96" customHeight="1">
      <c r="A34" s="38"/>
      <c r="B34" s="39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9"/>
      <c r="BE34" s="31"/>
    </row>
    <row r="35" s="2" customFormat="1" ht="25.92" customHeight="1">
      <c r="A35" s="38"/>
      <c r="B35" s="39"/>
      <c r="C35" s="48"/>
      <c r="D35" s="49" t="s">
        <v>45</v>
      </c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1" t="s">
        <v>46</v>
      </c>
      <c r="U35" s="50"/>
      <c r="V35" s="50"/>
      <c r="W35" s="50"/>
      <c r="X35" s="52" t="s">
        <v>47</v>
      </c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3">
        <f>SUM(AK26:AK33)</f>
        <v>0</v>
      </c>
      <c r="AL35" s="50"/>
      <c r="AM35" s="50"/>
      <c r="AN35" s="50"/>
      <c r="AO35" s="54"/>
      <c r="AP35" s="48"/>
      <c r="AQ35" s="48"/>
      <c r="AR35" s="39"/>
      <c r="BE35" s="38"/>
    </row>
    <row r="36" s="2" customFormat="1" ht="6.96" customHeight="1">
      <c r="A36" s="38"/>
      <c r="B36" s="39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9"/>
      <c r="BE36" s="38"/>
    </row>
    <row r="37" s="2" customFormat="1" ht="14.4" customHeight="1">
      <c r="A37" s="38"/>
      <c r="B37" s="39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9"/>
      <c r="BE37" s="38"/>
    </row>
    <row r="38" s="1" customFormat="1" ht="14.4" customHeight="1">
      <c r="B38" s="22"/>
      <c r="AR38" s="22"/>
    </row>
    <row r="39" s="1" customFormat="1" ht="14.4" customHeight="1">
      <c r="B39" s="22"/>
      <c r="AR39" s="22"/>
    </row>
    <row r="40" s="1" customFormat="1" ht="14.4" customHeight="1">
      <c r="B40" s="22"/>
      <c r="AR40" s="22"/>
    </row>
    <row r="41" s="1" customFormat="1" ht="14.4" customHeight="1">
      <c r="B41" s="22"/>
      <c r="AR41" s="22"/>
    </row>
    <row r="42" s="1" customFormat="1" ht="14.4" customHeight="1">
      <c r="B42" s="22"/>
      <c r="AR42" s="22"/>
    </row>
    <row r="43" s="1" customFormat="1" ht="14.4" customHeight="1">
      <c r="B43" s="22"/>
      <c r="AR43" s="22"/>
    </row>
    <row r="44" s="1" customFormat="1" ht="14.4" customHeight="1">
      <c r="B44" s="22"/>
      <c r="AR44" s="22"/>
    </row>
    <row r="45" s="1" customFormat="1" ht="14.4" customHeight="1">
      <c r="B45" s="22"/>
      <c r="AR45" s="22"/>
    </row>
    <row r="46" s="1" customFormat="1" ht="14.4" customHeight="1">
      <c r="B46" s="22"/>
      <c r="AR46" s="22"/>
    </row>
    <row r="47" s="1" customFormat="1" ht="14.4" customHeight="1">
      <c r="B47" s="22"/>
      <c r="AR47" s="22"/>
    </row>
    <row r="48" s="1" customFormat="1" ht="14.4" customHeight="1">
      <c r="B48" s="22"/>
      <c r="AR48" s="22"/>
    </row>
    <row r="49" s="2" customFormat="1" ht="14.4" customHeight="1">
      <c r="B49" s="55"/>
      <c r="D49" s="56" t="s">
        <v>48</v>
      </c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6" t="s">
        <v>49</v>
      </c>
      <c r="AI49" s="57"/>
      <c r="AJ49" s="57"/>
      <c r="AK49" s="57"/>
      <c r="AL49" s="57"/>
      <c r="AM49" s="57"/>
      <c r="AN49" s="57"/>
      <c r="AO49" s="57"/>
      <c r="AR49" s="55"/>
    </row>
    <row r="50">
      <c r="B50" s="22"/>
      <c r="AR50" s="22"/>
    </row>
    <row r="51">
      <c r="B51" s="22"/>
      <c r="AR51" s="22"/>
    </row>
    <row r="52">
      <c r="B52" s="22"/>
      <c r="AR52" s="22"/>
    </row>
    <row r="53">
      <c r="B53" s="22"/>
      <c r="AR53" s="22"/>
    </row>
    <row r="54">
      <c r="B54" s="22"/>
      <c r="AR54" s="22"/>
    </row>
    <row r="55">
      <c r="B55" s="22"/>
      <c r="AR55" s="22"/>
    </row>
    <row r="56">
      <c r="B56" s="22"/>
      <c r="AR56" s="22"/>
    </row>
    <row r="57">
      <c r="B57" s="22"/>
      <c r="AR57" s="22"/>
    </row>
    <row r="58">
      <c r="B58" s="22"/>
      <c r="AR58" s="22"/>
    </row>
    <row r="59">
      <c r="B59" s="22"/>
      <c r="AR59" s="22"/>
    </row>
    <row r="60" s="2" customFormat="1">
      <c r="A60" s="38"/>
      <c r="B60" s="39"/>
      <c r="C60" s="38"/>
      <c r="D60" s="58" t="s">
        <v>50</v>
      </c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58" t="s">
        <v>51</v>
      </c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58" t="s">
        <v>50</v>
      </c>
      <c r="AI60" s="41"/>
      <c r="AJ60" s="41"/>
      <c r="AK60" s="41"/>
      <c r="AL60" s="41"/>
      <c r="AM60" s="58" t="s">
        <v>51</v>
      </c>
      <c r="AN60" s="41"/>
      <c r="AO60" s="41"/>
      <c r="AP60" s="38"/>
      <c r="AQ60" s="38"/>
      <c r="AR60" s="39"/>
      <c r="BE60" s="38"/>
    </row>
    <row r="61">
      <c r="B61" s="22"/>
      <c r="AR61" s="22"/>
    </row>
    <row r="62">
      <c r="B62" s="22"/>
      <c r="AR62" s="22"/>
    </row>
    <row r="63">
      <c r="B63" s="22"/>
      <c r="AR63" s="22"/>
    </row>
    <row r="64" s="2" customFormat="1">
      <c r="A64" s="38"/>
      <c r="B64" s="39"/>
      <c r="C64" s="38"/>
      <c r="D64" s="56" t="s">
        <v>52</v>
      </c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  <c r="AG64" s="59"/>
      <c r="AH64" s="56" t="s">
        <v>53</v>
      </c>
      <c r="AI64" s="59"/>
      <c r="AJ64" s="59"/>
      <c r="AK64" s="59"/>
      <c r="AL64" s="59"/>
      <c r="AM64" s="59"/>
      <c r="AN64" s="59"/>
      <c r="AO64" s="59"/>
      <c r="AP64" s="38"/>
      <c r="AQ64" s="38"/>
      <c r="AR64" s="39"/>
      <c r="BE64" s="38"/>
    </row>
    <row r="65">
      <c r="B65" s="22"/>
      <c r="AR65" s="22"/>
    </row>
    <row r="66">
      <c r="B66" s="22"/>
      <c r="AR66" s="22"/>
    </row>
    <row r="67">
      <c r="B67" s="22"/>
      <c r="AR67" s="22"/>
    </row>
    <row r="68">
      <c r="B68" s="22"/>
      <c r="AR68" s="22"/>
    </row>
    <row r="69">
      <c r="B69" s="22"/>
      <c r="AR69" s="22"/>
    </row>
    <row r="70">
      <c r="B70" s="22"/>
      <c r="AR70" s="22"/>
    </row>
    <row r="71">
      <c r="B71" s="22"/>
      <c r="AR71" s="22"/>
    </row>
    <row r="72">
      <c r="B72" s="22"/>
      <c r="AR72" s="22"/>
    </row>
    <row r="73">
      <c r="B73" s="22"/>
      <c r="AR73" s="22"/>
    </row>
    <row r="74">
      <c r="B74" s="22"/>
      <c r="AR74" s="22"/>
    </row>
    <row r="75" s="2" customFormat="1">
      <c r="A75" s="38"/>
      <c r="B75" s="39"/>
      <c r="C75" s="38"/>
      <c r="D75" s="58" t="s">
        <v>50</v>
      </c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58" t="s">
        <v>51</v>
      </c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58" t="s">
        <v>50</v>
      </c>
      <c r="AI75" s="41"/>
      <c r="AJ75" s="41"/>
      <c r="AK75" s="41"/>
      <c r="AL75" s="41"/>
      <c r="AM75" s="58" t="s">
        <v>51</v>
      </c>
      <c r="AN75" s="41"/>
      <c r="AO75" s="41"/>
      <c r="AP75" s="38"/>
      <c r="AQ75" s="38"/>
      <c r="AR75" s="39"/>
      <c r="BE75" s="38"/>
    </row>
    <row r="76" s="2" customFormat="1">
      <c r="A76" s="38"/>
      <c r="B76" s="39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9"/>
      <c r="BE76" s="38"/>
    </row>
    <row r="77" s="2" customFormat="1" ht="6.96" customHeight="1">
      <c r="A77" s="38"/>
      <c r="B77" s="60"/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  <c r="AN77" s="61"/>
      <c r="AO77" s="61"/>
      <c r="AP77" s="61"/>
      <c r="AQ77" s="61"/>
      <c r="AR77" s="39"/>
      <c r="BE77" s="38"/>
    </row>
    <row r="81" s="2" customFormat="1" ht="6.96" customHeight="1">
      <c r="A81" s="38"/>
      <c r="B81" s="62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39"/>
      <c r="BE81" s="38"/>
    </row>
    <row r="82" s="2" customFormat="1" ht="24.96" customHeight="1">
      <c r="A82" s="38"/>
      <c r="B82" s="39"/>
      <c r="C82" s="23" t="s">
        <v>54</v>
      </c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9"/>
      <c r="B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9"/>
      <c r="BE83" s="38"/>
    </row>
    <row r="84" s="4" customFormat="1" ht="12" customHeight="1">
      <c r="A84" s="4"/>
      <c r="B84" s="64"/>
      <c r="C84" s="32" t="s">
        <v>13</v>
      </c>
      <c r="D84" s="4"/>
      <c r="E84" s="4"/>
      <c r="F84" s="4"/>
      <c r="G84" s="4"/>
      <c r="H84" s="4"/>
      <c r="I84" s="4"/>
      <c r="J84" s="4"/>
      <c r="K84" s="4"/>
      <c r="L84" s="4" t="str">
        <f>K5</f>
        <v>malNamWC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4"/>
      <c r="BE84" s="4"/>
    </row>
    <row r="85" s="5" customFormat="1" ht="36.96" customHeight="1">
      <c r="A85" s="5"/>
      <c r="B85" s="65"/>
      <c r="C85" s="66" t="s">
        <v>16</v>
      </c>
      <c r="D85" s="5"/>
      <c r="E85" s="5"/>
      <c r="F85" s="5"/>
      <c r="G85" s="5"/>
      <c r="H85" s="5"/>
      <c r="I85" s="5"/>
      <c r="J85" s="5"/>
      <c r="K85" s="5"/>
      <c r="L85" s="67" t="str">
        <f>K6</f>
        <v>Oprava sociálního zařízení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5"/>
      <c r="BE85" s="5"/>
    </row>
    <row r="86" s="2" customFormat="1" ht="6.96" customHeight="1">
      <c r="A86" s="38"/>
      <c r="B86" s="39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9"/>
      <c r="BE86" s="38"/>
    </row>
    <row r="87" s="2" customFormat="1" ht="12" customHeight="1">
      <c r="A87" s="38"/>
      <c r="B87" s="39"/>
      <c r="C87" s="32" t="s">
        <v>20</v>
      </c>
      <c r="D87" s="38"/>
      <c r="E87" s="38"/>
      <c r="F87" s="38"/>
      <c r="G87" s="38"/>
      <c r="H87" s="38"/>
      <c r="I87" s="38"/>
      <c r="J87" s="38"/>
      <c r="K87" s="38"/>
      <c r="L87" s="68" t="str">
        <f>IF(K8="","",K8)</f>
        <v>Malinovského náměstí,Brno</v>
      </c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2" t="s">
        <v>22</v>
      </c>
      <c r="AJ87" s="38"/>
      <c r="AK87" s="38"/>
      <c r="AL87" s="38"/>
      <c r="AM87" s="69" t="str">
        <f>IF(AN8= "","",AN8)</f>
        <v>14. 2. 2020</v>
      </c>
      <c r="AN87" s="69"/>
      <c r="AO87" s="38"/>
      <c r="AP87" s="38"/>
      <c r="AQ87" s="38"/>
      <c r="AR87" s="39"/>
      <c r="BE87" s="38"/>
    </row>
    <row r="88" s="2" customFormat="1" ht="6.96" customHeight="1">
      <c r="A88" s="38"/>
      <c r="B88" s="39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9"/>
      <c r="BE88" s="38"/>
    </row>
    <row r="89" s="2" customFormat="1" ht="15.15" customHeight="1">
      <c r="A89" s="38"/>
      <c r="B89" s="39"/>
      <c r="C89" s="32" t="s">
        <v>24</v>
      </c>
      <c r="D89" s="38"/>
      <c r="E89" s="38"/>
      <c r="F89" s="38"/>
      <c r="G89" s="38"/>
      <c r="H89" s="38"/>
      <c r="I89" s="38"/>
      <c r="J89" s="38"/>
      <c r="K89" s="38"/>
      <c r="L89" s="4" t="str">
        <f>IF(E11= "","",E11)</f>
        <v>MmBrna,OSM Husova 3,Brno</v>
      </c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2" t="s">
        <v>30</v>
      </c>
      <c r="AJ89" s="38"/>
      <c r="AK89" s="38"/>
      <c r="AL89" s="38"/>
      <c r="AM89" s="70" t="str">
        <f>IF(E17="","",E17)</f>
        <v>R.Volková</v>
      </c>
      <c r="AN89" s="4"/>
      <c r="AO89" s="4"/>
      <c r="AP89" s="4"/>
      <c r="AQ89" s="38"/>
      <c r="AR89" s="39"/>
      <c r="AS89" s="71" t="s">
        <v>55</v>
      </c>
      <c r="AT89" s="72"/>
      <c r="AU89" s="73"/>
      <c r="AV89" s="73"/>
      <c r="AW89" s="73"/>
      <c r="AX89" s="73"/>
      <c r="AY89" s="73"/>
      <c r="AZ89" s="73"/>
      <c r="BA89" s="73"/>
      <c r="BB89" s="73"/>
      <c r="BC89" s="73"/>
      <c r="BD89" s="74"/>
      <c r="BE89" s="38"/>
    </row>
    <row r="90" s="2" customFormat="1" ht="15.15" customHeight="1">
      <c r="A90" s="38"/>
      <c r="B90" s="39"/>
      <c r="C90" s="32" t="s">
        <v>28</v>
      </c>
      <c r="D90" s="38"/>
      <c r="E90" s="38"/>
      <c r="F90" s="38"/>
      <c r="G90" s="38"/>
      <c r="H90" s="38"/>
      <c r="I90" s="38"/>
      <c r="J90" s="38"/>
      <c r="K90" s="38"/>
      <c r="L90" s="4" t="str">
        <f>IF(E14= "Vyplň údaj","",E14)</f>
        <v/>
      </c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2" t="s">
        <v>33</v>
      </c>
      <c r="AJ90" s="38"/>
      <c r="AK90" s="38"/>
      <c r="AL90" s="38"/>
      <c r="AM90" s="70" t="str">
        <f>IF(E20="","",E20)</f>
        <v>R.Volková</v>
      </c>
      <c r="AN90" s="4"/>
      <c r="AO90" s="4"/>
      <c r="AP90" s="4"/>
      <c r="AQ90" s="38"/>
      <c r="AR90" s="39"/>
      <c r="AS90" s="75"/>
      <c r="AT90" s="76"/>
      <c r="AU90" s="77"/>
      <c r="AV90" s="77"/>
      <c r="AW90" s="77"/>
      <c r="AX90" s="77"/>
      <c r="AY90" s="77"/>
      <c r="AZ90" s="77"/>
      <c r="BA90" s="77"/>
      <c r="BB90" s="77"/>
      <c r="BC90" s="77"/>
      <c r="BD90" s="78"/>
      <c r="BE90" s="38"/>
    </row>
    <row r="91" s="2" customFormat="1" ht="10.8" customHeight="1">
      <c r="A91" s="38"/>
      <c r="B91" s="39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9"/>
      <c r="AS91" s="75"/>
      <c r="AT91" s="76"/>
      <c r="AU91" s="77"/>
      <c r="AV91" s="77"/>
      <c r="AW91" s="77"/>
      <c r="AX91" s="77"/>
      <c r="AY91" s="77"/>
      <c r="AZ91" s="77"/>
      <c r="BA91" s="77"/>
      <c r="BB91" s="77"/>
      <c r="BC91" s="77"/>
      <c r="BD91" s="78"/>
      <c r="BE91" s="38"/>
    </row>
    <row r="92" s="2" customFormat="1" ht="29.28" customHeight="1">
      <c r="A92" s="38"/>
      <c r="B92" s="39"/>
      <c r="C92" s="79" t="s">
        <v>56</v>
      </c>
      <c r="D92" s="80"/>
      <c r="E92" s="80"/>
      <c r="F92" s="80"/>
      <c r="G92" s="80"/>
      <c r="H92" s="81"/>
      <c r="I92" s="82" t="s">
        <v>57</v>
      </c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  <c r="AA92" s="80"/>
      <c r="AB92" s="80"/>
      <c r="AC92" s="80"/>
      <c r="AD92" s="80"/>
      <c r="AE92" s="80"/>
      <c r="AF92" s="80"/>
      <c r="AG92" s="83" t="s">
        <v>58</v>
      </c>
      <c r="AH92" s="80"/>
      <c r="AI92" s="80"/>
      <c r="AJ92" s="80"/>
      <c r="AK92" s="80"/>
      <c r="AL92" s="80"/>
      <c r="AM92" s="80"/>
      <c r="AN92" s="82" t="s">
        <v>59</v>
      </c>
      <c r="AO92" s="80"/>
      <c r="AP92" s="84"/>
      <c r="AQ92" s="85" t="s">
        <v>60</v>
      </c>
      <c r="AR92" s="39"/>
      <c r="AS92" s="86" t="s">
        <v>61</v>
      </c>
      <c r="AT92" s="87" t="s">
        <v>62</v>
      </c>
      <c r="AU92" s="87" t="s">
        <v>63</v>
      </c>
      <c r="AV92" s="87" t="s">
        <v>64</v>
      </c>
      <c r="AW92" s="87" t="s">
        <v>65</v>
      </c>
      <c r="AX92" s="87" t="s">
        <v>66</v>
      </c>
      <c r="AY92" s="87" t="s">
        <v>67</v>
      </c>
      <c r="AZ92" s="87" t="s">
        <v>68</v>
      </c>
      <c r="BA92" s="87" t="s">
        <v>69</v>
      </c>
      <c r="BB92" s="87" t="s">
        <v>70</v>
      </c>
      <c r="BC92" s="87" t="s">
        <v>71</v>
      </c>
      <c r="BD92" s="88" t="s">
        <v>72</v>
      </c>
      <c r="BE92" s="38"/>
    </row>
    <row r="93" s="2" customFormat="1" ht="10.8" customHeight="1">
      <c r="A93" s="38"/>
      <c r="B93" s="39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9"/>
      <c r="AS93" s="89"/>
      <c r="AT93" s="90"/>
      <c r="AU93" s="90"/>
      <c r="AV93" s="90"/>
      <c r="AW93" s="90"/>
      <c r="AX93" s="90"/>
      <c r="AY93" s="90"/>
      <c r="AZ93" s="90"/>
      <c r="BA93" s="90"/>
      <c r="BB93" s="90"/>
      <c r="BC93" s="90"/>
      <c r="BD93" s="91"/>
      <c r="BE93" s="38"/>
    </row>
    <row r="94" s="6" customFormat="1" ht="32.4" customHeight="1">
      <c r="A94" s="6"/>
      <c r="B94" s="92"/>
      <c r="C94" s="93" t="s">
        <v>73</v>
      </c>
      <c r="D94" s="94"/>
      <c r="E94" s="94"/>
      <c r="F94" s="94"/>
      <c r="G94" s="94"/>
      <c r="H94" s="94"/>
      <c r="I94" s="94"/>
      <c r="J94" s="94"/>
      <c r="K94" s="94"/>
      <c r="L94" s="94"/>
      <c r="M94" s="94"/>
      <c r="N94" s="94"/>
      <c r="O94" s="94"/>
      <c r="P94" s="94"/>
      <c r="Q94" s="94"/>
      <c r="R94" s="94"/>
      <c r="S94" s="94"/>
      <c r="T94" s="94"/>
      <c r="U94" s="94"/>
      <c r="V94" s="94"/>
      <c r="W94" s="94"/>
      <c r="X94" s="94"/>
      <c r="Y94" s="94"/>
      <c r="Z94" s="94"/>
      <c r="AA94" s="94"/>
      <c r="AB94" s="94"/>
      <c r="AC94" s="94"/>
      <c r="AD94" s="94"/>
      <c r="AE94" s="94"/>
      <c r="AF94" s="94"/>
      <c r="AG94" s="95">
        <f>ROUND(AG95,2)</f>
        <v>0</v>
      </c>
      <c r="AH94" s="95"/>
      <c r="AI94" s="95"/>
      <c r="AJ94" s="95"/>
      <c r="AK94" s="95"/>
      <c r="AL94" s="95"/>
      <c r="AM94" s="95"/>
      <c r="AN94" s="96">
        <f>SUM(AG94,AT94)</f>
        <v>0</v>
      </c>
      <c r="AO94" s="96"/>
      <c r="AP94" s="96"/>
      <c r="AQ94" s="97" t="s">
        <v>1</v>
      </c>
      <c r="AR94" s="92"/>
      <c r="AS94" s="98">
        <f>ROUND(AS95,2)</f>
        <v>0</v>
      </c>
      <c r="AT94" s="99">
        <f>ROUND(SUM(AV94:AW94),2)</f>
        <v>0</v>
      </c>
      <c r="AU94" s="100">
        <f>ROUND(AU95,5)</f>
        <v>0</v>
      </c>
      <c r="AV94" s="99">
        <f>ROUND(AZ94*L29,2)</f>
        <v>0</v>
      </c>
      <c r="AW94" s="99">
        <f>ROUND(BA94*L30,2)</f>
        <v>0</v>
      </c>
      <c r="AX94" s="99">
        <f>ROUND(BB94*L29,2)</f>
        <v>0</v>
      </c>
      <c r="AY94" s="99">
        <f>ROUND(BC94*L30,2)</f>
        <v>0</v>
      </c>
      <c r="AZ94" s="99">
        <f>ROUND(AZ95,2)</f>
        <v>0</v>
      </c>
      <c r="BA94" s="99">
        <f>ROUND(BA95,2)</f>
        <v>0</v>
      </c>
      <c r="BB94" s="99">
        <f>ROUND(BB95,2)</f>
        <v>0</v>
      </c>
      <c r="BC94" s="99">
        <f>ROUND(BC95,2)</f>
        <v>0</v>
      </c>
      <c r="BD94" s="101">
        <f>ROUND(BD95,2)</f>
        <v>0</v>
      </c>
      <c r="BE94" s="6"/>
      <c r="BS94" s="102" t="s">
        <v>74</v>
      </c>
      <c r="BT94" s="102" t="s">
        <v>75</v>
      </c>
      <c r="BV94" s="102" t="s">
        <v>76</v>
      </c>
      <c r="BW94" s="102" t="s">
        <v>4</v>
      </c>
      <c r="BX94" s="102" t="s">
        <v>77</v>
      </c>
      <c r="CL94" s="102" t="s">
        <v>1</v>
      </c>
    </row>
    <row r="95" s="7" customFormat="1" ht="24.75" customHeight="1">
      <c r="A95" s="103" t="s">
        <v>78</v>
      </c>
      <c r="B95" s="104"/>
      <c r="C95" s="105"/>
      <c r="D95" s="106" t="s">
        <v>14</v>
      </c>
      <c r="E95" s="106"/>
      <c r="F95" s="106"/>
      <c r="G95" s="106"/>
      <c r="H95" s="106"/>
      <c r="I95" s="107"/>
      <c r="J95" s="106" t="s">
        <v>17</v>
      </c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8">
        <f>'malNamWC - Oprava sociáln...'!J28</f>
        <v>0</v>
      </c>
      <c r="AH95" s="107"/>
      <c r="AI95" s="107"/>
      <c r="AJ95" s="107"/>
      <c r="AK95" s="107"/>
      <c r="AL95" s="107"/>
      <c r="AM95" s="107"/>
      <c r="AN95" s="108">
        <f>SUM(AG95,AT95)</f>
        <v>0</v>
      </c>
      <c r="AO95" s="107"/>
      <c r="AP95" s="107"/>
      <c r="AQ95" s="109" t="s">
        <v>79</v>
      </c>
      <c r="AR95" s="104"/>
      <c r="AS95" s="110">
        <v>0</v>
      </c>
      <c r="AT95" s="111">
        <f>ROUND(SUM(AV95:AW95),2)</f>
        <v>0</v>
      </c>
      <c r="AU95" s="112">
        <f>'malNamWC - Oprava sociáln...'!P136</f>
        <v>0</v>
      </c>
      <c r="AV95" s="111">
        <f>'malNamWC - Oprava sociáln...'!J31</f>
        <v>0</v>
      </c>
      <c r="AW95" s="111">
        <f>'malNamWC - Oprava sociáln...'!J32</f>
        <v>0</v>
      </c>
      <c r="AX95" s="111">
        <f>'malNamWC - Oprava sociáln...'!J33</f>
        <v>0</v>
      </c>
      <c r="AY95" s="111">
        <f>'malNamWC - Oprava sociáln...'!J34</f>
        <v>0</v>
      </c>
      <c r="AZ95" s="111">
        <f>'malNamWC - Oprava sociáln...'!F31</f>
        <v>0</v>
      </c>
      <c r="BA95" s="111">
        <f>'malNamWC - Oprava sociáln...'!F32</f>
        <v>0</v>
      </c>
      <c r="BB95" s="111">
        <f>'malNamWC - Oprava sociáln...'!F33</f>
        <v>0</v>
      </c>
      <c r="BC95" s="111">
        <f>'malNamWC - Oprava sociáln...'!F34</f>
        <v>0</v>
      </c>
      <c r="BD95" s="113">
        <f>'malNamWC - Oprava sociáln...'!F35</f>
        <v>0</v>
      </c>
      <c r="BE95" s="7"/>
      <c r="BT95" s="114" t="s">
        <v>80</v>
      </c>
      <c r="BU95" s="114" t="s">
        <v>81</v>
      </c>
      <c r="BV95" s="114" t="s">
        <v>76</v>
      </c>
      <c r="BW95" s="114" t="s">
        <v>4</v>
      </c>
      <c r="BX95" s="114" t="s">
        <v>77</v>
      </c>
      <c r="CL95" s="114" t="s">
        <v>1</v>
      </c>
    </row>
    <row r="96" s="2" customFormat="1" ht="30" customHeight="1">
      <c r="A96" s="38"/>
      <c r="B96" s="39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9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</row>
    <row r="97" s="2" customFormat="1" ht="6.96" customHeight="1">
      <c r="A97" s="38"/>
      <c r="B97" s="60"/>
      <c r="C97" s="61"/>
      <c r="D97" s="61"/>
      <c r="E97" s="61"/>
      <c r="F97" s="61"/>
      <c r="G97" s="61"/>
      <c r="H97" s="61"/>
      <c r="I97" s="61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61"/>
      <c r="AG97" s="61"/>
      <c r="AH97" s="61"/>
      <c r="AI97" s="61"/>
      <c r="AJ97" s="61"/>
      <c r="AK97" s="61"/>
      <c r="AL97" s="61"/>
      <c r="AM97" s="61"/>
      <c r="AN97" s="61"/>
      <c r="AO97" s="61"/>
      <c r="AP97" s="61"/>
      <c r="AQ97" s="61"/>
      <c r="AR97" s="39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</row>
  </sheetData>
  <mergeCells count="42"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AR2:BE2"/>
  </mergeCells>
  <hyperlinks>
    <hyperlink ref="A95" location="'malNamWC - Oprava sociáln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15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15"/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4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116"/>
      <c r="J3" s="21"/>
      <c r="K3" s="21"/>
      <c r="L3" s="22"/>
      <c r="AT3" s="19" t="s">
        <v>82</v>
      </c>
    </row>
    <row r="4" s="1" customFormat="1" ht="24.96" customHeight="1">
      <c r="B4" s="22"/>
      <c r="D4" s="23" t="s">
        <v>83</v>
      </c>
      <c r="I4" s="115"/>
      <c r="L4" s="22"/>
      <c r="M4" s="117" t="s">
        <v>10</v>
      </c>
      <c r="AT4" s="19" t="s">
        <v>3</v>
      </c>
    </row>
    <row r="5" s="1" customFormat="1" ht="6.96" customHeight="1">
      <c r="B5" s="22"/>
      <c r="I5" s="115"/>
      <c r="L5" s="22"/>
    </row>
    <row r="6" s="2" customFormat="1" ht="12" customHeight="1">
      <c r="A6" s="38"/>
      <c r="B6" s="39"/>
      <c r="C6" s="38"/>
      <c r="D6" s="32" t="s">
        <v>16</v>
      </c>
      <c r="E6" s="38"/>
      <c r="F6" s="38"/>
      <c r="G6" s="38"/>
      <c r="H6" s="38"/>
      <c r="I6" s="118"/>
      <c r="J6" s="38"/>
      <c r="K6" s="38"/>
      <c r="L6" s="55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</row>
    <row r="7" s="2" customFormat="1" ht="16.5" customHeight="1">
      <c r="A7" s="38"/>
      <c r="B7" s="39"/>
      <c r="C7" s="38"/>
      <c r="D7" s="38"/>
      <c r="E7" s="67" t="s">
        <v>17</v>
      </c>
      <c r="F7" s="38"/>
      <c r="G7" s="38"/>
      <c r="H7" s="38"/>
      <c r="I7" s="118"/>
      <c r="J7" s="38"/>
      <c r="K7" s="38"/>
      <c r="L7" s="55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</row>
    <row r="8" s="2" customFormat="1">
      <c r="A8" s="38"/>
      <c r="B8" s="39"/>
      <c r="C8" s="38"/>
      <c r="D8" s="38"/>
      <c r="E8" s="38"/>
      <c r="F8" s="38"/>
      <c r="G8" s="38"/>
      <c r="H8" s="38"/>
      <c r="I8" s="118"/>
      <c r="J8" s="38"/>
      <c r="K8" s="38"/>
      <c r="L8" s="55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2" customHeight="1">
      <c r="A9" s="38"/>
      <c r="B9" s="39"/>
      <c r="C9" s="38"/>
      <c r="D9" s="32" t="s">
        <v>18</v>
      </c>
      <c r="E9" s="38"/>
      <c r="F9" s="27" t="s">
        <v>1</v>
      </c>
      <c r="G9" s="38"/>
      <c r="H9" s="38"/>
      <c r="I9" s="119" t="s">
        <v>19</v>
      </c>
      <c r="J9" s="27" t="s">
        <v>1</v>
      </c>
      <c r="K9" s="38"/>
      <c r="L9" s="55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39"/>
      <c r="C10" s="38"/>
      <c r="D10" s="32" t="s">
        <v>20</v>
      </c>
      <c r="E10" s="38"/>
      <c r="F10" s="27" t="s">
        <v>21</v>
      </c>
      <c r="G10" s="38"/>
      <c r="H10" s="38"/>
      <c r="I10" s="119" t="s">
        <v>22</v>
      </c>
      <c r="J10" s="69" t="str">
        <f>'Rekapitulace stavby'!AN8</f>
        <v>14. 2. 2020</v>
      </c>
      <c r="K10" s="38"/>
      <c r="L10" s="55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0.8" customHeight="1">
      <c r="A11" s="38"/>
      <c r="B11" s="39"/>
      <c r="C11" s="38"/>
      <c r="D11" s="38"/>
      <c r="E11" s="38"/>
      <c r="F11" s="38"/>
      <c r="G11" s="38"/>
      <c r="H11" s="38"/>
      <c r="I11" s="118"/>
      <c r="J11" s="38"/>
      <c r="K11" s="38"/>
      <c r="L11" s="55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39"/>
      <c r="C12" s="38"/>
      <c r="D12" s="32" t="s">
        <v>24</v>
      </c>
      <c r="E12" s="38"/>
      <c r="F12" s="38"/>
      <c r="G12" s="38"/>
      <c r="H12" s="38"/>
      <c r="I12" s="119" t="s">
        <v>25</v>
      </c>
      <c r="J12" s="27" t="s">
        <v>1</v>
      </c>
      <c r="K12" s="38"/>
      <c r="L12" s="55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8" customHeight="1">
      <c r="A13" s="38"/>
      <c r="B13" s="39"/>
      <c r="C13" s="38"/>
      <c r="D13" s="38"/>
      <c r="E13" s="27" t="s">
        <v>26</v>
      </c>
      <c r="F13" s="38"/>
      <c r="G13" s="38"/>
      <c r="H13" s="38"/>
      <c r="I13" s="119" t="s">
        <v>27</v>
      </c>
      <c r="J13" s="27" t="s">
        <v>1</v>
      </c>
      <c r="K13" s="38"/>
      <c r="L13" s="55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6.96" customHeight="1">
      <c r="A14" s="38"/>
      <c r="B14" s="39"/>
      <c r="C14" s="38"/>
      <c r="D14" s="38"/>
      <c r="E14" s="38"/>
      <c r="F14" s="38"/>
      <c r="G14" s="38"/>
      <c r="H14" s="38"/>
      <c r="I14" s="118"/>
      <c r="J14" s="38"/>
      <c r="K14" s="38"/>
      <c r="L14" s="55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2" customHeight="1">
      <c r="A15" s="38"/>
      <c r="B15" s="39"/>
      <c r="C15" s="38"/>
      <c r="D15" s="32" t="s">
        <v>28</v>
      </c>
      <c r="E15" s="38"/>
      <c r="F15" s="38"/>
      <c r="G15" s="38"/>
      <c r="H15" s="38"/>
      <c r="I15" s="119" t="s">
        <v>25</v>
      </c>
      <c r="J15" s="33" t="str">
        <f>'Rekapitulace stavby'!AN13</f>
        <v>Vyplň údaj</v>
      </c>
      <c r="K15" s="38"/>
      <c r="L15" s="55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8" customHeight="1">
      <c r="A16" s="38"/>
      <c r="B16" s="39"/>
      <c r="C16" s="38"/>
      <c r="D16" s="38"/>
      <c r="E16" s="33" t="str">
        <f>'Rekapitulace stavby'!E14</f>
        <v>Vyplň údaj</v>
      </c>
      <c r="F16" s="27"/>
      <c r="G16" s="27"/>
      <c r="H16" s="27"/>
      <c r="I16" s="119" t="s">
        <v>27</v>
      </c>
      <c r="J16" s="33" t="str">
        <f>'Rekapitulace stavby'!AN14</f>
        <v>Vyplň údaj</v>
      </c>
      <c r="K16" s="38"/>
      <c r="L16" s="55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6.96" customHeight="1">
      <c r="A17" s="38"/>
      <c r="B17" s="39"/>
      <c r="C17" s="38"/>
      <c r="D17" s="38"/>
      <c r="E17" s="38"/>
      <c r="F17" s="38"/>
      <c r="G17" s="38"/>
      <c r="H17" s="38"/>
      <c r="I17" s="118"/>
      <c r="J17" s="38"/>
      <c r="K17" s="38"/>
      <c r="L17" s="55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2" customHeight="1">
      <c r="A18" s="38"/>
      <c r="B18" s="39"/>
      <c r="C18" s="38"/>
      <c r="D18" s="32" t="s">
        <v>30</v>
      </c>
      <c r="E18" s="38"/>
      <c r="F18" s="38"/>
      <c r="G18" s="38"/>
      <c r="H18" s="38"/>
      <c r="I18" s="119" t="s">
        <v>25</v>
      </c>
      <c r="J18" s="27" t="s">
        <v>1</v>
      </c>
      <c r="K18" s="38"/>
      <c r="L18" s="55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8" customHeight="1">
      <c r="A19" s="38"/>
      <c r="B19" s="39"/>
      <c r="C19" s="38"/>
      <c r="D19" s="38"/>
      <c r="E19" s="27" t="s">
        <v>31</v>
      </c>
      <c r="F19" s="38"/>
      <c r="G19" s="38"/>
      <c r="H19" s="38"/>
      <c r="I19" s="119" t="s">
        <v>27</v>
      </c>
      <c r="J19" s="27" t="s">
        <v>1</v>
      </c>
      <c r="K19" s="38"/>
      <c r="L19" s="55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6.96" customHeight="1">
      <c r="A20" s="38"/>
      <c r="B20" s="39"/>
      <c r="C20" s="38"/>
      <c r="D20" s="38"/>
      <c r="E20" s="38"/>
      <c r="F20" s="38"/>
      <c r="G20" s="38"/>
      <c r="H20" s="38"/>
      <c r="I20" s="118"/>
      <c r="J20" s="38"/>
      <c r="K20" s="38"/>
      <c r="L20" s="55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2" customHeight="1">
      <c r="A21" s="38"/>
      <c r="B21" s="39"/>
      <c r="C21" s="38"/>
      <c r="D21" s="32" t="s">
        <v>33</v>
      </c>
      <c r="E21" s="38"/>
      <c r="F21" s="38"/>
      <c r="G21" s="38"/>
      <c r="H21" s="38"/>
      <c r="I21" s="119" t="s">
        <v>25</v>
      </c>
      <c r="J21" s="27" t="s">
        <v>1</v>
      </c>
      <c r="K21" s="38"/>
      <c r="L21" s="55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8" customHeight="1">
      <c r="A22" s="38"/>
      <c r="B22" s="39"/>
      <c r="C22" s="38"/>
      <c r="D22" s="38"/>
      <c r="E22" s="27" t="s">
        <v>31</v>
      </c>
      <c r="F22" s="38"/>
      <c r="G22" s="38"/>
      <c r="H22" s="38"/>
      <c r="I22" s="119" t="s">
        <v>27</v>
      </c>
      <c r="J22" s="27" t="s">
        <v>1</v>
      </c>
      <c r="K22" s="38"/>
      <c r="L22" s="55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6.96" customHeight="1">
      <c r="A23" s="38"/>
      <c r="B23" s="39"/>
      <c r="C23" s="38"/>
      <c r="D23" s="38"/>
      <c r="E23" s="38"/>
      <c r="F23" s="38"/>
      <c r="G23" s="38"/>
      <c r="H23" s="38"/>
      <c r="I23" s="118"/>
      <c r="J23" s="38"/>
      <c r="K23" s="38"/>
      <c r="L23" s="55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2" customHeight="1">
      <c r="A24" s="38"/>
      <c r="B24" s="39"/>
      <c r="C24" s="38"/>
      <c r="D24" s="32" t="s">
        <v>34</v>
      </c>
      <c r="E24" s="38"/>
      <c r="F24" s="38"/>
      <c r="G24" s="38"/>
      <c r="H24" s="38"/>
      <c r="I24" s="118"/>
      <c r="J24" s="38"/>
      <c r="K24" s="38"/>
      <c r="L24" s="55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8" customFormat="1" ht="16.5" customHeight="1">
      <c r="A25" s="120"/>
      <c r="B25" s="121"/>
      <c r="C25" s="120"/>
      <c r="D25" s="120"/>
      <c r="E25" s="36" t="s">
        <v>1</v>
      </c>
      <c r="F25" s="36"/>
      <c r="G25" s="36"/>
      <c r="H25" s="36"/>
      <c r="I25" s="122"/>
      <c r="J25" s="120"/>
      <c r="K25" s="120"/>
      <c r="L25" s="123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</row>
    <row r="26" s="2" customFormat="1" ht="6.96" customHeight="1">
      <c r="A26" s="38"/>
      <c r="B26" s="39"/>
      <c r="C26" s="38"/>
      <c r="D26" s="38"/>
      <c r="E26" s="38"/>
      <c r="F26" s="38"/>
      <c r="G26" s="38"/>
      <c r="H26" s="38"/>
      <c r="I26" s="118"/>
      <c r="J26" s="38"/>
      <c r="K26" s="38"/>
      <c r="L26" s="55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39"/>
      <c r="C27" s="38"/>
      <c r="D27" s="90"/>
      <c r="E27" s="90"/>
      <c r="F27" s="90"/>
      <c r="G27" s="90"/>
      <c r="H27" s="90"/>
      <c r="I27" s="124"/>
      <c r="J27" s="90"/>
      <c r="K27" s="90"/>
      <c r="L27" s="55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25.44" customHeight="1">
      <c r="A28" s="38"/>
      <c r="B28" s="39"/>
      <c r="C28" s="38"/>
      <c r="D28" s="125" t="s">
        <v>35</v>
      </c>
      <c r="E28" s="38"/>
      <c r="F28" s="38"/>
      <c r="G28" s="38"/>
      <c r="H28" s="38"/>
      <c r="I28" s="118"/>
      <c r="J28" s="96">
        <f>ROUND(J136, 2)</f>
        <v>0</v>
      </c>
      <c r="K28" s="38"/>
      <c r="L28" s="55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39"/>
      <c r="C29" s="38"/>
      <c r="D29" s="90"/>
      <c r="E29" s="90"/>
      <c r="F29" s="90"/>
      <c r="G29" s="90"/>
      <c r="H29" s="90"/>
      <c r="I29" s="124"/>
      <c r="J29" s="90"/>
      <c r="K29" s="90"/>
      <c r="L29" s="55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14.4" customHeight="1">
      <c r="A30" s="38"/>
      <c r="B30" s="39"/>
      <c r="C30" s="38"/>
      <c r="D30" s="38"/>
      <c r="E30" s="38"/>
      <c r="F30" s="43" t="s">
        <v>37</v>
      </c>
      <c r="G30" s="38"/>
      <c r="H30" s="38"/>
      <c r="I30" s="126" t="s">
        <v>36</v>
      </c>
      <c r="J30" s="43" t="s">
        <v>38</v>
      </c>
      <c r="K30" s="38"/>
      <c r="L30" s="55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14.4" customHeight="1">
      <c r="A31" s="38"/>
      <c r="B31" s="39"/>
      <c r="C31" s="38"/>
      <c r="D31" s="127" t="s">
        <v>39</v>
      </c>
      <c r="E31" s="32" t="s">
        <v>40</v>
      </c>
      <c r="F31" s="128">
        <f>ROUND((SUM(BE136:BE374)),  2)</f>
        <v>0</v>
      </c>
      <c r="G31" s="38"/>
      <c r="H31" s="38"/>
      <c r="I31" s="129">
        <v>0.20999999999999999</v>
      </c>
      <c r="J31" s="128">
        <f>ROUND(((SUM(BE136:BE374))*I31),  2)</f>
        <v>0</v>
      </c>
      <c r="K31" s="38"/>
      <c r="L31" s="55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39"/>
      <c r="C32" s="38"/>
      <c r="D32" s="38"/>
      <c r="E32" s="32" t="s">
        <v>41</v>
      </c>
      <c r="F32" s="128">
        <f>ROUND((SUM(BF136:BF374)),  2)</f>
        <v>0</v>
      </c>
      <c r="G32" s="38"/>
      <c r="H32" s="38"/>
      <c r="I32" s="129">
        <v>0.14999999999999999</v>
      </c>
      <c r="J32" s="128">
        <f>ROUND(((SUM(BF136:BF374))*I32),  2)</f>
        <v>0</v>
      </c>
      <c r="K32" s="38"/>
      <c r="L32" s="55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14.4" customHeight="1">
      <c r="A33" s="38"/>
      <c r="B33" s="39"/>
      <c r="C33" s="38"/>
      <c r="D33" s="38"/>
      <c r="E33" s="32" t="s">
        <v>42</v>
      </c>
      <c r="F33" s="128">
        <f>ROUND((SUM(BG136:BG374)),  2)</f>
        <v>0</v>
      </c>
      <c r="G33" s="38"/>
      <c r="H33" s="38"/>
      <c r="I33" s="129">
        <v>0.20999999999999999</v>
      </c>
      <c r="J33" s="128">
        <f>0</f>
        <v>0</v>
      </c>
      <c r="K33" s="38"/>
      <c r="L33" s="55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39"/>
      <c r="C34" s="38"/>
      <c r="D34" s="38"/>
      <c r="E34" s="32" t="s">
        <v>43</v>
      </c>
      <c r="F34" s="128">
        <f>ROUND((SUM(BH136:BH374)),  2)</f>
        <v>0</v>
      </c>
      <c r="G34" s="38"/>
      <c r="H34" s="38"/>
      <c r="I34" s="129">
        <v>0.14999999999999999</v>
      </c>
      <c r="J34" s="128">
        <f>0</f>
        <v>0</v>
      </c>
      <c r="K34" s="38"/>
      <c r="L34" s="55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39"/>
      <c r="C35" s="38"/>
      <c r="D35" s="38"/>
      <c r="E35" s="32" t="s">
        <v>44</v>
      </c>
      <c r="F35" s="128">
        <f>ROUND((SUM(BI136:BI374)),  2)</f>
        <v>0</v>
      </c>
      <c r="G35" s="38"/>
      <c r="H35" s="38"/>
      <c r="I35" s="129">
        <v>0</v>
      </c>
      <c r="J35" s="128">
        <f>0</f>
        <v>0</v>
      </c>
      <c r="K35" s="38"/>
      <c r="L35" s="55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6.96" customHeight="1">
      <c r="A36" s="38"/>
      <c r="B36" s="39"/>
      <c r="C36" s="38"/>
      <c r="D36" s="38"/>
      <c r="E36" s="38"/>
      <c r="F36" s="38"/>
      <c r="G36" s="38"/>
      <c r="H36" s="38"/>
      <c r="I36" s="118"/>
      <c r="J36" s="38"/>
      <c r="K36" s="38"/>
      <c r="L36" s="55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s="2" customFormat="1" ht="25.44" customHeight="1">
      <c r="A37" s="38"/>
      <c r="B37" s="39"/>
      <c r="C37" s="130"/>
      <c r="D37" s="131" t="s">
        <v>45</v>
      </c>
      <c r="E37" s="81"/>
      <c r="F37" s="81"/>
      <c r="G37" s="132" t="s">
        <v>46</v>
      </c>
      <c r="H37" s="133" t="s">
        <v>47</v>
      </c>
      <c r="I37" s="134"/>
      <c r="J37" s="135">
        <f>SUM(J28:J35)</f>
        <v>0</v>
      </c>
      <c r="K37" s="136"/>
      <c r="L37" s="55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14.4" customHeight="1">
      <c r="A38" s="38"/>
      <c r="B38" s="39"/>
      <c r="C38" s="38"/>
      <c r="D38" s="38"/>
      <c r="E38" s="38"/>
      <c r="F38" s="38"/>
      <c r="G38" s="38"/>
      <c r="H38" s="38"/>
      <c r="I38" s="118"/>
      <c r="J38" s="38"/>
      <c r="K38" s="38"/>
      <c r="L38" s="55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1" customFormat="1" ht="14.4" customHeight="1">
      <c r="B39" s="22"/>
      <c r="I39" s="115"/>
      <c r="L39" s="22"/>
    </row>
    <row r="40" s="1" customFormat="1" ht="14.4" customHeight="1">
      <c r="B40" s="22"/>
      <c r="I40" s="115"/>
      <c r="L40" s="22"/>
    </row>
    <row r="41" s="1" customFormat="1" ht="14.4" customHeight="1">
      <c r="B41" s="22"/>
      <c r="I41" s="115"/>
      <c r="L41" s="22"/>
    </row>
    <row r="42" s="1" customFormat="1" ht="14.4" customHeight="1">
      <c r="B42" s="22"/>
      <c r="I42" s="115"/>
      <c r="L42" s="22"/>
    </row>
    <row r="43" s="1" customFormat="1" ht="14.4" customHeight="1">
      <c r="B43" s="22"/>
      <c r="I43" s="115"/>
      <c r="L43" s="22"/>
    </row>
    <row r="44" s="1" customFormat="1" ht="14.4" customHeight="1">
      <c r="B44" s="22"/>
      <c r="I44" s="115"/>
      <c r="L44" s="22"/>
    </row>
    <row r="45" s="1" customFormat="1" ht="14.4" customHeight="1">
      <c r="B45" s="22"/>
      <c r="I45" s="115"/>
      <c r="L45" s="22"/>
    </row>
    <row r="46" s="1" customFormat="1" ht="14.4" customHeight="1">
      <c r="B46" s="22"/>
      <c r="I46" s="115"/>
      <c r="L46" s="22"/>
    </row>
    <row r="47" s="1" customFormat="1" ht="14.4" customHeight="1">
      <c r="B47" s="22"/>
      <c r="I47" s="115"/>
      <c r="L47" s="22"/>
    </row>
    <row r="48" s="1" customFormat="1" ht="14.4" customHeight="1">
      <c r="B48" s="22"/>
      <c r="I48" s="115"/>
      <c r="L48" s="22"/>
    </row>
    <row r="49" s="1" customFormat="1" ht="14.4" customHeight="1">
      <c r="B49" s="22"/>
      <c r="I49" s="115"/>
      <c r="L49" s="22"/>
    </row>
    <row r="50" s="2" customFormat="1" ht="14.4" customHeight="1">
      <c r="B50" s="55"/>
      <c r="D50" s="56" t="s">
        <v>48</v>
      </c>
      <c r="E50" s="57"/>
      <c r="F50" s="57"/>
      <c r="G50" s="56" t="s">
        <v>49</v>
      </c>
      <c r="H50" s="57"/>
      <c r="I50" s="137"/>
      <c r="J50" s="57"/>
      <c r="K50" s="57"/>
      <c r="L50" s="55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58" t="s">
        <v>50</v>
      </c>
      <c r="E61" s="41"/>
      <c r="F61" s="138" t="s">
        <v>51</v>
      </c>
      <c r="G61" s="58" t="s">
        <v>50</v>
      </c>
      <c r="H61" s="41"/>
      <c r="I61" s="139"/>
      <c r="J61" s="140" t="s">
        <v>51</v>
      </c>
      <c r="K61" s="41"/>
      <c r="L61" s="55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56" t="s">
        <v>52</v>
      </c>
      <c r="E65" s="59"/>
      <c r="F65" s="59"/>
      <c r="G65" s="56" t="s">
        <v>53</v>
      </c>
      <c r="H65" s="59"/>
      <c r="I65" s="141"/>
      <c r="J65" s="59"/>
      <c r="K65" s="59"/>
      <c r="L65" s="55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58" t="s">
        <v>50</v>
      </c>
      <c r="E76" s="41"/>
      <c r="F76" s="138" t="s">
        <v>51</v>
      </c>
      <c r="G76" s="58" t="s">
        <v>50</v>
      </c>
      <c r="H76" s="41"/>
      <c r="I76" s="139"/>
      <c r="J76" s="140" t="s">
        <v>51</v>
      </c>
      <c r="K76" s="41"/>
      <c r="L76" s="55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0"/>
      <c r="C77" s="61"/>
      <c r="D77" s="61"/>
      <c r="E77" s="61"/>
      <c r="F77" s="61"/>
      <c r="G77" s="61"/>
      <c r="H77" s="61"/>
      <c r="I77" s="142"/>
      <c r="J77" s="61"/>
      <c r="K77" s="61"/>
      <c r="L77" s="55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2"/>
      <c r="C81" s="63"/>
      <c r="D81" s="63"/>
      <c r="E81" s="63"/>
      <c r="F81" s="63"/>
      <c r="G81" s="63"/>
      <c r="H81" s="63"/>
      <c r="I81" s="143"/>
      <c r="J81" s="63"/>
      <c r="K81" s="63"/>
      <c r="L81" s="55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84</v>
      </c>
      <c r="D82" s="38"/>
      <c r="E82" s="38"/>
      <c r="F82" s="38"/>
      <c r="G82" s="38"/>
      <c r="H82" s="38"/>
      <c r="I82" s="118"/>
      <c r="J82" s="38"/>
      <c r="K82" s="38"/>
      <c r="L82" s="55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118"/>
      <c r="J83" s="38"/>
      <c r="K83" s="38"/>
      <c r="L83" s="55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38"/>
      <c r="E84" s="38"/>
      <c r="F84" s="38"/>
      <c r="G84" s="38"/>
      <c r="H84" s="38"/>
      <c r="I84" s="118"/>
      <c r="J84" s="38"/>
      <c r="K84" s="38"/>
      <c r="L84" s="55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67" t="str">
        <f>E7</f>
        <v>Oprava sociálního zařízení</v>
      </c>
      <c r="F85" s="38"/>
      <c r="G85" s="38"/>
      <c r="H85" s="38"/>
      <c r="I85" s="118"/>
      <c r="J85" s="38"/>
      <c r="K85" s="38"/>
      <c r="L85" s="55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6.96" customHeight="1">
      <c r="A86" s="38"/>
      <c r="B86" s="39"/>
      <c r="C86" s="38"/>
      <c r="D86" s="38"/>
      <c r="E86" s="38"/>
      <c r="F86" s="38"/>
      <c r="G86" s="38"/>
      <c r="H86" s="38"/>
      <c r="I86" s="118"/>
      <c r="J86" s="38"/>
      <c r="K86" s="38"/>
      <c r="L86" s="55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2" customHeight="1">
      <c r="A87" s="38"/>
      <c r="B87" s="39"/>
      <c r="C87" s="32" t="s">
        <v>20</v>
      </c>
      <c r="D87" s="38"/>
      <c r="E87" s="38"/>
      <c r="F87" s="27" t="str">
        <f>F10</f>
        <v>Malinovského náměstí,Brno</v>
      </c>
      <c r="G87" s="38"/>
      <c r="H87" s="38"/>
      <c r="I87" s="119" t="s">
        <v>22</v>
      </c>
      <c r="J87" s="69" t="str">
        <f>IF(J10="","",J10)</f>
        <v>14. 2. 2020</v>
      </c>
      <c r="K87" s="38"/>
      <c r="L87" s="55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38"/>
      <c r="D88" s="38"/>
      <c r="E88" s="38"/>
      <c r="F88" s="38"/>
      <c r="G88" s="38"/>
      <c r="H88" s="38"/>
      <c r="I88" s="118"/>
      <c r="J88" s="38"/>
      <c r="K88" s="38"/>
      <c r="L88" s="55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5.15" customHeight="1">
      <c r="A89" s="38"/>
      <c r="B89" s="39"/>
      <c r="C89" s="32" t="s">
        <v>24</v>
      </c>
      <c r="D89" s="38"/>
      <c r="E89" s="38"/>
      <c r="F89" s="27" t="str">
        <f>E13</f>
        <v>MmBrna,OSM Husova 3,Brno</v>
      </c>
      <c r="G89" s="38"/>
      <c r="H89" s="38"/>
      <c r="I89" s="119" t="s">
        <v>30</v>
      </c>
      <c r="J89" s="36" t="str">
        <f>E19</f>
        <v>R.Volková</v>
      </c>
      <c r="K89" s="38"/>
      <c r="L89" s="55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15.15" customHeight="1">
      <c r="A90" s="38"/>
      <c r="B90" s="39"/>
      <c r="C90" s="32" t="s">
        <v>28</v>
      </c>
      <c r="D90" s="38"/>
      <c r="E90" s="38"/>
      <c r="F90" s="27" t="str">
        <f>IF(E16="","",E16)</f>
        <v>Vyplň údaj</v>
      </c>
      <c r="G90" s="38"/>
      <c r="H90" s="38"/>
      <c r="I90" s="119" t="s">
        <v>33</v>
      </c>
      <c r="J90" s="36" t="str">
        <f>E22</f>
        <v>R.Volková</v>
      </c>
      <c r="K90" s="38"/>
      <c r="L90" s="55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0.32" customHeight="1">
      <c r="A91" s="38"/>
      <c r="B91" s="39"/>
      <c r="C91" s="38"/>
      <c r="D91" s="38"/>
      <c r="E91" s="38"/>
      <c r="F91" s="38"/>
      <c r="G91" s="38"/>
      <c r="H91" s="38"/>
      <c r="I91" s="118"/>
      <c r="J91" s="38"/>
      <c r="K91" s="38"/>
      <c r="L91" s="55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29.28" customHeight="1">
      <c r="A92" s="38"/>
      <c r="B92" s="39"/>
      <c r="C92" s="144" t="s">
        <v>85</v>
      </c>
      <c r="D92" s="130"/>
      <c r="E92" s="130"/>
      <c r="F92" s="130"/>
      <c r="G92" s="130"/>
      <c r="H92" s="130"/>
      <c r="I92" s="145"/>
      <c r="J92" s="146" t="s">
        <v>86</v>
      </c>
      <c r="K92" s="130"/>
      <c r="L92" s="55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38"/>
      <c r="D93" s="38"/>
      <c r="E93" s="38"/>
      <c r="F93" s="38"/>
      <c r="G93" s="38"/>
      <c r="H93" s="38"/>
      <c r="I93" s="118"/>
      <c r="J93" s="38"/>
      <c r="K93" s="38"/>
      <c r="L93" s="55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2.8" customHeight="1">
      <c r="A94" s="38"/>
      <c r="B94" s="39"/>
      <c r="C94" s="147" t="s">
        <v>87</v>
      </c>
      <c r="D94" s="38"/>
      <c r="E94" s="38"/>
      <c r="F94" s="38"/>
      <c r="G94" s="38"/>
      <c r="H94" s="38"/>
      <c r="I94" s="118"/>
      <c r="J94" s="96">
        <f>J136</f>
        <v>0</v>
      </c>
      <c r="K94" s="38"/>
      <c r="L94" s="55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U94" s="19" t="s">
        <v>88</v>
      </c>
    </row>
    <row r="95" s="9" customFormat="1" ht="24.96" customHeight="1">
      <c r="A95" s="9"/>
      <c r="B95" s="148"/>
      <c r="C95" s="9"/>
      <c r="D95" s="149" t="s">
        <v>89</v>
      </c>
      <c r="E95" s="150"/>
      <c r="F95" s="150"/>
      <c r="G95" s="150"/>
      <c r="H95" s="150"/>
      <c r="I95" s="151"/>
      <c r="J95" s="152">
        <f>J137</f>
        <v>0</v>
      </c>
      <c r="K95" s="9"/>
      <c r="L95" s="148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="10" customFormat="1" ht="19.92" customHeight="1">
      <c r="A96" s="10"/>
      <c r="B96" s="153"/>
      <c r="C96" s="10"/>
      <c r="D96" s="154" t="s">
        <v>90</v>
      </c>
      <c r="E96" s="155"/>
      <c r="F96" s="155"/>
      <c r="G96" s="155"/>
      <c r="H96" s="155"/>
      <c r="I96" s="156"/>
      <c r="J96" s="157">
        <f>J138</f>
        <v>0</v>
      </c>
      <c r="K96" s="10"/>
      <c r="L96" s="153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s="10" customFormat="1" ht="19.92" customHeight="1">
      <c r="A97" s="10"/>
      <c r="B97" s="153"/>
      <c r="C97" s="10"/>
      <c r="D97" s="154" t="s">
        <v>91</v>
      </c>
      <c r="E97" s="155"/>
      <c r="F97" s="155"/>
      <c r="G97" s="155"/>
      <c r="H97" s="155"/>
      <c r="I97" s="156"/>
      <c r="J97" s="157">
        <f>J140</f>
        <v>0</v>
      </c>
      <c r="K97" s="10"/>
      <c r="L97" s="153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s="10" customFormat="1" ht="19.92" customHeight="1">
      <c r="A98" s="10"/>
      <c r="B98" s="153"/>
      <c r="C98" s="10"/>
      <c r="D98" s="154" t="s">
        <v>92</v>
      </c>
      <c r="E98" s="155"/>
      <c r="F98" s="155"/>
      <c r="G98" s="155"/>
      <c r="H98" s="155"/>
      <c r="I98" s="156"/>
      <c r="J98" s="157">
        <f>J154</f>
        <v>0</v>
      </c>
      <c r="K98" s="10"/>
      <c r="L98" s="153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53"/>
      <c r="C99" s="10"/>
      <c r="D99" s="154" t="s">
        <v>93</v>
      </c>
      <c r="E99" s="155"/>
      <c r="F99" s="155"/>
      <c r="G99" s="155"/>
      <c r="H99" s="155"/>
      <c r="I99" s="156"/>
      <c r="J99" s="157">
        <f>J213</f>
        <v>0</v>
      </c>
      <c r="K99" s="10"/>
      <c r="L99" s="153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53"/>
      <c r="C100" s="10"/>
      <c r="D100" s="154" t="s">
        <v>94</v>
      </c>
      <c r="E100" s="155"/>
      <c r="F100" s="155"/>
      <c r="G100" s="155"/>
      <c r="H100" s="155"/>
      <c r="I100" s="156"/>
      <c r="J100" s="157">
        <f>J219</f>
        <v>0</v>
      </c>
      <c r="K100" s="10"/>
      <c r="L100" s="153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9" customFormat="1" ht="24.96" customHeight="1">
      <c r="A101" s="9"/>
      <c r="B101" s="148"/>
      <c r="C101" s="9"/>
      <c r="D101" s="149" t="s">
        <v>95</v>
      </c>
      <c r="E101" s="150"/>
      <c r="F101" s="150"/>
      <c r="G101" s="150"/>
      <c r="H101" s="150"/>
      <c r="I101" s="151"/>
      <c r="J101" s="152">
        <f>J221</f>
        <v>0</v>
      </c>
      <c r="K101" s="9"/>
      <c r="L101" s="14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53"/>
      <c r="C102" s="10"/>
      <c r="D102" s="154" t="s">
        <v>96</v>
      </c>
      <c r="E102" s="155"/>
      <c r="F102" s="155"/>
      <c r="G102" s="155"/>
      <c r="H102" s="155"/>
      <c r="I102" s="156"/>
      <c r="J102" s="157">
        <f>J222</f>
        <v>0</v>
      </c>
      <c r="K102" s="10"/>
      <c r="L102" s="153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53"/>
      <c r="C103" s="10"/>
      <c r="D103" s="154" t="s">
        <v>97</v>
      </c>
      <c r="E103" s="155"/>
      <c r="F103" s="155"/>
      <c r="G103" s="155"/>
      <c r="H103" s="155"/>
      <c r="I103" s="156"/>
      <c r="J103" s="157">
        <f>J240</f>
        <v>0</v>
      </c>
      <c r="K103" s="10"/>
      <c r="L103" s="153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53"/>
      <c r="C104" s="10"/>
      <c r="D104" s="154" t="s">
        <v>98</v>
      </c>
      <c r="E104" s="155"/>
      <c r="F104" s="155"/>
      <c r="G104" s="155"/>
      <c r="H104" s="155"/>
      <c r="I104" s="156"/>
      <c r="J104" s="157">
        <f>J257</f>
        <v>0</v>
      </c>
      <c r="K104" s="10"/>
      <c r="L104" s="153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53"/>
      <c r="C105" s="10"/>
      <c r="D105" s="154" t="s">
        <v>99</v>
      </c>
      <c r="E105" s="155"/>
      <c r="F105" s="155"/>
      <c r="G105" s="155"/>
      <c r="H105" s="155"/>
      <c r="I105" s="156"/>
      <c r="J105" s="157">
        <f>J269</f>
        <v>0</v>
      </c>
      <c r="K105" s="10"/>
      <c r="L105" s="153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53"/>
      <c r="C106" s="10"/>
      <c r="D106" s="154" t="s">
        <v>100</v>
      </c>
      <c r="E106" s="155"/>
      <c r="F106" s="155"/>
      <c r="G106" s="155"/>
      <c r="H106" s="155"/>
      <c r="I106" s="156"/>
      <c r="J106" s="157">
        <f>J272</f>
        <v>0</v>
      </c>
      <c r="K106" s="10"/>
      <c r="L106" s="153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53"/>
      <c r="C107" s="10"/>
      <c r="D107" s="154" t="s">
        <v>101</v>
      </c>
      <c r="E107" s="155"/>
      <c r="F107" s="155"/>
      <c r="G107" s="155"/>
      <c r="H107" s="155"/>
      <c r="I107" s="156"/>
      <c r="J107" s="157">
        <f>J276</f>
        <v>0</v>
      </c>
      <c r="K107" s="10"/>
      <c r="L107" s="153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53"/>
      <c r="C108" s="10"/>
      <c r="D108" s="154" t="s">
        <v>102</v>
      </c>
      <c r="E108" s="155"/>
      <c r="F108" s="155"/>
      <c r="G108" s="155"/>
      <c r="H108" s="155"/>
      <c r="I108" s="156"/>
      <c r="J108" s="157">
        <f>J301</f>
        <v>0</v>
      </c>
      <c r="K108" s="10"/>
      <c r="L108" s="153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10" customFormat="1" ht="19.92" customHeight="1">
      <c r="A109" s="10"/>
      <c r="B109" s="153"/>
      <c r="C109" s="10"/>
      <c r="D109" s="154" t="s">
        <v>103</v>
      </c>
      <c r="E109" s="155"/>
      <c r="F109" s="155"/>
      <c r="G109" s="155"/>
      <c r="H109" s="155"/>
      <c r="I109" s="156"/>
      <c r="J109" s="157">
        <f>J308</f>
        <v>0</v>
      </c>
      <c r="K109" s="10"/>
      <c r="L109" s="153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53"/>
      <c r="C110" s="10"/>
      <c r="D110" s="154" t="s">
        <v>104</v>
      </c>
      <c r="E110" s="155"/>
      <c r="F110" s="155"/>
      <c r="G110" s="155"/>
      <c r="H110" s="155"/>
      <c r="I110" s="156"/>
      <c r="J110" s="157">
        <f>J311</f>
        <v>0</v>
      </c>
      <c r="K110" s="10"/>
      <c r="L110" s="153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10" customFormat="1" ht="19.92" customHeight="1">
      <c r="A111" s="10"/>
      <c r="B111" s="153"/>
      <c r="C111" s="10"/>
      <c r="D111" s="154" t="s">
        <v>105</v>
      </c>
      <c r="E111" s="155"/>
      <c r="F111" s="155"/>
      <c r="G111" s="155"/>
      <c r="H111" s="155"/>
      <c r="I111" s="156"/>
      <c r="J111" s="157">
        <f>J322</f>
        <v>0</v>
      </c>
      <c r="K111" s="10"/>
      <c r="L111" s="153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s="10" customFormat="1" ht="19.92" customHeight="1">
      <c r="A112" s="10"/>
      <c r="B112" s="153"/>
      <c r="C112" s="10"/>
      <c r="D112" s="154" t="s">
        <v>106</v>
      </c>
      <c r="E112" s="155"/>
      <c r="F112" s="155"/>
      <c r="G112" s="155"/>
      <c r="H112" s="155"/>
      <c r="I112" s="156"/>
      <c r="J112" s="157">
        <f>J341</f>
        <v>0</v>
      </c>
      <c r="K112" s="10"/>
      <c r="L112" s="153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10" customFormat="1" ht="19.92" customHeight="1">
      <c r="A113" s="10"/>
      <c r="B113" s="153"/>
      <c r="C113" s="10"/>
      <c r="D113" s="154" t="s">
        <v>107</v>
      </c>
      <c r="E113" s="155"/>
      <c r="F113" s="155"/>
      <c r="G113" s="155"/>
      <c r="H113" s="155"/>
      <c r="I113" s="156"/>
      <c r="J113" s="157">
        <f>J351</f>
        <v>0</v>
      </c>
      <c r="K113" s="10"/>
      <c r="L113" s="153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</row>
    <row r="114" s="9" customFormat="1" ht="24.96" customHeight="1">
      <c r="A114" s="9"/>
      <c r="B114" s="148"/>
      <c r="C114" s="9"/>
      <c r="D114" s="149" t="s">
        <v>108</v>
      </c>
      <c r="E114" s="150"/>
      <c r="F114" s="150"/>
      <c r="G114" s="150"/>
      <c r="H114" s="150"/>
      <c r="I114" s="151"/>
      <c r="J114" s="152">
        <f>J363</f>
        <v>0</v>
      </c>
      <c r="K114" s="9"/>
      <c r="L114" s="148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</row>
    <row r="115" s="9" customFormat="1" ht="24.96" customHeight="1">
      <c r="A115" s="9"/>
      <c r="B115" s="148"/>
      <c r="C115" s="9"/>
      <c r="D115" s="149" t="s">
        <v>109</v>
      </c>
      <c r="E115" s="150"/>
      <c r="F115" s="150"/>
      <c r="G115" s="150"/>
      <c r="H115" s="150"/>
      <c r="I115" s="151"/>
      <c r="J115" s="152">
        <f>J368</f>
        <v>0</v>
      </c>
      <c r="K115" s="9"/>
      <c r="L115" s="148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</row>
    <row r="116" s="10" customFormat="1" ht="19.92" customHeight="1">
      <c r="A116" s="10"/>
      <c r="B116" s="153"/>
      <c r="C116" s="10"/>
      <c r="D116" s="154" t="s">
        <v>110</v>
      </c>
      <c r="E116" s="155"/>
      <c r="F116" s="155"/>
      <c r="G116" s="155"/>
      <c r="H116" s="155"/>
      <c r="I116" s="156"/>
      <c r="J116" s="157">
        <f>J369</f>
        <v>0</v>
      </c>
      <c r="K116" s="10"/>
      <c r="L116" s="153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</row>
    <row r="117" s="10" customFormat="1" ht="19.92" customHeight="1">
      <c r="A117" s="10"/>
      <c r="B117" s="153"/>
      <c r="C117" s="10"/>
      <c r="D117" s="154" t="s">
        <v>111</v>
      </c>
      <c r="E117" s="155"/>
      <c r="F117" s="155"/>
      <c r="G117" s="155"/>
      <c r="H117" s="155"/>
      <c r="I117" s="156"/>
      <c r="J117" s="157">
        <f>J371</f>
        <v>0</v>
      </c>
      <c r="K117" s="10"/>
      <c r="L117" s="153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</row>
    <row r="118" s="10" customFormat="1" ht="19.92" customHeight="1">
      <c r="A118" s="10"/>
      <c r="B118" s="153"/>
      <c r="C118" s="10"/>
      <c r="D118" s="154" t="s">
        <v>112</v>
      </c>
      <c r="E118" s="155"/>
      <c r="F118" s="155"/>
      <c r="G118" s="155"/>
      <c r="H118" s="155"/>
      <c r="I118" s="156"/>
      <c r="J118" s="157">
        <f>J373</f>
        <v>0</v>
      </c>
      <c r="K118" s="10"/>
      <c r="L118" s="153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</row>
    <row r="119" s="2" customFormat="1" ht="21.84" customHeight="1">
      <c r="A119" s="38"/>
      <c r="B119" s="39"/>
      <c r="C119" s="38"/>
      <c r="D119" s="38"/>
      <c r="E119" s="38"/>
      <c r="F119" s="38"/>
      <c r="G119" s="38"/>
      <c r="H119" s="38"/>
      <c r="I119" s="118"/>
      <c r="J119" s="38"/>
      <c r="K119" s="38"/>
      <c r="L119" s="55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6.96" customHeight="1">
      <c r="A120" s="38"/>
      <c r="B120" s="60"/>
      <c r="C120" s="61"/>
      <c r="D120" s="61"/>
      <c r="E120" s="61"/>
      <c r="F120" s="61"/>
      <c r="G120" s="61"/>
      <c r="H120" s="61"/>
      <c r="I120" s="142"/>
      <c r="J120" s="61"/>
      <c r="K120" s="61"/>
      <c r="L120" s="55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4" s="2" customFormat="1" ht="6.96" customHeight="1">
      <c r="A124" s="38"/>
      <c r="B124" s="62"/>
      <c r="C124" s="63"/>
      <c r="D124" s="63"/>
      <c r="E124" s="63"/>
      <c r="F124" s="63"/>
      <c r="G124" s="63"/>
      <c r="H124" s="63"/>
      <c r="I124" s="143"/>
      <c r="J124" s="63"/>
      <c r="K124" s="63"/>
      <c r="L124" s="55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2" customFormat="1" ht="24.96" customHeight="1">
      <c r="A125" s="38"/>
      <c r="B125" s="39"/>
      <c r="C125" s="23" t="s">
        <v>113</v>
      </c>
      <c r="D125" s="38"/>
      <c r="E125" s="38"/>
      <c r="F125" s="38"/>
      <c r="G125" s="38"/>
      <c r="H125" s="38"/>
      <c r="I125" s="118"/>
      <c r="J125" s="38"/>
      <c r="K125" s="38"/>
      <c r="L125" s="55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="2" customFormat="1" ht="6.96" customHeight="1">
      <c r="A126" s="38"/>
      <c r="B126" s="39"/>
      <c r="C126" s="38"/>
      <c r="D126" s="38"/>
      <c r="E126" s="38"/>
      <c r="F126" s="38"/>
      <c r="G126" s="38"/>
      <c r="H126" s="38"/>
      <c r="I126" s="118"/>
      <c r="J126" s="38"/>
      <c r="K126" s="38"/>
      <c r="L126" s="55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</row>
    <row r="127" s="2" customFormat="1" ht="12" customHeight="1">
      <c r="A127" s="38"/>
      <c r="B127" s="39"/>
      <c r="C127" s="32" t="s">
        <v>16</v>
      </c>
      <c r="D127" s="38"/>
      <c r="E127" s="38"/>
      <c r="F127" s="38"/>
      <c r="G127" s="38"/>
      <c r="H127" s="38"/>
      <c r="I127" s="118"/>
      <c r="J127" s="38"/>
      <c r="K127" s="38"/>
      <c r="L127" s="55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</row>
    <row r="128" s="2" customFormat="1" ht="16.5" customHeight="1">
      <c r="A128" s="38"/>
      <c r="B128" s="39"/>
      <c r="C128" s="38"/>
      <c r="D128" s="38"/>
      <c r="E128" s="67" t="str">
        <f>E7</f>
        <v>Oprava sociálního zařízení</v>
      </c>
      <c r="F128" s="38"/>
      <c r="G128" s="38"/>
      <c r="H128" s="38"/>
      <c r="I128" s="118"/>
      <c r="J128" s="38"/>
      <c r="K128" s="38"/>
      <c r="L128" s="55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</row>
    <row r="129" s="2" customFormat="1" ht="6.96" customHeight="1">
      <c r="A129" s="38"/>
      <c r="B129" s="39"/>
      <c r="C129" s="38"/>
      <c r="D129" s="38"/>
      <c r="E129" s="38"/>
      <c r="F129" s="38"/>
      <c r="G129" s="38"/>
      <c r="H129" s="38"/>
      <c r="I129" s="118"/>
      <c r="J129" s="38"/>
      <c r="K129" s="38"/>
      <c r="L129" s="55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</row>
    <row r="130" s="2" customFormat="1" ht="12" customHeight="1">
      <c r="A130" s="38"/>
      <c r="B130" s="39"/>
      <c r="C130" s="32" t="s">
        <v>20</v>
      </c>
      <c r="D130" s="38"/>
      <c r="E130" s="38"/>
      <c r="F130" s="27" t="str">
        <f>F10</f>
        <v>Malinovského náměstí,Brno</v>
      </c>
      <c r="G130" s="38"/>
      <c r="H130" s="38"/>
      <c r="I130" s="119" t="s">
        <v>22</v>
      </c>
      <c r="J130" s="69" t="str">
        <f>IF(J10="","",J10)</f>
        <v>14. 2. 2020</v>
      </c>
      <c r="K130" s="38"/>
      <c r="L130" s="55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</row>
    <row r="131" s="2" customFormat="1" ht="6.96" customHeight="1">
      <c r="A131" s="38"/>
      <c r="B131" s="39"/>
      <c r="C131" s="38"/>
      <c r="D131" s="38"/>
      <c r="E131" s="38"/>
      <c r="F131" s="38"/>
      <c r="G131" s="38"/>
      <c r="H131" s="38"/>
      <c r="I131" s="118"/>
      <c r="J131" s="38"/>
      <c r="K131" s="38"/>
      <c r="L131" s="55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</row>
    <row r="132" s="2" customFormat="1" ht="15.15" customHeight="1">
      <c r="A132" s="38"/>
      <c r="B132" s="39"/>
      <c r="C132" s="32" t="s">
        <v>24</v>
      </c>
      <c r="D132" s="38"/>
      <c r="E132" s="38"/>
      <c r="F132" s="27" t="str">
        <f>E13</f>
        <v>MmBrna,OSM Husova 3,Brno</v>
      </c>
      <c r="G132" s="38"/>
      <c r="H132" s="38"/>
      <c r="I132" s="119" t="s">
        <v>30</v>
      </c>
      <c r="J132" s="36" t="str">
        <f>E19</f>
        <v>R.Volková</v>
      </c>
      <c r="K132" s="38"/>
      <c r="L132" s="55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</row>
    <row r="133" s="2" customFormat="1" ht="15.15" customHeight="1">
      <c r="A133" s="38"/>
      <c r="B133" s="39"/>
      <c r="C133" s="32" t="s">
        <v>28</v>
      </c>
      <c r="D133" s="38"/>
      <c r="E133" s="38"/>
      <c r="F133" s="27" t="str">
        <f>IF(E16="","",E16)</f>
        <v>Vyplň údaj</v>
      </c>
      <c r="G133" s="38"/>
      <c r="H133" s="38"/>
      <c r="I133" s="119" t="s">
        <v>33</v>
      </c>
      <c r="J133" s="36" t="str">
        <f>E22</f>
        <v>R.Volková</v>
      </c>
      <c r="K133" s="38"/>
      <c r="L133" s="55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</row>
    <row r="134" s="2" customFormat="1" ht="10.32" customHeight="1">
      <c r="A134" s="38"/>
      <c r="B134" s="39"/>
      <c r="C134" s="38"/>
      <c r="D134" s="38"/>
      <c r="E134" s="38"/>
      <c r="F134" s="38"/>
      <c r="G134" s="38"/>
      <c r="H134" s="38"/>
      <c r="I134" s="118"/>
      <c r="J134" s="38"/>
      <c r="K134" s="38"/>
      <c r="L134" s="55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</row>
    <row r="135" s="11" customFormat="1" ht="29.28" customHeight="1">
      <c r="A135" s="158"/>
      <c r="B135" s="159"/>
      <c r="C135" s="160" t="s">
        <v>114</v>
      </c>
      <c r="D135" s="161" t="s">
        <v>60</v>
      </c>
      <c r="E135" s="161" t="s">
        <v>56</v>
      </c>
      <c r="F135" s="161" t="s">
        <v>57</v>
      </c>
      <c r="G135" s="161" t="s">
        <v>115</v>
      </c>
      <c r="H135" s="161" t="s">
        <v>116</v>
      </c>
      <c r="I135" s="162" t="s">
        <v>117</v>
      </c>
      <c r="J135" s="161" t="s">
        <v>86</v>
      </c>
      <c r="K135" s="163" t="s">
        <v>118</v>
      </c>
      <c r="L135" s="164"/>
      <c r="M135" s="86" t="s">
        <v>1</v>
      </c>
      <c r="N135" s="87" t="s">
        <v>39</v>
      </c>
      <c r="O135" s="87" t="s">
        <v>119</v>
      </c>
      <c r="P135" s="87" t="s">
        <v>120</v>
      </c>
      <c r="Q135" s="87" t="s">
        <v>121</v>
      </c>
      <c r="R135" s="87" t="s">
        <v>122</v>
      </c>
      <c r="S135" s="87" t="s">
        <v>123</v>
      </c>
      <c r="T135" s="88" t="s">
        <v>124</v>
      </c>
      <c r="U135" s="158"/>
      <c r="V135" s="158"/>
      <c r="W135" s="158"/>
      <c r="X135" s="158"/>
      <c r="Y135" s="158"/>
      <c r="Z135" s="158"/>
      <c r="AA135" s="158"/>
      <c r="AB135" s="158"/>
      <c r="AC135" s="158"/>
      <c r="AD135" s="158"/>
      <c r="AE135" s="158"/>
    </row>
    <row r="136" s="2" customFormat="1" ht="22.8" customHeight="1">
      <c r="A136" s="38"/>
      <c r="B136" s="39"/>
      <c r="C136" s="93" t="s">
        <v>125</v>
      </c>
      <c r="D136" s="38"/>
      <c r="E136" s="38"/>
      <c r="F136" s="38"/>
      <c r="G136" s="38"/>
      <c r="H136" s="38"/>
      <c r="I136" s="118"/>
      <c r="J136" s="165">
        <f>BK136</f>
        <v>0</v>
      </c>
      <c r="K136" s="38"/>
      <c r="L136" s="39"/>
      <c r="M136" s="89"/>
      <c r="N136" s="73"/>
      <c r="O136" s="90"/>
      <c r="P136" s="166">
        <f>P137+P221+P363+P368</f>
        <v>0</v>
      </c>
      <c r="Q136" s="90"/>
      <c r="R136" s="166">
        <f>R137+R221+R363+R368</f>
        <v>11.35249275</v>
      </c>
      <c r="S136" s="90"/>
      <c r="T136" s="167">
        <f>T137+T221+T363+T368</f>
        <v>17.920829200000004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T136" s="19" t="s">
        <v>74</v>
      </c>
      <c r="AU136" s="19" t="s">
        <v>88</v>
      </c>
      <c r="BK136" s="168">
        <f>BK137+BK221+BK363+BK368</f>
        <v>0</v>
      </c>
    </row>
    <row r="137" s="12" customFormat="1" ht="25.92" customHeight="1">
      <c r="A137" s="12"/>
      <c r="B137" s="169"/>
      <c r="C137" s="12"/>
      <c r="D137" s="170" t="s">
        <v>74</v>
      </c>
      <c r="E137" s="171" t="s">
        <v>126</v>
      </c>
      <c r="F137" s="171" t="s">
        <v>127</v>
      </c>
      <c r="G137" s="12"/>
      <c r="H137" s="12"/>
      <c r="I137" s="172"/>
      <c r="J137" s="173">
        <f>BK137</f>
        <v>0</v>
      </c>
      <c r="K137" s="12"/>
      <c r="L137" s="169"/>
      <c r="M137" s="174"/>
      <c r="N137" s="175"/>
      <c r="O137" s="175"/>
      <c r="P137" s="176">
        <f>P138+P140+P154+P213+P219</f>
        <v>0</v>
      </c>
      <c r="Q137" s="175"/>
      <c r="R137" s="176">
        <f>R138+R140+R154+R213+R219</f>
        <v>8.0009452499999991</v>
      </c>
      <c r="S137" s="175"/>
      <c r="T137" s="177">
        <f>T138+T140+T154+T213+T219</f>
        <v>17.651870000000002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170" t="s">
        <v>80</v>
      </c>
      <c r="AT137" s="178" t="s">
        <v>74</v>
      </c>
      <c r="AU137" s="178" t="s">
        <v>75</v>
      </c>
      <c r="AY137" s="170" t="s">
        <v>128</v>
      </c>
      <c r="BK137" s="179">
        <f>BK138+BK140+BK154+BK213+BK219</f>
        <v>0</v>
      </c>
    </row>
    <row r="138" s="12" customFormat="1" ht="22.8" customHeight="1">
      <c r="A138" s="12"/>
      <c r="B138" s="169"/>
      <c r="C138" s="12"/>
      <c r="D138" s="170" t="s">
        <v>74</v>
      </c>
      <c r="E138" s="180" t="s">
        <v>80</v>
      </c>
      <c r="F138" s="180" t="s">
        <v>129</v>
      </c>
      <c r="G138" s="12"/>
      <c r="H138" s="12"/>
      <c r="I138" s="172"/>
      <c r="J138" s="181">
        <f>BK138</f>
        <v>0</v>
      </c>
      <c r="K138" s="12"/>
      <c r="L138" s="169"/>
      <c r="M138" s="174"/>
      <c r="N138" s="175"/>
      <c r="O138" s="175"/>
      <c r="P138" s="176">
        <f>P139</f>
        <v>0</v>
      </c>
      <c r="Q138" s="175"/>
      <c r="R138" s="176">
        <f>R139</f>
        <v>0</v>
      </c>
      <c r="S138" s="175"/>
      <c r="T138" s="177">
        <f>T139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170" t="s">
        <v>80</v>
      </c>
      <c r="AT138" s="178" t="s">
        <v>74</v>
      </c>
      <c r="AU138" s="178" t="s">
        <v>80</v>
      </c>
      <c r="AY138" s="170" t="s">
        <v>128</v>
      </c>
      <c r="BK138" s="179">
        <f>BK139</f>
        <v>0</v>
      </c>
    </row>
    <row r="139" s="2" customFormat="1" ht="16.5" customHeight="1">
      <c r="A139" s="38"/>
      <c r="B139" s="182"/>
      <c r="C139" s="183" t="s">
        <v>80</v>
      </c>
      <c r="D139" s="183" t="s">
        <v>130</v>
      </c>
      <c r="E139" s="184" t="s">
        <v>131</v>
      </c>
      <c r="F139" s="185" t="s">
        <v>132</v>
      </c>
      <c r="G139" s="186" t="s">
        <v>133</v>
      </c>
      <c r="H139" s="187">
        <v>1</v>
      </c>
      <c r="I139" s="188"/>
      <c r="J139" s="189">
        <f>ROUND(I139*H139,2)</f>
        <v>0</v>
      </c>
      <c r="K139" s="185" t="s">
        <v>1</v>
      </c>
      <c r="L139" s="39"/>
      <c r="M139" s="190" t="s">
        <v>1</v>
      </c>
      <c r="N139" s="191" t="s">
        <v>40</v>
      </c>
      <c r="O139" s="77"/>
      <c r="P139" s="192">
        <f>O139*H139</f>
        <v>0</v>
      </c>
      <c r="Q139" s="192">
        <v>0</v>
      </c>
      <c r="R139" s="192">
        <f>Q139*H139</f>
        <v>0</v>
      </c>
      <c r="S139" s="192">
        <v>0</v>
      </c>
      <c r="T139" s="193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194" t="s">
        <v>134</v>
      </c>
      <c r="AT139" s="194" t="s">
        <v>130</v>
      </c>
      <c r="AU139" s="194" t="s">
        <v>82</v>
      </c>
      <c r="AY139" s="19" t="s">
        <v>128</v>
      </c>
      <c r="BE139" s="195">
        <f>IF(N139="základní",J139,0)</f>
        <v>0</v>
      </c>
      <c r="BF139" s="195">
        <f>IF(N139="snížená",J139,0)</f>
        <v>0</v>
      </c>
      <c r="BG139" s="195">
        <f>IF(N139="zákl. přenesená",J139,0)</f>
        <v>0</v>
      </c>
      <c r="BH139" s="195">
        <f>IF(N139="sníž. přenesená",J139,0)</f>
        <v>0</v>
      </c>
      <c r="BI139" s="195">
        <f>IF(N139="nulová",J139,0)</f>
        <v>0</v>
      </c>
      <c r="BJ139" s="19" t="s">
        <v>80</v>
      </c>
      <c r="BK139" s="195">
        <f>ROUND(I139*H139,2)</f>
        <v>0</v>
      </c>
      <c r="BL139" s="19" t="s">
        <v>134</v>
      </c>
      <c r="BM139" s="194" t="s">
        <v>135</v>
      </c>
    </row>
    <row r="140" s="12" customFormat="1" ht="22.8" customHeight="1">
      <c r="A140" s="12"/>
      <c r="B140" s="169"/>
      <c r="C140" s="12"/>
      <c r="D140" s="170" t="s">
        <v>74</v>
      </c>
      <c r="E140" s="180" t="s">
        <v>136</v>
      </c>
      <c r="F140" s="180" t="s">
        <v>137</v>
      </c>
      <c r="G140" s="12"/>
      <c r="H140" s="12"/>
      <c r="I140" s="172"/>
      <c r="J140" s="181">
        <f>BK140</f>
        <v>0</v>
      </c>
      <c r="K140" s="12"/>
      <c r="L140" s="169"/>
      <c r="M140" s="174"/>
      <c r="N140" s="175"/>
      <c r="O140" s="175"/>
      <c r="P140" s="176">
        <f>SUM(P141:P153)</f>
        <v>0</v>
      </c>
      <c r="Q140" s="175"/>
      <c r="R140" s="176">
        <f>SUM(R141:R153)</f>
        <v>7.9960499999999994</v>
      </c>
      <c r="S140" s="175"/>
      <c r="T140" s="177">
        <f>SUM(T141:T153)</f>
        <v>0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170" t="s">
        <v>80</v>
      </c>
      <c r="AT140" s="178" t="s">
        <v>74</v>
      </c>
      <c r="AU140" s="178" t="s">
        <v>80</v>
      </c>
      <c r="AY140" s="170" t="s">
        <v>128</v>
      </c>
      <c r="BK140" s="179">
        <f>SUM(BK141:BK153)</f>
        <v>0</v>
      </c>
    </row>
    <row r="141" s="2" customFormat="1" ht="21.75" customHeight="1">
      <c r="A141" s="38"/>
      <c r="B141" s="182"/>
      <c r="C141" s="183" t="s">
        <v>82</v>
      </c>
      <c r="D141" s="183" t="s">
        <v>130</v>
      </c>
      <c r="E141" s="184" t="s">
        <v>138</v>
      </c>
      <c r="F141" s="185" t="s">
        <v>139</v>
      </c>
      <c r="G141" s="186" t="s">
        <v>140</v>
      </c>
      <c r="H141" s="187">
        <v>27.524999999999999</v>
      </c>
      <c r="I141" s="188"/>
      <c r="J141" s="189">
        <f>ROUND(I141*H141,2)</f>
        <v>0</v>
      </c>
      <c r="K141" s="185" t="s">
        <v>141</v>
      </c>
      <c r="L141" s="39"/>
      <c r="M141" s="190" t="s">
        <v>1</v>
      </c>
      <c r="N141" s="191" t="s">
        <v>40</v>
      </c>
      <c r="O141" s="77"/>
      <c r="P141" s="192">
        <f>O141*H141</f>
        <v>0</v>
      </c>
      <c r="Q141" s="192">
        <v>0.017000000000000001</v>
      </c>
      <c r="R141" s="192">
        <f>Q141*H141</f>
        <v>0.46792500000000004</v>
      </c>
      <c r="S141" s="192">
        <v>0</v>
      </c>
      <c r="T141" s="193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194" t="s">
        <v>134</v>
      </c>
      <c r="AT141" s="194" t="s">
        <v>130</v>
      </c>
      <c r="AU141" s="194" t="s">
        <v>82</v>
      </c>
      <c r="AY141" s="19" t="s">
        <v>128</v>
      </c>
      <c r="BE141" s="195">
        <f>IF(N141="základní",J141,0)</f>
        <v>0</v>
      </c>
      <c r="BF141" s="195">
        <f>IF(N141="snížená",J141,0)</f>
        <v>0</v>
      </c>
      <c r="BG141" s="195">
        <f>IF(N141="zákl. přenesená",J141,0)</f>
        <v>0</v>
      </c>
      <c r="BH141" s="195">
        <f>IF(N141="sníž. přenesená",J141,0)</f>
        <v>0</v>
      </c>
      <c r="BI141" s="195">
        <f>IF(N141="nulová",J141,0)</f>
        <v>0</v>
      </c>
      <c r="BJ141" s="19" t="s">
        <v>80</v>
      </c>
      <c r="BK141" s="195">
        <f>ROUND(I141*H141,2)</f>
        <v>0</v>
      </c>
      <c r="BL141" s="19" t="s">
        <v>134</v>
      </c>
      <c r="BM141" s="194" t="s">
        <v>142</v>
      </c>
    </row>
    <row r="142" s="2" customFormat="1" ht="21.75" customHeight="1">
      <c r="A142" s="38"/>
      <c r="B142" s="182"/>
      <c r="C142" s="183" t="s">
        <v>143</v>
      </c>
      <c r="D142" s="183" t="s">
        <v>130</v>
      </c>
      <c r="E142" s="184" t="s">
        <v>144</v>
      </c>
      <c r="F142" s="185" t="s">
        <v>145</v>
      </c>
      <c r="G142" s="186" t="s">
        <v>140</v>
      </c>
      <c r="H142" s="187">
        <v>27.524999999999999</v>
      </c>
      <c r="I142" s="188"/>
      <c r="J142" s="189">
        <f>ROUND(I142*H142,2)</f>
        <v>0</v>
      </c>
      <c r="K142" s="185" t="s">
        <v>141</v>
      </c>
      <c r="L142" s="39"/>
      <c r="M142" s="190" t="s">
        <v>1</v>
      </c>
      <c r="N142" s="191" t="s">
        <v>40</v>
      </c>
      <c r="O142" s="77"/>
      <c r="P142" s="192">
        <f>O142*H142</f>
        <v>0</v>
      </c>
      <c r="Q142" s="192">
        <v>0.0061999999999999998</v>
      </c>
      <c r="R142" s="192">
        <f>Q142*H142</f>
        <v>0.17065499999999997</v>
      </c>
      <c r="S142" s="192">
        <v>0</v>
      </c>
      <c r="T142" s="193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194" t="s">
        <v>134</v>
      </c>
      <c r="AT142" s="194" t="s">
        <v>130</v>
      </c>
      <c r="AU142" s="194" t="s">
        <v>82</v>
      </c>
      <c r="AY142" s="19" t="s">
        <v>128</v>
      </c>
      <c r="BE142" s="195">
        <f>IF(N142="základní",J142,0)</f>
        <v>0</v>
      </c>
      <c r="BF142" s="195">
        <f>IF(N142="snížená",J142,0)</f>
        <v>0</v>
      </c>
      <c r="BG142" s="195">
        <f>IF(N142="zákl. přenesená",J142,0)</f>
        <v>0</v>
      </c>
      <c r="BH142" s="195">
        <f>IF(N142="sníž. přenesená",J142,0)</f>
        <v>0</v>
      </c>
      <c r="BI142" s="195">
        <f>IF(N142="nulová",J142,0)</f>
        <v>0</v>
      </c>
      <c r="BJ142" s="19" t="s">
        <v>80</v>
      </c>
      <c r="BK142" s="195">
        <f>ROUND(I142*H142,2)</f>
        <v>0</v>
      </c>
      <c r="BL142" s="19" t="s">
        <v>134</v>
      </c>
      <c r="BM142" s="194" t="s">
        <v>146</v>
      </c>
    </row>
    <row r="143" s="2" customFormat="1" ht="21.75" customHeight="1">
      <c r="A143" s="38"/>
      <c r="B143" s="182"/>
      <c r="C143" s="183" t="s">
        <v>134</v>
      </c>
      <c r="D143" s="183" t="s">
        <v>130</v>
      </c>
      <c r="E143" s="184" t="s">
        <v>147</v>
      </c>
      <c r="F143" s="185" t="s">
        <v>148</v>
      </c>
      <c r="G143" s="186" t="s">
        <v>140</v>
      </c>
      <c r="H143" s="187">
        <v>87.390000000000001</v>
      </c>
      <c r="I143" s="188"/>
      <c r="J143" s="189">
        <f>ROUND(I143*H143,2)</f>
        <v>0</v>
      </c>
      <c r="K143" s="185" t="s">
        <v>141</v>
      </c>
      <c r="L143" s="39"/>
      <c r="M143" s="190" t="s">
        <v>1</v>
      </c>
      <c r="N143" s="191" t="s">
        <v>40</v>
      </c>
      <c r="O143" s="77"/>
      <c r="P143" s="192">
        <f>O143*H143</f>
        <v>0</v>
      </c>
      <c r="Q143" s="192">
        <v>0.00025999999999999998</v>
      </c>
      <c r="R143" s="192">
        <f>Q143*H143</f>
        <v>0.022721399999999999</v>
      </c>
      <c r="S143" s="192">
        <v>0</v>
      </c>
      <c r="T143" s="193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194" t="s">
        <v>134</v>
      </c>
      <c r="AT143" s="194" t="s">
        <v>130</v>
      </c>
      <c r="AU143" s="194" t="s">
        <v>82</v>
      </c>
      <c r="AY143" s="19" t="s">
        <v>128</v>
      </c>
      <c r="BE143" s="195">
        <f>IF(N143="základní",J143,0)</f>
        <v>0</v>
      </c>
      <c r="BF143" s="195">
        <f>IF(N143="snížená",J143,0)</f>
        <v>0</v>
      </c>
      <c r="BG143" s="195">
        <f>IF(N143="zákl. přenesená",J143,0)</f>
        <v>0</v>
      </c>
      <c r="BH143" s="195">
        <f>IF(N143="sníž. přenesená",J143,0)</f>
        <v>0</v>
      </c>
      <c r="BI143" s="195">
        <f>IF(N143="nulová",J143,0)</f>
        <v>0</v>
      </c>
      <c r="BJ143" s="19" t="s">
        <v>80</v>
      </c>
      <c r="BK143" s="195">
        <f>ROUND(I143*H143,2)</f>
        <v>0</v>
      </c>
      <c r="BL143" s="19" t="s">
        <v>134</v>
      </c>
      <c r="BM143" s="194" t="s">
        <v>149</v>
      </c>
    </row>
    <row r="144" s="2" customFormat="1" ht="16.5" customHeight="1">
      <c r="A144" s="38"/>
      <c r="B144" s="182"/>
      <c r="C144" s="183" t="s">
        <v>150</v>
      </c>
      <c r="D144" s="183" t="s">
        <v>130</v>
      </c>
      <c r="E144" s="184" t="s">
        <v>151</v>
      </c>
      <c r="F144" s="185" t="s">
        <v>152</v>
      </c>
      <c r="G144" s="186" t="s">
        <v>140</v>
      </c>
      <c r="H144" s="187">
        <v>6.5</v>
      </c>
      <c r="I144" s="188"/>
      <c r="J144" s="189">
        <f>ROUND(I144*H144,2)</f>
        <v>0</v>
      </c>
      <c r="K144" s="185" t="s">
        <v>141</v>
      </c>
      <c r="L144" s="39"/>
      <c r="M144" s="190" t="s">
        <v>1</v>
      </c>
      <c r="N144" s="191" t="s">
        <v>40</v>
      </c>
      <c r="O144" s="77"/>
      <c r="P144" s="192">
        <f>O144*H144</f>
        <v>0</v>
      </c>
      <c r="Q144" s="192">
        <v>0.040000000000000001</v>
      </c>
      <c r="R144" s="192">
        <f>Q144*H144</f>
        <v>0.26000000000000001</v>
      </c>
      <c r="S144" s="192">
        <v>0</v>
      </c>
      <c r="T144" s="193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194" t="s">
        <v>134</v>
      </c>
      <c r="AT144" s="194" t="s">
        <v>130</v>
      </c>
      <c r="AU144" s="194" t="s">
        <v>82</v>
      </c>
      <c r="AY144" s="19" t="s">
        <v>128</v>
      </c>
      <c r="BE144" s="195">
        <f>IF(N144="základní",J144,0)</f>
        <v>0</v>
      </c>
      <c r="BF144" s="195">
        <f>IF(N144="snížená",J144,0)</f>
        <v>0</v>
      </c>
      <c r="BG144" s="195">
        <f>IF(N144="zákl. přenesená",J144,0)</f>
        <v>0</v>
      </c>
      <c r="BH144" s="195">
        <f>IF(N144="sníž. přenesená",J144,0)</f>
        <v>0</v>
      </c>
      <c r="BI144" s="195">
        <f>IF(N144="nulová",J144,0)</f>
        <v>0</v>
      </c>
      <c r="BJ144" s="19" t="s">
        <v>80</v>
      </c>
      <c r="BK144" s="195">
        <f>ROUND(I144*H144,2)</f>
        <v>0</v>
      </c>
      <c r="BL144" s="19" t="s">
        <v>134</v>
      </c>
      <c r="BM144" s="194" t="s">
        <v>153</v>
      </c>
    </row>
    <row r="145" s="13" customFormat="1">
      <c r="A145" s="13"/>
      <c r="B145" s="196"/>
      <c r="C145" s="13"/>
      <c r="D145" s="197" t="s">
        <v>154</v>
      </c>
      <c r="E145" s="198" t="s">
        <v>1</v>
      </c>
      <c r="F145" s="199" t="s">
        <v>155</v>
      </c>
      <c r="G145" s="13"/>
      <c r="H145" s="200">
        <v>3.5</v>
      </c>
      <c r="I145" s="201"/>
      <c r="J145" s="13"/>
      <c r="K145" s="13"/>
      <c r="L145" s="196"/>
      <c r="M145" s="202"/>
      <c r="N145" s="203"/>
      <c r="O145" s="203"/>
      <c r="P145" s="203"/>
      <c r="Q145" s="203"/>
      <c r="R145" s="203"/>
      <c r="S145" s="203"/>
      <c r="T145" s="204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198" t="s">
        <v>154</v>
      </c>
      <c r="AU145" s="198" t="s">
        <v>82</v>
      </c>
      <c r="AV145" s="13" t="s">
        <v>82</v>
      </c>
      <c r="AW145" s="13" t="s">
        <v>32</v>
      </c>
      <c r="AX145" s="13" t="s">
        <v>75</v>
      </c>
      <c r="AY145" s="198" t="s">
        <v>128</v>
      </c>
    </row>
    <row r="146" s="13" customFormat="1">
      <c r="A146" s="13"/>
      <c r="B146" s="196"/>
      <c r="C146" s="13"/>
      <c r="D146" s="197" t="s">
        <v>154</v>
      </c>
      <c r="E146" s="198" t="s">
        <v>1</v>
      </c>
      <c r="F146" s="199" t="s">
        <v>156</v>
      </c>
      <c r="G146" s="13"/>
      <c r="H146" s="200">
        <v>3</v>
      </c>
      <c r="I146" s="201"/>
      <c r="J146" s="13"/>
      <c r="K146" s="13"/>
      <c r="L146" s="196"/>
      <c r="M146" s="202"/>
      <c r="N146" s="203"/>
      <c r="O146" s="203"/>
      <c r="P146" s="203"/>
      <c r="Q146" s="203"/>
      <c r="R146" s="203"/>
      <c r="S146" s="203"/>
      <c r="T146" s="204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198" t="s">
        <v>154</v>
      </c>
      <c r="AU146" s="198" t="s">
        <v>82</v>
      </c>
      <c r="AV146" s="13" t="s">
        <v>82</v>
      </c>
      <c r="AW146" s="13" t="s">
        <v>32</v>
      </c>
      <c r="AX146" s="13" t="s">
        <v>75</v>
      </c>
      <c r="AY146" s="198" t="s">
        <v>128</v>
      </c>
    </row>
    <row r="147" s="14" customFormat="1">
      <c r="A147" s="14"/>
      <c r="B147" s="205"/>
      <c r="C147" s="14"/>
      <c r="D147" s="197" t="s">
        <v>154</v>
      </c>
      <c r="E147" s="206" t="s">
        <v>1</v>
      </c>
      <c r="F147" s="207" t="s">
        <v>157</v>
      </c>
      <c r="G147" s="14"/>
      <c r="H147" s="208">
        <v>6.5</v>
      </c>
      <c r="I147" s="209"/>
      <c r="J147" s="14"/>
      <c r="K147" s="14"/>
      <c r="L147" s="205"/>
      <c r="M147" s="210"/>
      <c r="N147" s="211"/>
      <c r="O147" s="211"/>
      <c r="P147" s="211"/>
      <c r="Q147" s="211"/>
      <c r="R147" s="211"/>
      <c r="S147" s="211"/>
      <c r="T147" s="212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T147" s="206" t="s">
        <v>154</v>
      </c>
      <c r="AU147" s="206" t="s">
        <v>82</v>
      </c>
      <c r="AV147" s="14" t="s">
        <v>134</v>
      </c>
      <c r="AW147" s="14" t="s">
        <v>32</v>
      </c>
      <c r="AX147" s="14" t="s">
        <v>80</v>
      </c>
      <c r="AY147" s="206" t="s">
        <v>128</v>
      </c>
    </row>
    <row r="148" s="2" customFormat="1" ht="21.75" customHeight="1">
      <c r="A148" s="38"/>
      <c r="B148" s="182"/>
      <c r="C148" s="183" t="s">
        <v>136</v>
      </c>
      <c r="D148" s="183" t="s">
        <v>130</v>
      </c>
      <c r="E148" s="184" t="s">
        <v>158</v>
      </c>
      <c r="F148" s="185" t="s">
        <v>159</v>
      </c>
      <c r="G148" s="186" t="s">
        <v>140</v>
      </c>
      <c r="H148" s="187">
        <v>87.390000000000001</v>
      </c>
      <c r="I148" s="188"/>
      <c r="J148" s="189">
        <f>ROUND(I148*H148,2)</f>
        <v>0</v>
      </c>
      <c r="K148" s="185" t="s">
        <v>141</v>
      </c>
      <c r="L148" s="39"/>
      <c r="M148" s="190" t="s">
        <v>1</v>
      </c>
      <c r="N148" s="191" t="s">
        <v>40</v>
      </c>
      <c r="O148" s="77"/>
      <c r="P148" s="192">
        <f>O148*H148</f>
        <v>0</v>
      </c>
      <c r="Q148" s="192">
        <v>0.015400000000000001</v>
      </c>
      <c r="R148" s="192">
        <f>Q148*H148</f>
        <v>1.3458060000000001</v>
      </c>
      <c r="S148" s="192">
        <v>0</v>
      </c>
      <c r="T148" s="193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194" t="s">
        <v>134</v>
      </c>
      <c r="AT148" s="194" t="s">
        <v>130</v>
      </c>
      <c r="AU148" s="194" t="s">
        <v>82</v>
      </c>
      <c r="AY148" s="19" t="s">
        <v>128</v>
      </c>
      <c r="BE148" s="195">
        <f>IF(N148="základní",J148,0)</f>
        <v>0</v>
      </c>
      <c r="BF148" s="195">
        <f>IF(N148="snížená",J148,0)</f>
        <v>0</v>
      </c>
      <c r="BG148" s="195">
        <f>IF(N148="zákl. přenesená",J148,0)</f>
        <v>0</v>
      </c>
      <c r="BH148" s="195">
        <f>IF(N148="sníž. přenesená",J148,0)</f>
        <v>0</v>
      </c>
      <c r="BI148" s="195">
        <f>IF(N148="nulová",J148,0)</f>
        <v>0</v>
      </c>
      <c r="BJ148" s="19" t="s">
        <v>80</v>
      </c>
      <c r="BK148" s="195">
        <f>ROUND(I148*H148,2)</f>
        <v>0</v>
      </c>
      <c r="BL148" s="19" t="s">
        <v>134</v>
      </c>
      <c r="BM148" s="194" t="s">
        <v>160</v>
      </c>
    </row>
    <row r="149" s="2" customFormat="1" ht="21.75" customHeight="1">
      <c r="A149" s="38"/>
      <c r="B149" s="182"/>
      <c r="C149" s="183" t="s">
        <v>161</v>
      </c>
      <c r="D149" s="183" t="s">
        <v>130</v>
      </c>
      <c r="E149" s="184" t="s">
        <v>162</v>
      </c>
      <c r="F149" s="185" t="s">
        <v>163</v>
      </c>
      <c r="G149" s="186" t="s">
        <v>140</v>
      </c>
      <c r="H149" s="187">
        <v>87.390000000000001</v>
      </c>
      <c r="I149" s="188"/>
      <c r="J149" s="189">
        <f>ROUND(I149*H149,2)</f>
        <v>0</v>
      </c>
      <c r="K149" s="185" t="s">
        <v>141</v>
      </c>
      <c r="L149" s="39"/>
      <c r="M149" s="190" t="s">
        <v>1</v>
      </c>
      <c r="N149" s="191" t="s">
        <v>40</v>
      </c>
      <c r="O149" s="77"/>
      <c r="P149" s="192">
        <f>O149*H149</f>
        <v>0</v>
      </c>
      <c r="Q149" s="192">
        <v>0.0079000000000000008</v>
      </c>
      <c r="R149" s="192">
        <f>Q149*H149</f>
        <v>0.69038100000000002</v>
      </c>
      <c r="S149" s="192">
        <v>0</v>
      </c>
      <c r="T149" s="193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194" t="s">
        <v>134</v>
      </c>
      <c r="AT149" s="194" t="s">
        <v>130</v>
      </c>
      <c r="AU149" s="194" t="s">
        <v>82</v>
      </c>
      <c r="AY149" s="19" t="s">
        <v>128</v>
      </c>
      <c r="BE149" s="195">
        <f>IF(N149="základní",J149,0)</f>
        <v>0</v>
      </c>
      <c r="BF149" s="195">
        <f>IF(N149="snížená",J149,0)</f>
        <v>0</v>
      </c>
      <c r="BG149" s="195">
        <f>IF(N149="zákl. přenesená",J149,0)</f>
        <v>0</v>
      </c>
      <c r="BH149" s="195">
        <f>IF(N149="sníž. přenesená",J149,0)</f>
        <v>0</v>
      </c>
      <c r="BI149" s="195">
        <f>IF(N149="nulová",J149,0)</f>
        <v>0</v>
      </c>
      <c r="BJ149" s="19" t="s">
        <v>80</v>
      </c>
      <c r="BK149" s="195">
        <f>ROUND(I149*H149,2)</f>
        <v>0</v>
      </c>
      <c r="BL149" s="19" t="s">
        <v>134</v>
      </c>
      <c r="BM149" s="194" t="s">
        <v>164</v>
      </c>
    </row>
    <row r="150" s="2" customFormat="1" ht="21.75" customHeight="1">
      <c r="A150" s="38"/>
      <c r="B150" s="182"/>
      <c r="C150" s="183" t="s">
        <v>165</v>
      </c>
      <c r="D150" s="183" t="s">
        <v>130</v>
      </c>
      <c r="E150" s="184" t="s">
        <v>166</v>
      </c>
      <c r="F150" s="185" t="s">
        <v>167</v>
      </c>
      <c r="G150" s="186" t="s">
        <v>140</v>
      </c>
      <c r="H150" s="187">
        <v>93.813000000000002</v>
      </c>
      <c r="I150" s="188"/>
      <c r="J150" s="189">
        <f>ROUND(I150*H150,2)</f>
        <v>0</v>
      </c>
      <c r="K150" s="185" t="s">
        <v>141</v>
      </c>
      <c r="L150" s="39"/>
      <c r="M150" s="190" t="s">
        <v>1</v>
      </c>
      <c r="N150" s="191" t="s">
        <v>40</v>
      </c>
      <c r="O150" s="77"/>
      <c r="P150" s="192">
        <f>O150*H150</f>
        <v>0</v>
      </c>
      <c r="Q150" s="192">
        <v>0.017000000000000001</v>
      </c>
      <c r="R150" s="192">
        <f>Q150*H150</f>
        <v>1.594821</v>
      </c>
      <c r="S150" s="192">
        <v>0</v>
      </c>
      <c r="T150" s="193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194" t="s">
        <v>134</v>
      </c>
      <c r="AT150" s="194" t="s">
        <v>130</v>
      </c>
      <c r="AU150" s="194" t="s">
        <v>82</v>
      </c>
      <c r="AY150" s="19" t="s">
        <v>128</v>
      </c>
      <c r="BE150" s="195">
        <f>IF(N150="základní",J150,0)</f>
        <v>0</v>
      </c>
      <c r="BF150" s="195">
        <f>IF(N150="snížená",J150,0)</f>
        <v>0</v>
      </c>
      <c r="BG150" s="195">
        <f>IF(N150="zákl. přenesená",J150,0)</f>
        <v>0</v>
      </c>
      <c r="BH150" s="195">
        <f>IF(N150="sníž. přenesená",J150,0)</f>
        <v>0</v>
      </c>
      <c r="BI150" s="195">
        <f>IF(N150="nulová",J150,0)</f>
        <v>0</v>
      </c>
      <c r="BJ150" s="19" t="s">
        <v>80</v>
      </c>
      <c r="BK150" s="195">
        <f>ROUND(I150*H150,2)</f>
        <v>0</v>
      </c>
      <c r="BL150" s="19" t="s">
        <v>134</v>
      </c>
      <c r="BM150" s="194" t="s">
        <v>168</v>
      </c>
    </row>
    <row r="151" s="2" customFormat="1" ht="21.75" customHeight="1">
      <c r="A151" s="38"/>
      <c r="B151" s="182"/>
      <c r="C151" s="183" t="s">
        <v>169</v>
      </c>
      <c r="D151" s="183" t="s">
        <v>130</v>
      </c>
      <c r="E151" s="184" t="s">
        <v>170</v>
      </c>
      <c r="F151" s="185" t="s">
        <v>171</v>
      </c>
      <c r="G151" s="186" t="s">
        <v>140</v>
      </c>
      <c r="H151" s="187">
        <v>93.813000000000002</v>
      </c>
      <c r="I151" s="188"/>
      <c r="J151" s="189">
        <f>ROUND(I151*H151,2)</f>
        <v>0</v>
      </c>
      <c r="K151" s="185" t="s">
        <v>141</v>
      </c>
      <c r="L151" s="39"/>
      <c r="M151" s="190" t="s">
        <v>1</v>
      </c>
      <c r="N151" s="191" t="s">
        <v>40</v>
      </c>
      <c r="O151" s="77"/>
      <c r="P151" s="192">
        <f>O151*H151</f>
        <v>0</v>
      </c>
      <c r="Q151" s="192">
        <v>0.0061999999999999998</v>
      </c>
      <c r="R151" s="192">
        <f>Q151*H151</f>
        <v>0.58164059999999995</v>
      </c>
      <c r="S151" s="192">
        <v>0</v>
      </c>
      <c r="T151" s="193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194" t="s">
        <v>134</v>
      </c>
      <c r="AT151" s="194" t="s">
        <v>130</v>
      </c>
      <c r="AU151" s="194" t="s">
        <v>82</v>
      </c>
      <c r="AY151" s="19" t="s">
        <v>128</v>
      </c>
      <c r="BE151" s="195">
        <f>IF(N151="základní",J151,0)</f>
        <v>0</v>
      </c>
      <c r="BF151" s="195">
        <f>IF(N151="snížená",J151,0)</f>
        <v>0</v>
      </c>
      <c r="BG151" s="195">
        <f>IF(N151="zákl. přenesená",J151,0)</f>
        <v>0</v>
      </c>
      <c r="BH151" s="195">
        <f>IF(N151="sníž. přenesená",J151,0)</f>
        <v>0</v>
      </c>
      <c r="BI151" s="195">
        <f>IF(N151="nulová",J151,0)</f>
        <v>0</v>
      </c>
      <c r="BJ151" s="19" t="s">
        <v>80</v>
      </c>
      <c r="BK151" s="195">
        <f>ROUND(I151*H151,2)</f>
        <v>0</v>
      </c>
      <c r="BL151" s="19" t="s">
        <v>134</v>
      </c>
      <c r="BM151" s="194" t="s">
        <v>172</v>
      </c>
    </row>
    <row r="152" s="2" customFormat="1" ht="16.5" customHeight="1">
      <c r="A152" s="38"/>
      <c r="B152" s="182"/>
      <c r="C152" s="183" t="s">
        <v>173</v>
      </c>
      <c r="D152" s="183" t="s">
        <v>130</v>
      </c>
      <c r="E152" s="184" t="s">
        <v>174</v>
      </c>
      <c r="F152" s="185" t="s">
        <v>175</v>
      </c>
      <c r="G152" s="186" t="s">
        <v>133</v>
      </c>
      <c r="H152" s="187">
        <v>4</v>
      </c>
      <c r="I152" s="188"/>
      <c r="J152" s="189">
        <f>ROUND(I152*H152,2)</f>
        <v>0</v>
      </c>
      <c r="K152" s="185" t="s">
        <v>1</v>
      </c>
      <c r="L152" s="39"/>
      <c r="M152" s="190" t="s">
        <v>1</v>
      </c>
      <c r="N152" s="191" t="s">
        <v>40</v>
      </c>
      <c r="O152" s="77"/>
      <c r="P152" s="192">
        <f>O152*H152</f>
        <v>0</v>
      </c>
      <c r="Q152" s="192">
        <v>0.0079000000000000008</v>
      </c>
      <c r="R152" s="192">
        <f>Q152*H152</f>
        <v>0.031600000000000003</v>
      </c>
      <c r="S152" s="192">
        <v>0</v>
      </c>
      <c r="T152" s="193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194" t="s">
        <v>134</v>
      </c>
      <c r="AT152" s="194" t="s">
        <v>130</v>
      </c>
      <c r="AU152" s="194" t="s">
        <v>82</v>
      </c>
      <c r="AY152" s="19" t="s">
        <v>128</v>
      </c>
      <c r="BE152" s="195">
        <f>IF(N152="základní",J152,0)</f>
        <v>0</v>
      </c>
      <c r="BF152" s="195">
        <f>IF(N152="snížená",J152,0)</f>
        <v>0</v>
      </c>
      <c r="BG152" s="195">
        <f>IF(N152="zákl. přenesená",J152,0)</f>
        <v>0</v>
      </c>
      <c r="BH152" s="195">
        <f>IF(N152="sníž. přenesená",J152,0)</f>
        <v>0</v>
      </c>
      <c r="BI152" s="195">
        <f>IF(N152="nulová",J152,0)</f>
        <v>0</v>
      </c>
      <c r="BJ152" s="19" t="s">
        <v>80</v>
      </c>
      <c r="BK152" s="195">
        <f>ROUND(I152*H152,2)</f>
        <v>0</v>
      </c>
      <c r="BL152" s="19" t="s">
        <v>134</v>
      </c>
      <c r="BM152" s="194" t="s">
        <v>176</v>
      </c>
    </row>
    <row r="153" s="2" customFormat="1" ht="16.5" customHeight="1">
      <c r="A153" s="38"/>
      <c r="B153" s="182"/>
      <c r="C153" s="183" t="s">
        <v>177</v>
      </c>
      <c r="D153" s="183" t="s">
        <v>130</v>
      </c>
      <c r="E153" s="184" t="s">
        <v>178</v>
      </c>
      <c r="F153" s="185" t="s">
        <v>179</v>
      </c>
      <c r="G153" s="186" t="s">
        <v>140</v>
      </c>
      <c r="H153" s="187">
        <v>27.75</v>
      </c>
      <c r="I153" s="188"/>
      <c r="J153" s="189">
        <f>ROUND(I153*H153,2)</f>
        <v>0</v>
      </c>
      <c r="K153" s="185" t="s">
        <v>141</v>
      </c>
      <c r="L153" s="39"/>
      <c r="M153" s="190" t="s">
        <v>1</v>
      </c>
      <c r="N153" s="191" t="s">
        <v>40</v>
      </c>
      <c r="O153" s="77"/>
      <c r="P153" s="192">
        <f>O153*H153</f>
        <v>0</v>
      </c>
      <c r="Q153" s="192">
        <v>0.10199999999999999</v>
      </c>
      <c r="R153" s="192">
        <f>Q153*H153</f>
        <v>2.8304999999999998</v>
      </c>
      <c r="S153" s="192">
        <v>0</v>
      </c>
      <c r="T153" s="193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194" t="s">
        <v>134</v>
      </c>
      <c r="AT153" s="194" t="s">
        <v>130</v>
      </c>
      <c r="AU153" s="194" t="s">
        <v>82</v>
      </c>
      <c r="AY153" s="19" t="s">
        <v>128</v>
      </c>
      <c r="BE153" s="195">
        <f>IF(N153="základní",J153,0)</f>
        <v>0</v>
      </c>
      <c r="BF153" s="195">
        <f>IF(N153="snížená",J153,0)</f>
        <v>0</v>
      </c>
      <c r="BG153" s="195">
        <f>IF(N153="zákl. přenesená",J153,0)</f>
        <v>0</v>
      </c>
      <c r="BH153" s="195">
        <f>IF(N153="sníž. přenesená",J153,0)</f>
        <v>0</v>
      </c>
      <c r="BI153" s="195">
        <f>IF(N153="nulová",J153,0)</f>
        <v>0</v>
      </c>
      <c r="BJ153" s="19" t="s">
        <v>80</v>
      </c>
      <c r="BK153" s="195">
        <f>ROUND(I153*H153,2)</f>
        <v>0</v>
      </c>
      <c r="BL153" s="19" t="s">
        <v>134</v>
      </c>
      <c r="BM153" s="194" t="s">
        <v>180</v>
      </c>
    </row>
    <row r="154" s="12" customFormat="1" ht="22.8" customHeight="1">
      <c r="A154" s="12"/>
      <c r="B154" s="169"/>
      <c r="C154" s="12"/>
      <c r="D154" s="170" t="s">
        <v>74</v>
      </c>
      <c r="E154" s="180" t="s">
        <v>169</v>
      </c>
      <c r="F154" s="180" t="s">
        <v>181</v>
      </c>
      <c r="G154" s="12"/>
      <c r="H154" s="12"/>
      <c r="I154" s="172"/>
      <c r="J154" s="181">
        <f>BK154</f>
        <v>0</v>
      </c>
      <c r="K154" s="12"/>
      <c r="L154" s="169"/>
      <c r="M154" s="174"/>
      <c r="N154" s="175"/>
      <c r="O154" s="175"/>
      <c r="P154" s="176">
        <f>SUM(P155:P212)</f>
        <v>0</v>
      </c>
      <c r="Q154" s="175"/>
      <c r="R154" s="176">
        <f>SUM(R155:R212)</f>
        <v>0.0048952499999999994</v>
      </c>
      <c r="S154" s="175"/>
      <c r="T154" s="177">
        <f>SUM(T155:T212)</f>
        <v>17.651870000000002</v>
      </c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R154" s="170" t="s">
        <v>80</v>
      </c>
      <c r="AT154" s="178" t="s">
        <v>74</v>
      </c>
      <c r="AU154" s="178" t="s">
        <v>80</v>
      </c>
      <c r="AY154" s="170" t="s">
        <v>128</v>
      </c>
      <c r="BK154" s="179">
        <f>SUM(BK155:BK212)</f>
        <v>0</v>
      </c>
    </row>
    <row r="155" s="2" customFormat="1" ht="21.75" customHeight="1">
      <c r="A155" s="38"/>
      <c r="B155" s="182"/>
      <c r="C155" s="183" t="s">
        <v>182</v>
      </c>
      <c r="D155" s="183" t="s">
        <v>130</v>
      </c>
      <c r="E155" s="184" t="s">
        <v>183</v>
      </c>
      <c r="F155" s="185" t="s">
        <v>184</v>
      </c>
      <c r="G155" s="186" t="s">
        <v>140</v>
      </c>
      <c r="H155" s="187">
        <v>27.524999999999999</v>
      </c>
      <c r="I155" s="188"/>
      <c r="J155" s="189">
        <f>ROUND(I155*H155,2)</f>
        <v>0</v>
      </c>
      <c r="K155" s="185" t="s">
        <v>141</v>
      </c>
      <c r="L155" s="39"/>
      <c r="M155" s="190" t="s">
        <v>1</v>
      </c>
      <c r="N155" s="191" t="s">
        <v>40</v>
      </c>
      <c r="O155" s="77"/>
      <c r="P155" s="192">
        <f>O155*H155</f>
        <v>0</v>
      </c>
      <c r="Q155" s="192">
        <v>0.00012999999999999999</v>
      </c>
      <c r="R155" s="192">
        <f>Q155*H155</f>
        <v>0.0035782499999999994</v>
      </c>
      <c r="S155" s="192">
        <v>0</v>
      </c>
      <c r="T155" s="193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194" t="s">
        <v>134</v>
      </c>
      <c r="AT155" s="194" t="s">
        <v>130</v>
      </c>
      <c r="AU155" s="194" t="s">
        <v>82</v>
      </c>
      <c r="AY155" s="19" t="s">
        <v>128</v>
      </c>
      <c r="BE155" s="195">
        <f>IF(N155="základní",J155,0)</f>
        <v>0</v>
      </c>
      <c r="BF155" s="195">
        <f>IF(N155="snížená",J155,0)</f>
        <v>0</v>
      </c>
      <c r="BG155" s="195">
        <f>IF(N155="zákl. přenesená",J155,0)</f>
        <v>0</v>
      </c>
      <c r="BH155" s="195">
        <f>IF(N155="sníž. přenesená",J155,0)</f>
        <v>0</v>
      </c>
      <c r="BI155" s="195">
        <f>IF(N155="nulová",J155,0)</f>
        <v>0</v>
      </c>
      <c r="BJ155" s="19" t="s">
        <v>80</v>
      </c>
      <c r="BK155" s="195">
        <f>ROUND(I155*H155,2)</f>
        <v>0</v>
      </c>
      <c r="BL155" s="19" t="s">
        <v>134</v>
      </c>
      <c r="BM155" s="194" t="s">
        <v>185</v>
      </c>
    </row>
    <row r="156" s="2" customFormat="1" ht="21.75" customHeight="1">
      <c r="A156" s="38"/>
      <c r="B156" s="182"/>
      <c r="C156" s="183" t="s">
        <v>186</v>
      </c>
      <c r="D156" s="183" t="s">
        <v>130</v>
      </c>
      <c r="E156" s="184" t="s">
        <v>187</v>
      </c>
      <c r="F156" s="185" t="s">
        <v>188</v>
      </c>
      <c r="G156" s="186" t="s">
        <v>140</v>
      </c>
      <c r="H156" s="187">
        <v>27.524999999999999</v>
      </c>
      <c r="I156" s="188"/>
      <c r="J156" s="189">
        <f>ROUND(I156*H156,2)</f>
        <v>0</v>
      </c>
      <c r="K156" s="185" t="s">
        <v>141</v>
      </c>
      <c r="L156" s="39"/>
      <c r="M156" s="190" t="s">
        <v>1</v>
      </c>
      <c r="N156" s="191" t="s">
        <v>40</v>
      </c>
      <c r="O156" s="77"/>
      <c r="P156" s="192">
        <f>O156*H156</f>
        <v>0</v>
      </c>
      <c r="Q156" s="192">
        <v>4.0000000000000003E-05</v>
      </c>
      <c r="R156" s="192">
        <f>Q156*H156</f>
        <v>0.001101</v>
      </c>
      <c r="S156" s="192">
        <v>0</v>
      </c>
      <c r="T156" s="193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194" t="s">
        <v>134</v>
      </c>
      <c r="AT156" s="194" t="s">
        <v>130</v>
      </c>
      <c r="AU156" s="194" t="s">
        <v>82</v>
      </c>
      <c r="AY156" s="19" t="s">
        <v>128</v>
      </c>
      <c r="BE156" s="195">
        <f>IF(N156="základní",J156,0)</f>
        <v>0</v>
      </c>
      <c r="BF156" s="195">
        <f>IF(N156="snížená",J156,0)</f>
        <v>0</v>
      </c>
      <c r="BG156" s="195">
        <f>IF(N156="zákl. přenesená",J156,0)</f>
        <v>0</v>
      </c>
      <c r="BH156" s="195">
        <f>IF(N156="sníž. přenesená",J156,0)</f>
        <v>0</v>
      </c>
      <c r="BI156" s="195">
        <f>IF(N156="nulová",J156,0)</f>
        <v>0</v>
      </c>
      <c r="BJ156" s="19" t="s">
        <v>80</v>
      </c>
      <c r="BK156" s="195">
        <f>ROUND(I156*H156,2)</f>
        <v>0</v>
      </c>
      <c r="BL156" s="19" t="s">
        <v>134</v>
      </c>
      <c r="BM156" s="194" t="s">
        <v>189</v>
      </c>
    </row>
    <row r="157" s="2" customFormat="1" ht="16.5" customHeight="1">
      <c r="A157" s="38"/>
      <c r="B157" s="182"/>
      <c r="C157" s="183" t="s">
        <v>190</v>
      </c>
      <c r="D157" s="183" t="s">
        <v>130</v>
      </c>
      <c r="E157" s="184" t="s">
        <v>191</v>
      </c>
      <c r="F157" s="185" t="s">
        <v>192</v>
      </c>
      <c r="G157" s="186" t="s">
        <v>140</v>
      </c>
      <c r="H157" s="187">
        <v>14.055</v>
      </c>
      <c r="I157" s="188"/>
      <c r="J157" s="189">
        <f>ROUND(I157*H157,2)</f>
        <v>0</v>
      </c>
      <c r="K157" s="185" t="s">
        <v>141</v>
      </c>
      <c r="L157" s="39"/>
      <c r="M157" s="190" t="s">
        <v>1</v>
      </c>
      <c r="N157" s="191" t="s">
        <v>40</v>
      </c>
      <c r="O157" s="77"/>
      <c r="P157" s="192">
        <f>O157*H157</f>
        <v>0</v>
      </c>
      <c r="Q157" s="192">
        <v>0</v>
      </c>
      <c r="R157" s="192">
        <f>Q157*H157</f>
        <v>0</v>
      </c>
      <c r="S157" s="192">
        <v>0.26100000000000001</v>
      </c>
      <c r="T157" s="193">
        <f>S157*H157</f>
        <v>3.668355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194" t="s">
        <v>134</v>
      </c>
      <c r="AT157" s="194" t="s">
        <v>130</v>
      </c>
      <c r="AU157" s="194" t="s">
        <v>82</v>
      </c>
      <c r="AY157" s="19" t="s">
        <v>128</v>
      </c>
      <c r="BE157" s="195">
        <f>IF(N157="základní",J157,0)</f>
        <v>0</v>
      </c>
      <c r="BF157" s="195">
        <f>IF(N157="snížená",J157,0)</f>
        <v>0</v>
      </c>
      <c r="BG157" s="195">
        <f>IF(N157="zákl. přenesená",J157,0)</f>
        <v>0</v>
      </c>
      <c r="BH157" s="195">
        <f>IF(N157="sníž. přenesená",J157,0)</f>
        <v>0</v>
      </c>
      <c r="BI157" s="195">
        <f>IF(N157="nulová",J157,0)</f>
        <v>0</v>
      </c>
      <c r="BJ157" s="19" t="s">
        <v>80</v>
      </c>
      <c r="BK157" s="195">
        <f>ROUND(I157*H157,2)</f>
        <v>0</v>
      </c>
      <c r="BL157" s="19" t="s">
        <v>134</v>
      </c>
      <c r="BM157" s="194" t="s">
        <v>193</v>
      </c>
    </row>
    <row r="158" s="13" customFormat="1">
      <c r="A158" s="13"/>
      <c r="B158" s="196"/>
      <c r="C158" s="13"/>
      <c r="D158" s="197" t="s">
        <v>154</v>
      </c>
      <c r="E158" s="198" t="s">
        <v>1</v>
      </c>
      <c r="F158" s="199" t="s">
        <v>194</v>
      </c>
      <c r="G158" s="13"/>
      <c r="H158" s="200">
        <v>9.7349999999999994</v>
      </c>
      <c r="I158" s="201"/>
      <c r="J158" s="13"/>
      <c r="K158" s="13"/>
      <c r="L158" s="196"/>
      <c r="M158" s="202"/>
      <c r="N158" s="203"/>
      <c r="O158" s="203"/>
      <c r="P158" s="203"/>
      <c r="Q158" s="203"/>
      <c r="R158" s="203"/>
      <c r="S158" s="203"/>
      <c r="T158" s="204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198" t="s">
        <v>154</v>
      </c>
      <c r="AU158" s="198" t="s">
        <v>82</v>
      </c>
      <c r="AV158" s="13" t="s">
        <v>82</v>
      </c>
      <c r="AW158" s="13" t="s">
        <v>32</v>
      </c>
      <c r="AX158" s="13" t="s">
        <v>75</v>
      </c>
      <c r="AY158" s="198" t="s">
        <v>128</v>
      </c>
    </row>
    <row r="159" s="13" customFormat="1">
      <c r="A159" s="13"/>
      <c r="B159" s="196"/>
      <c r="C159" s="13"/>
      <c r="D159" s="197" t="s">
        <v>154</v>
      </c>
      <c r="E159" s="198" t="s">
        <v>1</v>
      </c>
      <c r="F159" s="199" t="s">
        <v>195</v>
      </c>
      <c r="G159" s="13"/>
      <c r="H159" s="200">
        <v>3.2400000000000002</v>
      </c>
      <c r="I159" s="201"/>
      <c r="J159" s="13"/>
      <c r="K159" s="13"/>
      <c r="L159" s="196"/>
      <c r="M159" s="202"/>
      <c r="N159" s="203"/>
      <c r="O159" s="203"/>
      <c r="P159" s="203"/>
      <c r="Q159" s="203"/>
      <c r="R159" s="203"/>
      <c r="S159" s="203"/>
      <c r="T159" s="204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198" t="s">
        <v>154</v>
      </c>
      <c r="AU159" s="198" t="s">
        <v>82</v>
      </c>
      <c r="AV159" s="13" t="s">
        <v>82</v>
      </c>
      <c r="AW159" s="13" t="s">
        <v>32</v>
      </c>
      <c r="AX159" s="13" t="s">
        <v>75</v>
      </c>
      <c r="AY159" s="198" t="s">
        <v>128</v>
      </c>
    </row>
    <row r="160" s="15" customFormat="1">
      <c r="A160" s="15"/>
      <c r="B160" s="213"/>
      <c r="C160" s="15"/>
      <c r="D160" s="197" t="s">
        <v>154</v>
      </c>
      <c r="E160" s="214" t="s">
        <v>1</v>
      </c>
      <c r="F160" s="215" t="s">
        <v>196</v>
      </c>
      <c r="G160" s="15"/>
      <c r="H160" s="216">
        <v>12.975</v>
      </c>
      <c r="I160" s="217"/>
      <c r="J160" s="15"/>
      <c r="K160" s="15"/>
      <c r="L160" s="213"/>
      <c r="M160" s="218"/>
      <c r="N160" s="219"/>
      <c r="O160" s="219"/>
      <c r="P160" s="219"/>
      <c r="Q160" s="219"/>
      <c r="R160" s="219"/>
      <c r="S160" s="219"/>
      <c r="T160" s="220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T160" s="214" t="s">
        <v>154</v>
      </c>
      <c r="AU160" s="214" t="s">
        <v>82</v>
      </c>
      <c r="AV160" s="15" t="s">
        <v>143</v>
      </c>
      <c r="AW160" s="15" t="s">
        <v>32</v>
      </c>
      <c r="AX160" s="15" t="s">
        <v>75</v>
      </c>
      <c r="AY160" s="214" t="s">
        <v>128</v>
      </c>
    </row>
    <row r="161" s="13" customFormat="1">
      <c r="A161" s="13"/>
      <c r="B161" s="196"/>
      <c r="C161" s="13"/>
      <c r="D161" s="197" t="s">
        <v>154</v>
      </c>
      <c r="E161" s="198" t="s">
        <v>1</v>
      </c>
      <c r="F161" s="199" t="s">
        <v>197</v>
      </c>
      <c r="G161" s="13"/>
      <c r="H161" s="200">
        <v>1.0800000000000001</v>
      </c>
      <c r="I161" s="201"/>
      <c r="J161" s="13"/>
      <c r="K161" s="13"/>
      <c r="L161" s="196"/>
      <c r="M161" s="202"/>
      <c r="N161" s="203"/>
      <c r="O161" s="203"/>
      <c r="P161" s="203"/>
      <c r="Q161" s="203"/>
      <c r="R161" s="203"/>
      <c r="S161" s="203"/>
      <c r="T161" s="204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198" t="s">
        <v>154</v>
      </c>
      <c r="AU161" s="198" t="s">
        <v>82</v>
      </c>
      <c r="AV161" s="13" t="s">
        <v>82</v>
      </c>
      <c r="AW161" s="13" t="s">
        <v>32</v>
      </c>
      <c r="AX161" s="13" t="s">
        <v>75</v>
      </c>
      <c r="AY161" s="198" t="s">
        <v>128</v>
      </c>
    </row>
    <row r="162" s="15" customFormat="1">
      <c r="A162" s="15"/>
      <c r="B162" s="213"/>
      <c r="C162" s="15"/>
      <c r="D162" s="197" t="s">
        <v>154</v>
      </c>
      <c r="E162" s="214" t="s">
        <v>1</v>
      </c>
      <c r="F162" s="215" t="s">
        <v>196</v>
      </c>
      <c r="G162" s="15"/>
      <c r="H162" s="216">
        <v>1.0800000000000001</v>
      </c>
      <c r="I162" s="217"/>
      <c r="J162" s="15"/>
      <c r="K162" s="15"/>
      <c r="L162" s="213"/>
      <c r="M162" s="218"/>
      <c r="N162" s="219"/>
      <c r="O162" s="219"/>
      <c r="P162" s="219"/>
      <c r="Q162" s="219"/>
      <c r="R162" s="219"/>
      <c r="S162" s="219"/>
      <c r="T162" s="220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T162" s="214" t="s">
        <v>154</v>
      </c>
      <c r="AU162" s="214" t="s">
        <v>82</v>
      </c>
      <c r="AV162" s="15" t="s">
        <v>143</v>
      </c>
      <c r="AW162" s="15" t="s">
        <v>32</v>
      </c>
      <c r="AX162" s="15" t="s">
        <v>75</v>
      </c>
      <c r="AY162" s="214" t="s">
        <v>128</v>
      </c>
    </row>
    <row r="163" s="14" customFormat="1">
      <c r="A163" s="14"/>
      <c r="B163" s="205"/>
      <c r="C163" s="14"/>
      <c r="D163" s="197" t="s">
        <v>154</v>
      </c>
      <c r="E163" s="206" t="s">
        <v>1</v>
      </c>
      <c r="F163" s="207" t="s">
        <v>157</v>
      </c>
      <c r="G163" s="14"/>
      <c r="H163" s="208">
        <v>14.055</v>
      </c>
      <c r="I163" s="209"/>
      <c r="J163" s="14"/>
      <c r="K163" s="14"/>
      <c r="L163" s="205"/>
      <c r="M163" s="210"/>
      <c r="N163" s="211"/>
      <c r="O163" s="211"/>
      <c r="P163" s="211"/>
      <c r="Q163" s="211"/>
      <c r="R163" s="211"/>
      <c r="S163" s="211"/>
      <c r="T163" s="212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T163" s="206" t="s">
        <v>154</v>
      </c>
      <c r="AU163" s="206" t="s">
        <v>82</v>
      </c>
      <c r="AV163" s="14" t="s">
        <v>134</v>
      </c>
      <c r="AW163" s="14" t="s">
        <v>32</v>
      </c>
      <c r="AX163" s="14" t="s">
        <v>80</v>
      </c>
      <c r="AY163" s="206" t="s">
        <v>128</v>
      </c>
    </row>
    <row r="164" s="2" customFormat="1" ht="21.75" customHeight="1">
      <c r="A164" s="38"/>
      <c r="B164" s="182"/>
      <c r="C164" s="183" t="s">
        <v>8</v>
      </c>
      <c r="D164" s="183" t="s">
        <v>130</v>
      </c>
      <c r="E164" s="184" t="s">
        <v>198</v>
      </c>
      <c r="F164" s="185" t="s">
        <v>199</v>
      </c>
      <c r="G164" s="186" t="s">
        <v>140</v>
      </c>
      <c r="H164" s="187">
        <v>28.425000000000001</v>
      </c>
      <c r="I164" s="188"/>
      <c r="J164" s="189">
        <f>ROUND(I164*H164,2)</f>
        <v>0</v>
      </c>
      <c r="K164" s="185" t="s">
        <v>141</v>
      </c>
      <c r="L164" s="39"/>
      <c r="M164" s="190" t="s">
        <v>1</v>
      </c>
      <c r="N164" s="191" t="s">
        <v>40</v>
      </c>
      <c r="O164" s="77"/>
      <c r="P164" s="192">
        <f>O164*H164</f>
        <v>0</v>
      </c>
      <c r="Q164" s="192">
        <v>0</v>
      </c>
      <c r="R164" s="192">
        <f>Q164*H164</f>
        <v>0</v>
      </c>
      <c r="S164" s="192">
        <v>0.035000000000000003</v>
      </c>
      <c r="T164" s="193">
        <f>S164*H164</f>
        <v>0.99487500000000006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194" t="s">
        <v>134</v>
      </c>
      <c r="AT164" s="194" t="s">
        <v>130</v>
      </c>
      <c r="AU164" s="194" t="s">
        <v>82</v>
      </c>
      <c r="AY164" s="19" t="s">
        <v>128</v>
      </c>
      <c r="BE164" s="195">
        <f>IF(N164="základní",J164,0)</f>
        <v>0</v>
      </c>
      <c r="BF164" s="195">
        <f>IF(N164="snížená",J164,0)</f>
        <v>0</v>
      </c>
      <c r="BG164" s="195">
        <f>IF(N164="zákl. přenesená",J164,0)</f>
        <v>0</v>
      </c>
      <c r="BH164" s="195">
        <f>IF(N164="sníž. přenesená",J164,0)</f>
        <v>0</v>
      </c>
      <c r="BI164" s="195">
        <f>IF(N164="nulová",J164,0)</f>
        <v>0</v>
      </c>
      <c r="BJ164" s="19" t="s">
        <v>80</v>
      </c>
      <c r="BK164" s="195">
        <f>ROUND(I164*H164,2)</f>
        <v>0</v>
      </c>
      <c r="BL164" s="19" t="s">
        <v>134</v>
      </c>
      <c r="BM164" s="194" t="s">
        <v>200</v>
      </c>
    </row>
    <row r="165" s="13" customFormat="1">
      <c r="A165" s="13"/>
      <c r="B165" s="196"/>
      <c r="C165" s="13"/>
      <c r="D165" s="197" t="s">
        <v>154</v>
      </c>
      <c r="E165" s="198" t="s">
        <v>1</v>
      </c>
      <c r="F165" s="199" t="s">
        <v>201</v>
      </c>
      <c r="G165" s="13"/>
      <c r="H165" s="200">
        <v>28.425000000000001</v>
      </c>
      <c r="I165" s="201"/>
      <c r="J165" s="13"/>
      <c r="K165" s="13"/>
      <c r="L165" s="196"/>
      <c r="M165" s="202"/>
      <c r="N165" s="203"/>
      <c r="O165" s="203"/>
      <c r="P165" s="203"/>
      <c r="Q165" s="203"/>
      <c r="R165" s="203"/>
      <c r="S165" s="203"/>
      <c r="T165" s="204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198" t="s">
        <v>154</v>
      </c>
      <c r="AU165" s="198" t="s">
        <v>82</v>
      </c>
      <c r="AV165" s="13" t="s">
        <v>82</v>
      </c>
      <c r="AW165" s="13" t="s">
        <v>32</v>
      </c>
      <c r="AX165" s="13" t="s">
        <v>80</v>
      </c>
      <c r="AY165" s="198" t="s">
        <v>128</v>
      </c>
    </row>
    <row r="166" s="2" customFormat="1" ht="16.5" customHeight="1">
      <c r="A166" s="38"/>
      <c r="B166" s="182"/>
      <c r="C166" s="183" t="s">
        <v>202</v>
      </c>
      <c r="D166" s="183" t="s">
        <v>130</v>
      </c>
      <c r="E166" s="184" t="s">
        <v>203</v>
      </c>
      <c r="F166" s="185" t="s">
        <v>204</v>
      </c>
      <c r="G166" s="186" t="s">
        <v>140</v>
      </c>
      <c r="H166" s="187">
        <v>3.6000000000000001</v>
      </c>
      <c r="I166" s="188"/>
      <c r="J166" s="189">
        <f>ROUND(I166*H166,2)</f>
        <v>0</v>
      </c>
      <c r="K166" s="185" t="s">
        <v>141</v>
      </c>
      <c r="L166" s="39"/>
      <c r="M166" s="190" t="s">
        <v>1</v>
      </c>
      <c r="N166" s="191" t="s">
        <v>40</v>
      </c>
      <c r="O166" s="77"/>
      <c r="P166" s="192">
        <f>O166*H166</f>
        <v>0</v>
      </c>
      <c r="Q166" s="192">
        <v>0</v>
      </c>
      <c r="R166" s="192">
        <f>Q166*H166</f>
        <v>0</v>
      </c>
      <c r="S166" s="192">
        <v>0.075999999999999998</v>
      </c>
      <c r="T166" s="193">
        <f>S166*H166</f>
        <v>0.27360000000000001</v>
      </c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R166" s="194" t="s">
        <v>134</v>
      </c>
      <c r="AT166" s="194" t="s">
        <v>130</v>
      </c>
      <c r="AU166" s="194" t="s">
        <v>82</v>
      </c>
      <c r="AY166" s="19" t="s">
        <v>128</v>
      </c>
      <c r="BE166" s="195">
        <f>IF(N166="základní",J166,0)</f>
        <v>0</v>
      </c>
      <c r="BF166" s="195">
        <f>IF(N166="snížená",J166,0)</f>
        <v>0</v>
      </c>
      <c r="BG166" s="195">
        <f>IF(N166="zákl. přenesená",J166,0)</f>
        <v>0</v>
      </c>
      <c r="BH166" s="195">
        <f>IF(N166="sníž. přenesená",J166,0)</f>
        <v>0</v>
      </c>
      <c r="BI166" s="195">
        <f>IF(N166="nulová",J166,0)</f>
        <v>0</v>
      </c>
      <c r="BJ166" s="19" t="s">
        <v>80</v>
      </c>
      <c r="BK166" s="195">
        <f>ROUND(I166*H166,2)</f>
        <v>0</v>
      </c>
      <c r="BL166" s="19" t="s">
        <v>134</v>
      </c>
      <c r="BM166" s="194" t="s">
        <v>205</v>
      </c>
    </row>
    <row r="167" s="13" customFormat="1">
      <c r="A167" s="13"/>
      <c r="B167" s="196"/>
      <c r="C167" s="13"/>
      <c r="D167" s="197" t="s">
        <v>154</v>
      </c>
      <c r="E167" s="198" t="s">
        <v>1</v>
      </c>
      <c r="F167" s="199" t="s">
        <v>206</v>
      </c>
      <c r="G167" s="13"/>
      <c r="H167" s="200">
        <v>3.6000000000000001</v>
      </c>
      <c r="I167" s="201"/>
      <c r="J167" s="13"/>
      <c r="K167" s="13"/>
      <c r="L167" s="196"/>
      <c r="M167" s="202"/>
      <c r="N167" s="203"/>
      <c r="O167" s="203"/>
      <c r="P167" s="203"/>
      <c r="Q167" s="203"/>
      <c r="R167" s="203"/>
      <c r="S167" s="203"/>
      <c r="T167" s="204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198" t="s">
        <v>154</v>
      </c>
      <c r="AU167" s="198" t="s">
        <v>82</v>
      </c>
      <c r="AV167" s="13" t="s">
        <v>82</v>
      </c>
      <c r="AW167" s="13" t="s">
        <v>32</v>
      </c>
      <c r="AX167" s="13" t="s">
        <v>80</v>
      </c>
      <c r="AY167" s="198" t="s">
        <v>128</v>
      </c>
    </row>
    <row r="168" s="2" customFormat="1" ht="16.5" customHeight="1">
      <c r="A168" s="38"/>
      <c r="B168" s="182"/>
      <c r="C168" s="183" t="s">
        <v>207</v>
      </c>
      <c r="D168" s="183" t="s">
        <v>130</v>
      </c>
      <c r="E168" s="184" t="s">
        <v>208</v>
      </c>
      <c r="F168" s="185" t="s">
        <v>209</v>
      </c>
      <c r="G168" s="186" t="s">
        <v>210</v>
      </c>
      <c r="H168" s="187">
        <v>6</v>
      </c>
      <c r="I168" s="188"/>
      <c r="J168" s="189">
        <f>ROUND(I168*H168,2)</f>
        <v>0</v>
      </c>
      <c r="K168" s="185" t="s">
        <v>1</v>
      </c>
      <c r="L168" s="39"/>
      <c r="M168" s="190" t="s">
        <v>1</v>
      </c>
      <c r="N168" s="191" t="s">
        <v>40</v>
      </c>
      <c r="O168" s="77"/>
      <c r="P168" s="192">
        <f>O168*H168</f>
        <v>0</v>
      </c>
      <c r="Q168" s="192">
        <v>0</v>
      </c>
      <c r="R168" s="192">
        <f>Q168*H168</f>
        <v>0</v>
      </c>
      <c r="S168" s="192">
        <v>0.029999999999999999</v>
      </c>
      <c r="T168" s="193">
        <f>S168*H168</f>
        <v>0.17999999999999999</v>
      </c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R168" s="194" t="s">
        <v>134</v>
      </c>
      <c r="AT168" s="194" t="s">
        <v>130</v>
      </c>
      <c r="AU168" s="194" t="s">
        <v>82</v>
      </c>
      <c r="AY168" s="19" t="s">
        <v>128</v>
      </c>
      <c r="BE168" s="195">
        <f>IF(N168="základní",J168,0)</f>
        <v>0</v>
      </c>
      <c r="BF168" s="195">
        <f>IF(N168="snížená",J168,0)</f>
        <v>0</v>
      </c>
      <c r="BG168" s="195">
        <f>IF(N168="zákl. přenesená",J168,0)</f>
        <v>0</v>
      </c>
      <c r="BH168" s="195">
        <f>IF(N168="sníž. přenesená",J168,0)</f>
        <v>0</v>
      </c>
      <c r="BI168" s="195">
        <f>IF(N168="nulová",J168,0)</f>
        <v>0</v>
      </c>
      <c r="BJ168" s="19" t="s">
        <v>80</v>
      </c>
      <c r="BK168" s="195">
        <f>ROUND(I168*H168,2)</f>
        <v>0</v>
      </c>
      <c r="BL168" s="19" t="s">
        <v>134</v>
      </c>
      <c r="BM168" s="194" t="s">
        <v>211</v>
      </c>
    </row>
    <row r="169" s="13" customFormat="1">
      <c r="A169" s="13"/>
      <c r="B169" s="196"/>
      <c r="C169" s="13"/>
      <c r="D169" s="197" t="s">
        <v>154</v>
      </c>
      <c r="E169" s="198" t="s">
        <v>1</v>
      </c>
      <c r="F169" s="199" t="s">
        <v>136</v>
      </c>
      <c r="G169" s="13"/>
      <c r="H169" s="200">
        <v>6</v>
      </c>
      <c r="I169" s="201"/>
      <c r="J169" s="13"/>
      <c r="K169" s="13"/>
      <c r="L169" s="196"/>
      <c r="M169" s="202"/>
      <c r="N169" s="203"/>
      <c r="O169" s="203"/>
      <c r="P169" s="203"/>
      <c r="Q169" s="203"/>
      <c r="R169" s="203"/>
      <c r="S169" s="203"/>
      <c r="T169" s="204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198" t="s">
        <v>154</v>
      </c>
      <c r="AU169" s="198" t="s">
        <v>82</v>
      </c>
      <c r="AV169" s="13" t="s">
        <v>82</v>
      </c>
      <c r="AW169" s="13" t="s">
        <v>32</v>
      </c>
      <c r="AX169" s="13" t="s">
        <v>80</v>
      </c>
      <c r="AY169" s="198" t="s">
        <v>128</v>
      </c>
    </row>
    <row r="170" s="2" customFormat="1" ht="16.5" customHeight="1">
      <c r="A170" s="38"/>
      <c r="B170" s="182"/>
      <c r="C170" s="183" t="s">
        <v>212</v>
      </c>
      <c r="D170" s="183" t="s">
        <v>130</v>
      </c>
      <c r="E170" s="184" t="s">
        <v>213</v>
      </c>
      <c r="F170" s="185" t="s">
        <v>214</v>
      </c>
      <c r="G170" s="186" t="s">
        <v>210</v>
      </c>
      <c r="H170" s="187">
        <v>2</v>
      </c>
      <c r="I170" s="188"/>
      <c r="J170" s="189">
        <f>ROUND(I170*H170,2)</f>
        <v>0</v>
      </c>
      <c r="K170" s="185" t="s">
        <v>1</v>
      </c>
      <c r="L170" s="39"/>
      <c r="M170" s="190" t="s">
        <v>1</v>
      </c>
      <c r="N170" s="191" t="s">
        <v>40</v>
      </c>
      <c r="O170" s="77"/>
      <c r="P170" s="192">
        <f>O170*H170</f>
        <v>0</v>
      </c>
      <c r="Q170" s="192">
        <v>0</v>
      </c>
      <c r="R170" s="192">
        <f>Q170*H170</f>
        <v>0</v>
      </c>
      <c r="S170" s="192">
        <v>0.029999999999999999</v>
      </c>
      <c r="T170" s="193">
        <f>S170*H170</f>
        <v>0.059999999999999998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194" t="s">
        <v>134</v>
      </c>
      <c r="AT170" s="194" t="s">
        <v>130</v>
      </c>
      <c r="AU170" s="194" t="s">
        <v>82</v>
      </c>
      <c r="AY170" s="19" t="s">
        <v>128</v>
      </c>
      <c r="BE170" s="195">
        <f>IF(N170="základní",J170,0)</f>
        <v>0</v>
      </c>
      <c r="BF170" s="195">
        <f>IF(N170="snížená",J170,0)</f>
        <v>0</v>
      </c>
      <c r="BG170" s="195">
        <f>IF(N170="zákl. přenesená",J170,0)</f>
        <v>0</v>
      </c>
      <c r="BH170" s="195">
        <f>IF(N170="sníž. přenesená",J170,0)</f>
        <v>0</v>
      </c>
      <c r="BI170" s="195">
        <f>IF(N170="nulová",J170,0)</f>
        <v>0</v>
      </c>
      <c r="BJ170" s="19" t="s">
        <v>80</v>
      </c>
      <c r="BK170" s="195">
        <f>ROUND(I170*H170,2)</f>
        <v>0</v>
      </c>
      <c r="BL170" s="19" t="s">
        <v>134</v>
      </c>
      <c r="BM170" s="194" t="s">
        <v>215</v>
      </c>
    </row>
    <row r="171" s="13" customFormat="1">
      <c r="A171" s="13"/>
      <c r="B171" s="196"/>
      <c r="C171" s="13"/>
      <c r="D171" s="197" t="s">
        <v>154</v>
      </c>
      <c r="E171" s="198" t="s">
        <v>1</v>
      </c>
      <c r="F171" s="199" t="s">
        <v>82</v>
      </c>
      <c r="G171" s="13"/>
      <c r="H171" s="200">
        <v>2</v>
      </c>
      <c r="I171" s="201"/>
      <c r="J171" s="13"/>
      <c r="K171" s="13"/>
      <c r="L171" s="196"/>
      <c r="M171" s="202"/>
      <c r="N171" s="203"/>
      <c r="O171" s="203"/>
      <c r="P171" s="203"/>
      <c r="Q171" s="203"/>
      <c r="R171" s="203"/>
      <c r="S171" s="203"/>
      <c r="T171" s="204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198" t="s">
        <v>154</v>
      </c>
      <c r="AU171" s="198" t="s">
        <v>82</v>
      </c>
      <c r="AV171" s="13" t="s">
        <v>82</v>
      </c>
      <c r="AW171" s="13" t="s">
        <v>32</v>
      </c>
      <c r="AX171" s="13" t="s">
        <v>80</v>
      </c>
      <c r="AY171" s="198" t="s">
        <v>128</v>
      </c>
    </row>
    <row r="172" s="2" customFormat="1" ht="16.5" customHeight="1">
      <c r="A172" s="38"/>
      <c r="B172" s="182"/>
      <c r="C172" s="183" t="s">
        <v>216</v>
      </c>
      <c r="D172" s="183" t="s">
        <v>130</v>
      </c>
      <c r="E172" s="184" t="s">
        <v>217</v>
      </c>
      <c r="F172" s="185" t="s">
        <v>218</v>
      </c>
      <c r="G172" s="186" t="s">
        <v>210</v>
      </c>
      <c r="H172" s="187">
        <v>2</v>
      </c>
      <c r="I172" s="188"/>
      <c r="J172" s="189">
        <f>ROUND(I172*H172,2)</f>
        <v>0</v>
      </c>
      <c r="K172" s="185" t="s">
        <v>1</v>
      </c>
      <c r="L172" s="39"/>
      <c r="M172" s="190" t="s">
        <v>1</v>
      </c>
      <c r="N172" s="191" t="s">
        <v>40</v>
      </c>
      <c r="O172" s="77"/>
      <c r="P172" s="192">
        <f>O172*H172</f>
        <v>0</v>
      </c>
      <c r="Q172" s="192">
        <v>0</v>
      </c>
      <c r="R172" s="192">
        <f>Q172*H172</f>
        <v>0</v>
      </c>
      <c r="S172" s="192">
        <v>0.029999999999999999</v>
      </c>
      <c r="T172" s="193">
        <f>S172*H172</f>
        <v>0.059999999999999998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194" t="s">
        <v>134</v>
      </c>
      <c r="AT172" s="194" t="s">
        <v>130</v>
      </c>
      <c r="AU172" s="194" t="s">
        <v>82</v>
      </c>
      <c r="AY172" s="19" t="s">
        <v>128</v>
      </c>
      <c r="BE172" s="195">
        <f>IF(N172="základní",J172,0)</f>
        <v>0</v>
      </c>
      <c r="BF172" s="195">
        <f>IF(N172="snížená",J172,0)</f>
        <v>0</v>
      </c>
      <c r="BG172" s="195">
        <f>IF(N172="zákl. přenesená",J172,0)</f>
        <v>0</v>
      </c>
      <c r="BH172" s="195">
        <f>IF(N172="sníž. přenesená",J172,0)</f>
        <v>0</v>
      </c>
      <c r="BI172" s="195">
        <f>IF(N172="nulová",J172,0)</f>
        <v>0</v>
      </c>
      <c r="BJ172" s="19" t="s">
        <v>80</v>
      </c>
      <c r="BK172" s="195">
        <f>ROUND(I172*H172,2)</f>
        <v>0</v>
      </c>
      <c r="BL172" s="19" t="s">
        <v>134</v>
      </c>
      <c r="BM172" s="194" t="s">
        <v>219</v>
      </c>
    </row>
    <row r="173" s="13" customFormat="1">
      <c r="A173" s="13"/>
      <c r="B173" s="196"/>
      <c r="C173" s="13"/>
      <c r="D173" s="197" t="s">
        <v>154</v>
      </c>
      <c r="E173" s="198" t="s">
        <v>1</v>
      </c>
      <c r="F173" s="199" t="s">
        <v>82</v>
      </c>
      <c r="G173" s="13"/>
      <c r="H173" s="200">
        <v>2</v>
      </c>
      <c r="I173" s="201"/>
      <c r="J173" s="13"/>
      <c r="K173" s="13"/>
      <c r="L173" s="196"/>
      <c r="M173" s="202"/>
      <c r="N173" s="203"/>
      <c r="O173" s="203"/>
      <c r="P173" s="203"/>
      <c r="Q173" s="203"/>
      <c r="R173" s="203"/>
      <c r="S173" s="203"/>
      <c r="T173" s="204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198" t="s">
        <v>154</v>
      </c>
      <c r="AU173" s="198" t="s">
        <v>82</v>
      </c>
      <c r="AV173" s="13" t="s">
        <v>82</v>
      </c>
      <c r="AW173" s="13" t="s">
        <v>32</v>
      </c>
      <c r="AX173" s="13" t="s">
        <v>80</v>
      </c>
      <c r="AY173" s="198" t="s">
        <v>128</v>
      </c>
    </row>
    <row r="174" s="2" customFormat="1" ht="16.5" customHeight="1">
      <c r="A174" s="38"/>
      <c r="B174" s="182"/>
      <c r="C174" s="183" t="s">
        <v>220</v>
      </c>
      <c r="D174" s="183" t="s">
        <v>130</v>
      </c>
      <c r="E174" s="184" t="s">
        <v>221</v>
      </c>
      <c r="F174" s="185" t="s">
        <v>222</v>
      </c>
      <c r="G174" s="186" t="s">
        <v>210</v>
      </c>
      <c r="H174" s="187">
        <v>4</v>
      </c>
      <c r="I174" s="188"/>
      <c r="J174" s="189">
        <f>ROUND(I174*H174,2)</f>
        <v>0</v>
      </c>
      <c r="K174" s="185" t="s">
        <v>1</v>
      </c>
      <c r="L174" s="39"/>
      <c r="M174" s="190" t="s">
        <v>1</v>
      </c>
      <c r="N174" s="191" t="s">
        <v>40</v>
      </c>
      <c r="O174" s="77"/>
      <c r="P174" s="192">
        <f>O174*H174</f>
        <v>0</v>
      </c>
      <c r="Q174" s="192">
        <v>0</v>
      </c>
      <c r="R174" s="192">
        <f>Q174*H174</f>
        <v>0</v>
      </c>
      <c r="S174" s="192">
        <v>0.029999999999999999</v>
      </c>
      <c r="T174" s="193">
        <f>S174*H174</f>
        <v>0.12</v>
      </c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R174" s="194" t="s">
        <v>134</v>
      </c>
      <c r="AT174" s="194" t="s">
        <v>130</v>
      </c>
      <c r="AU174" s="194" t="s">
        <v>82</v>
      </c>
      <c r="AY174" s="19" t="s">
        <v>128</v>
      </c>
      <c r="BE174" s="195">
        <f>IF(N174="základní",J174,0)</f>
        <v>0</v>
      </c>
      <c r="BF174" s="195">
        <f>IF(N174="snížená",J174,0)</f>
        <v>0</v>
      </c>
      <c r="BG174" s="195">
        <f>IF(N174="zákl. přenesená",J174,0)</f>
        <v>0</v>
      </c>
      <c r="BH174" s="195">
        <f>IF(N174="sníž. přenesená",J174,0)</f>
        <v>0</v>
      </c>
      <c r="BI174" s="195">
        <f>IF(N174="nulová",J174,0)</f>
        <v>0</v>
      </c>
      <c r="BJ174" s="19" t="s">
        <v>80</v>
      </c>
      <c r="BK174" s="195">
        <f>ROUND(I174*H174,2)</f>
        <v>0</v>
      </c>
      <c r="BL174" s="19" t="s">
        <v>134</v>
      </c>
      <c r="BM174" s="194" t="s">
        <v>223</v>
      </c>
    </row>
    <row r="175" s="13" customFormat="1">
      <c r="A175" s="13"/>
      <c r="B175" s="196"/>
      <c r="C175" s="13"/>
      <c r="D175" s="197" t="s">
        <v>154</v>
      </c>
      <c r="E175" s="198" t="s">
        <v>1</v>
      </c>
      <c r="F175" s="199" t="s">
        <v>134</v>
      </c>
      <c r="G175" s="13"/>
      <c r="H175" s="200">
        <v>4</v>
      </c>
      <c r="I175" s="201"/>
      <c r="J175" s="13"/>
      <c r="K175" s="13"/>
      <c r="L175" s="196"/>
      <c r="M175" s="202"/>
      <c r="N175" s="203"/>
      <c r="O175" s="203"/>
      <c r="P175" s="203"/>
      <c r="Q175" s="203"/>
      <c r="R175" s="203"/>
      <c r="S175" s="203"/>
      <c r="T175" s="204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198" t="s">
        <v>154</v>
      </c>
      <c r="AU175" s="198" t="s">
        <v>82</v>
      </c>
      <c r="AV175" s="13" t="s">
        <v>82</v>
      </c>
      <c r="AW175" s="13" t="s">
        <v>32</v>
      </c>
      <c r="AX175" s="13" t="s">
        <v>80</v>
      </c>
      <c r="AY175" s="198" t="s">
        <v>128</v>
      </c>
    </row>
    <row r="176" s="2" customFormat="1" ht="16.5" customHeight="1">
      <c r="A176" s="38"/>
      <c r="B176" s="182"/>
      <c r="C176" s="183" t="s">
        <v>7</v>
      </c>
      <c r="D176" s="183" t="s">
        <v>130</v>
      </c>
      <c r="E176" s="184" t="s">
        <v>224</v>
      </c>
      <c r="F176" s="185" t="s">
        <v>225</v>
      </c>
      <c r="G176" s="186" t="s">
        <v>210</v>
      </c>
      <c r="H176" s="187">
        <v>2</v>
      </c>
      <c r="I176" s="188"/>
      <c r="J176" s="189">
        <f>ROUND(I176*H176,2)</f>
        <v>0</v>
      </c>
      <c r="K176" s="185" t="s">
        <v>1</v>
      </c>
      <c r="L176" s="39"/>
      <c r="M176" s="190" t="s">
        <v>1</v>
      </c>
      <c r="N176" s="191" t="s">
        <v>40</v>
      </c>
      <c r="O176" s="77"/>
      <c r="P176" s="192">
        <f>O176*H176</f>
        <v>0</v>
      </c>
      <c r="Q176" s="192">
        <v>0</v>
      </c>
      <c r="R176" s="192">
        <f>Q176*H176</f>
        <v>0</v>
      </c>
      <c r="S176" s="192">
        <v>0.029999999999999999</v>
      </c>
      <c r="T176" s="193">
        <f>S176*H176</f>
        <v>0.059999999999999998</v>
      </c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R176" s="194" t="s">
        <v>134</v>
      </c>
      <c r="AT176" s="194" t="s">
        <v>130</v>
      </c>
      <c r="AU176" s="194" t="s">
        <v>82</v>
      </c>
      <c r="AY176" s="19" t="s">
        <v>128</v>
      </c>
      <c r="BE176" s="195">
        <f>IF(N176="základní",J176,0)</f>
        <v>0</v>
      </c>
      <c r="BF176" s="195">
        <f>IF(N176="snížená",J176,0)</f>
        <v>0</v>
      </c>
      <c r="BG176" s="195">
        <f>IF(N176="zákl. přenesená",J176,0)</f>
        <v>0</v>
      </c>
      <c r="BH176" s="195">
        <f>IF(N176="sníž. přenesená",J176,0)</f>
        <v>0</v>
      </c>
      <c r="BI176" s="195">
        <f>IF(N176="nulová",J176,0)</f>
        <v>0</v>
      </c>
      <c r="BJ176" s="19" t="s">
        <v>80</v>
      </c>
      <c r="BK176" s="195">
        <f>ROUND(I176*H176,2)</f>
        <v>0</v>
      </c>
      <c r="BL176" s="19" t="s">
        <v>134</v>
      </c>
      <c r="BM176" s="194" t="s">
        <v>226</v>
      </c>
    </row>
    <row r="177" s="13" customFormat="1">
      <c r="A177" s="13"/>
      <c r="B177" s="196"/>
      <c r="C177" s="13"/>
      <c r="D177" s="197" t="s">
        <v>154</v>
      </c>
      <c r="E177" s="198" t="s">
        <v>1</v>
      </c>
      <c r="F177" s="199" t="s">
        <v>82</v>
      </c>
      <c r="G177" s="13"/>
      <c r="H177" s="200">
        <v>2</v>
      </c>
      <c r="I177" s="201"/>
      <c r="J177" s="13"/>
      <c r="K177" s="13"/>
      <c r="L177" s="196"/>
      <c r="M177" s="202"/>
      <c r="N177" s="203"/>
      <c r="O177" s="203"/>
      <c r="P177" s="203"/>
      <c r="Q177" s="203"/>
      <c r="R177" s="203"/>
      <c r="S177" s="203"/>
      <c r="T177" s="204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198" t="s">
        <v>154</v>
      </c>
      <c r="AU177" s="198" t="s">
        <v>82</v>
      </c>
      <c r="AV177" s="13" t="s">
        <v>82</v>
      </c>
      <c r="AW177" s="13" t="s">
        <v>32</v>
      </c>
      <c r="AX177" s="13" t="s">
        <v>80</v>
      </c>
      <c r="AY177" s="198" t="s">
        <v>128</v>
      </c>
    </row>
    <row r="178" s="2" customFormat="1" ht="16.5" customHeight="1">
      <c r="A178" s="38"/>
      <c r="B178" s="182"/>
      <c r="C178" s="183" t="s">
        <v>227</v>
      </c>
      <c r="D178" s="183" t="s">
        <v>130</v>
      </c>
      <c r="E178" s="184" t="s">
        <v>228</v>
      </c>
      <c r="F178" s="185" t="s">
        <v>229</v>
      </c>
      <c r="G178" s="186" t="s">
        <v>210</v>
      </c>
      <c r="H178" s="187">
        <v>2</v>
      </c>
      <c r="I178" s="188"/>
      <c r="J178" s="189">
        <f>ROUND(I178*H178,2)</f>
        <v>0</v>
      </c>
      <c r="K178" s="185" t="s">
        <v>1</v>
      </c>
      <c r="L178" s="39"/>
      <c r="M178" s="190" t="s">
        <v>1</v>
      </c>
      <c r="N178" s="191" t="s">
        <v>40</v>
      </c>
      <c r="O178" s="77"/>
      <c r="P178" s="192">
        <f>O178*H178</f>
        <v>0</v>
      </c>
      <c r="Q178" s="192">
        <v>0</v>
      </c>
      <c r="R178" s="192">
        <f>Q178*H178</f>
        <v>0</v>
      </c>
      <c r="S178" s="192">
        <v>0.029999999999999999</v>
      </c>
      <c r="T178" s="193">
        <f>S178*H178</f>
        <v>0.059999999999999998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194" t="s">
        <v>134</v>
      </c>
      <c r="AT178" s="194" t="s">
        <v>130</v>
      </c>
      <c r="AU178" s="194" t="s">
        <v>82</v>
      </c>
      <c r="AY178" s="19" t="s">
        <v>128</v>
      </c>
      <c r="BE178" s="195">
        <f>IF(N178="základní",J178,0)</f>
        <v>0</v>
      </c>
      <c r="BF178" s="195">
        <f>IF(N178="snížená",J178,0)</f>
        <v>0</v>
      </c>
      <c r="BG178" s="195">
        <f>IF(N178="zákl. přenesená",J178,0)</f>
        <v>0</v>
      </c>
      <c r="BH178" s="195">
        <f>IF(N178="sníž. přenesená",J178,0)</f>
        <v>0</v>
      </c>
      <c r="BI178" s="195">
        <f>IF(N178="nulová",J178,0)</f>
        <v>0</v>
      </c>
      <c r="BJ178" s="19" t="s">
        <v>80</v>
      </c>
      <c r="BK178" s="195">
        <f>ROUND(I178*H178,2)</f>
        <v>0</v>
      </c>
      <c r="BL178" s="19" t="s">
        <v>134</v>
      </c>
      <c r="BM178" s="194" t="s">
        <v>230</v>
      </c>
    </row>
    <row r="179" s="13" customFormat="1">
      <c r="A179" s="13"/>
      <c r="B179" s="196"/>
      <c r="C179" s="13"/>
      <c r="D179" s="197" t="s">
        <v>154</v>
      </c>
      <c r="E179" s="198" t="s">
        <v>1</v>
      </c>
      <c r="F179" s="199" t="s">
        <v>82</v>
      </c>
      <c r="G179" s="13"/>
      <c r="H179" s="200">
        <v>2</v>
      </c>
      <c r="I179" s="201"/>
      <c r="J179" s="13"/>
      <c r="K179" s="13"/>
      <c r="L179" s="196"/>
      <c r="M179" s="202"/>
      <c r="N179" s="203"/>
      <c r="O179" s="203"/>
      <c r="P179" s="203"/>
      <c r="Q179" s="203"/>
      <c r="R179" s="203"/>
      <c r="S179" s="203"/>
      <c r="T179" s="204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198" t="s">
        <v>154</v>
      </c>
      <c r="AU179" s="198" t="s">
        <v>82</v>
      </c>
      <c r="AV179" s="13" t="s">
        <v>82</v>
      </c>
      <c r="AW179" s="13" t="s">
        <v>32</v>
      </c>
      <c r="AX179" s="13" t="s">
        <v>80</v>
      </c>
      <c r="AY179" s="198" t="s">
        <v>128</v>
      </c>
    </row>
    <row r="180" s="2" customFormat="1" ht="16.5" customHeight="1">
      <c r="A180" s="38"/>
      <c r="B180" s="182"/>
      <c r="C180" s="183" t="s">
        <v>231</v>
      </c>
      <c r="D180" s="183" t="s">
        <v>130</v>
      </c>
      <c r="E180" s="184" t="s">
        <v>232</v>
      </c>
      <c r="F180" s="185" t="s">
        <v>233</v>
      </c>
      <c r="G180" s="186" t="s">
        <v>210</v>
      </c>
      <c r="H180" s="187">
        <v>5</v>
      </c>
      <c r="I180" s="188"/>
      <c r="J180" s="189">
        <f>ROUND(I180*H180,2)</f>
        <v>0</v>
      </c>
      <c r="K180" s="185" t="s">
        <v>1</v>
      </c>
      <c r="L180" s="39"/>
      <c r="M180" s="190" t="s">
        <v>1</v>
      </c>
      <c r="N180" s="191" t="s">
        <v>40</v>
      </c>
      <c r="O180" s="77"/>
      <c r="P180" s="192">
        <f>O180*H180</f>
        <v>0</v>
      </c>
      <c r="Q180" s="192">
        <v>0</v>
      </c>
      <c r="R180" s="192">
        <f>Q180*H180</f>
        <v>0</v>
      </c>
      <c r="S180" s="192">
        <v>0.029999999999999999</v>
      </c>
      <c r="T180" s="193">
        <f>S180*H180</f>
        <v>0.14999999999999999</v>
      </c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R180" s="194" t="s">
        <v>134</v>
      </c>
      <c r="AT180" s="194" t="s">
        <v>130</v>
      </c>
      <c r="AU180" s="194" t="s">
        <v>82</v>
      </c>
      <c r="AY180" s="19" t="s">
        <v>128</v>
      </c>
      <c r="BE180" s="195">
        <f>IF(N180="základní",J180,0)</f>
        <v>0</v>
      </c>
      <c r="BF180" s="195">
        <f>IF(N180="snížená",J180,0)</f>
        <v>0</v>
      </c>
      <c r="BG180" s="195">
        <f>IF(N180="zákl. přenesená",J180,0)</f>
        <v>0</v>
      </c>
      <c r="BH180" s="195">
        <f>IF(N180="sníž. přenesená",J180,0)</f>
        <v>0</v>
      </c>
      <c r="BI180" s="195">
        <f>IF(N180="nulová",J180,0)</f>
        <v>0</v>
      </c>
      <c r="BJ180" s="19" t="s">
        <v>80</v>
      </c>
      <c r="BK180" s="195">
        <f>ROUND(I180*H180,2)</f>
        <v>0</v>
      </c>
      <c r="BL180" s="19" t="s">
        <v>134</v>
      </c>
      <c r="BM180" s="194" t="s">
        <v>234</v>
      </c>
    </row>
    <row r="181" s="2" customFormat="1" ht="16.5" customHeight="1">
      <c r="A181" s="38"/>
      <c r="B181" s="182"/>
      <c r="C181" s="183" t="s">
        <v>235</v>
      </c>
      <c r="D181" s="183" t="s">
        <v>130</v>
      </c>
      <c r="E181" s="184" t="s">
        <v>236</v>
      </c>
      <c r="F181" s="185" t="s">
        <v>237</v>
      </c>
      <c r="G181" s="186" t="s">
        <v>210</v>
      </c>
      <c r="H181" s="187">
        <v>4</v>
      </c>
      <c r="I181" s="188"/>
      <c r="J181" s="189">
        <f>ROUND(I181*H181,2)</f>
        <v>0</v>
      </c>
      <c r="K181" s="185" t="s">
        <v>1</v>
      </c>
      <c r="L181" s="39"/>
      <c r="M181" s="190" t="s">
        <v>1</v>
      </c>
      <c r="N181" s="191" t="s">
        <v>40</v>
      </c>
      <c r="O181" s="77"/>
      <c r="P181" s="192">
        <f>O181*H181</f>
        <v>0</v>
      </c>
      <c r="Q181" s="192">
        <v>0</v>
      </c>
      <c r="R181" s="192">
        <f>Q181*H181</f>
        <v>0</v>
      </c>
      <c r="S181" s="192">
        <v>0.029999999999999999</v>
      </c>
      <c r="T181" s="193">
        <f>S181*H181</f>
        <v>0.12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194" t="s">
        <v>134</v>
      </c>
      <c r="AT181" s="194" t="s">
        <v>130</v>
      </c>
      <c r="AU181" s="194" t="s">
        <v>82</v>
      </c>
      <c r="AY181" s="19" t="s">
        <v>128</v>
      </c>
      <c r="BE181" s="195">
        <f>IF(N181="základní",J181,0)</f>
        <v>0</v>
      </c>
      <c r="BF181" s="195">
        <f>IF(N181="snížená",J181,0)</f>
        <v>0</v>
      </c>
      <c r="BG181" s="195">
        <f>IF(N181="zákl. přenesená",J181,0)</f>
        <v>0</v>
      </c>
      <c r="BH181" s="195">
        <f>IF(N181="sníž. přenesená",J181,0)</f>
        <v>0</v>
      </c>
      <c r="BI181" s="195">
        <f>IF(N181="nulová",J181,0)</f>
        <v>0</v>
      </c>
      <c r="BJ181" s="19" t="s">
        <v>80</v>
      </c>
      <c r="BK181" s="195">
        <f>ROUND(I181*H181,2)</f>
        <v>0</v>
      </c>
      <c r="BL181" s="19" t="s">
        <v>134</v>
      </c>
      <c r="BM181" s="194" t="s">
        <v>238</v>
      </c>
    </row>
    <row r="182" s="13" customFormat="1">
      <c r="A182" s="13"/>
      <c r="B182" s="196"/>
      <c r="C182" s="13"/>
      <c r="D182" s="197" t="s">
        <v>154</v>
      </c>
      <c r="E182" s="198" t="s">
        <v>1</v>
      </c>
      <c r="F182" s="199" t="s">
        <v>134</v>
      </c>
      <c r="G182" s="13"/>
      <c r="H182" s="200">
        <v>4</v>
      </c>
      <c r="I182" s="201"/>
      <c r="J182" s="13"/>
      <c r="K182" s="13"/>
      <c r="L182" s="196"/>
      <c r="M182" s="202"/>
      <c r="N182" s="203"/>
      <c r="O182" s="203"/>
      <c r="P182" s="203"/>
      <c r="Q182" s="203"/>
      <c r="R182" s="203"/>
      <c r="S182" s="203"/>
      <c r="T182" s="204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198" t="s">
        <v>154</v>
      </c>
      <c r="AU182" s="198" t="s">
        <v>82</v>
      </c>
      <c r="AV182" s="13" t="s">
        <v>82</v>
      </c>
      <c r="AW182" s="13" t="s">
        <v>32</v>
      </c>
      <c r="AX182" s="13" t="s">
        <v>80</v>
      </c>
      <c r="AY182" s="198" t="s">
        <v>128</v>
      </c>
    </row>
    <row r="183" s="2" customFormat="1" ht="16.5" customHeight="1">
      <c r="A183" s="38"/>
      <c r="B183" s="182"/>
      <c r="C183" s="183" t="s">
        <v>239</v>
      </c>
      <c r="D183" s="183" t="s">
        <v>130</v>
      </c>
      <c r="E183" s="184" t="s">
        <v>240</v>
      </c>
      <c r="F183" s="185" t="s">
        <v>241</v>
      </c>
      <c r="G183" s="186" t="s">
        <v>242</v>
      </c>
      <c r="H183" s="187">
        <v>20</v>
      </c>
      <c r="I183" s="188"/>
      <c r="J183" s="189">
        <f>ROUND(I183*H183,2)</f>
        <v>0</v>
      </c>
      <c r="K183" s="185" t="s">
        <v>141</v>
      </c>
      <c r="L183" s="39"/>
      <c r="M183" s="190" t="s">
        <v>1</v>
      </c>
      <c r="N183" s="191" t="s">
        <v>40</v>
      </c>
      <c r="O183" s="77"/>
      <c r="P183" s="192">
        <f>O183*H183</f>
        <v>0</v>
      </c>
      <c r="Q183" s="192">
        <v>0</v>
      </c>
      <c r="R183" s="192">
        <f>Q183*H183</f>
        <v>0</v>
      </c>
      <c r="S183" s="192">
        <v>0.0022000000000000001</v>
      </c>
      <c r="T183" s="193">
        <f>S183*H183</f>
        <v>0.044000000000000004</v>
      </c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R183" s="194" t="s">
        <v>134</v>
      </c>
      <c r="AT183" s="194" t="s">
        <v>130</v>
      </c>
      <c r="AU183" s="194" t="s">
        <v>82</v>
      </c>
      <c r="AY183" s="19" t="s">
        <v>128</v>
      </c>
      <c r="BE183" s="195">
        <f>IF(N183="základní",J183,0)</f>
        <v>0</v>
      </c>
      <c r="BF183" s="195">
        <f>IF(N183="snížená",J183,0)</f>
        <v>0</v>
      </c>
      <c r="BG183" s="195">
        <f>IF(N183="zákl. přenesená",J183,0)</f>
        <v>0</v>
      </c>
      <c r="BH183" s="195">
        <f>IF(N183="sníž. přenesená",J183,0)</f>
        <v>0</v>
      </c>
      <c r="BI183" s="195">
        <f>IF(N183="nulová",J183,0)</f>
        <v>0</v>
      </c>
      <c r="BJ183" s="19" t="s">
        <v>80</v>
      </c>
      <c r="BK183" s="195">
        <f>ROUND(I183*H183,2)</f>
        <v>0</v>
      </c>
      <c r="BL183" s="19" t="s">
        <v>134</v>
      </c>
      <c r="BM183" s="194" t="s">
        <v>243</v>
      </c>
    </row>
    <row r="184" s="2" customFormat="1" ht="16.5" customHeight="1">
      <c r="A184" s="38"/>
      <c r="B184" s="182"/>
      <c r="C184" s="183" t="s">
        <v>244</v>
      </c>
      <c r="D184" s="183" t="s">
        <v>130</v>
      </c>
      <c r="E184" s="184" t="s">
        <v>245</v>
      </c>
      <c r="F184" s="185" t="s">
        <v>246</v>
      </c>
      <c r="G184" s="186" t="s">
        <v>242</v>
      </c>
      <c r="H184" s="187">
        <v>14</v>
      </c>
      <c r="I184" s="188"/>
      <c r="J184" s="189">
        <f>ROUND(I184*H184,2)</f>
        <v>0</v>
      </c>
      <c r="K184" s="185" t="s">
        <v>141</v>
      </c>
      <c r="L184" s="39"/>
      <c r="M184" s="190" t="s">
        <v>1</v>
      </c>
      <c r="N184" s="191" t="s">
        <v>40</v>
      </c>
      <c r="O184" s="77"/>
      <c r="P184" s="192">
        <f>O184*H184</f>
        <v>0</v>
      </c>
      <c r="Q184" s="192">
        <v>0</v>
      </c>
      <c r="R184" s="192">
        <f>Q184*H184</f>
        <v>0</v>
      </c>
      <c r="S184" s="192">
        <v>0.0030000000000000001</v>
      </c>
      <c r="T184" s="193">
        <f>S184*H184</f>
        <v>0.042000000000000003</v>
      </c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R184" s="194" t="s">
        <v>134</v>
      </c>
      <c r="AT184" s="194" t="s">
        <v>130</v>
      </c>
      <c r="AU184" s="194" t="s">
        <v>82</v>
      </c>
      <c r="AY184" s="19" t="s">
        <v>128</v>
      </c>
      <c r="BE184" s="195">
        <f>IF(N184="základní",J184,0)</f>
        <v>0</v>
      </c>
      <c r="BF184" s="195">
        <f>IF(N184="snížená",J184,0)</f>
        <v>0</v>
      </c>
      <c r="BG184" s="195">
        <f>IF(N184="zákl. přenesená",J184,0)</f>
        <v>0</v>
      </c>
      <c r="BH184" s="195">
        <f>IF(N184="sníž. přenesená",J184,0)</f>
        <v>0</v>
      </c>
      <c r="BI184" s="195">
        <f>IF(N184="nulová",J184,0)</f>
        <v>0</v>
      </c>
      <c r="BJ184" s="19" t="s">
        <v>80</v>
      </c>
      <c r="BK184" s="195">
        <f>ROUND(I184*H184,2)</f>
        <v>0</v>
      </c>
      <c r="BL184" s="19" t="s">
        <v>134</v>
      </c>
      <c r="BM184" s="194" t="s">
        <v>247</v>
      </c>
    </row>
    <row r="185" s="2" customFormat="1" ht="21.75" customHeight="1">
      <c r="A185" s="38"/>
      <c r="B185" s="182"/>
      <c r="C185" s="183" t="s">
        <v>248</v>
      </c>
      <c r="D185" s="183" t="s">
        <v>130</v>
      </c>
      <c r="E185" s="184" t="s">
        <v>249</v>
      </c>
      <c r="F185" s="185" t="s">
        <v>250</v>
      </c>
      <c r="G185" s="186" t="s">
        <v>251</v>
      </c>
      <c r="H185" s="187">
        <v>2</v>
      </c>
      <c r="I185" s="188"/>
      <c r="J185" s="189">
        <f>ROUND(I185*H185,2)</f>
        <v>0</v>
      </c>
      <c r="K185" s="185" t="s">
        <v>1</v>
      </c>
      <c r="L185" s="39"/>
      <c r="M185" s="190" t="s">
        <v>1</v>
      </c>
      <c r="N185" s="191" t="s">
        <v>40</v>
      </c>
      <c r="O185" s="77"/>
      <c r="P185" s="192">
        <f>O185*H185</f>
        <v>0</v>
      </c>
      <c r="Q185" s="192">
        <v>0</v>
      </c>
      <c r="R185" s="192">
        <f>Q185*H185</f>
        <v>0</v>
      </c>
      <c r="S185" s="192">
        <v>0.029999999999999999</v>
      </c>
      <c r="T185" s="193">
        <f>S185*H185</f>
        <v>0.059999999999999998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194" t="s">
        <v>134</v>
      </c>
      <c r="AT185" s="194" t="s">
        <v>130</v>
      </c>
      <c r="AU185" s="194" t="s">
        <v>82</v>
      </c>
      <c r="AY185" s="19" t="s">
        <v>128</v>
      </c>
      <c r="BE185" s="195">
        <f>IF(N185="základní",J185,0)</f>
        <v>0</v>
      </c>
      <c r="BF185" s="195">
        <f>IF(N185="snížená",J185,0)</f>
        <v>0</v>
      </c>
      <c r="BG185" s="195">
        <f>IF(N185="zákl. přenesená",J185,0)</f>
        <v>0</v>
      </c>
      <c r="BH185" s="195">
        <f>IF(N185="sníž. přenesená",J185,0)</f>
        <v>0</v>
      </c>
      <c r="BI185" s="195">
        <f>IF(N185="nulová",J185,0)</f>
        <v>0</v>
      </c>
      <c r="BJ185" s="19" t="s">
        <v>80</v>
      </c>
      <c r="BK185" s="195">
        <f>ROUND(I185*H185,2)</f>
        <v>0</v>
      </c>
      <c r="BL185" s="19" t="s">
        <v>134</v>
      </c>
      <c r="BM185" s="194" t="s">
        <v>252</v>
      </c>
    </row>
    <row r="186" s="2" customFormat="1" ht="21.75" customHeight="1">
      <c r="A186" s="38"/>
      <c r="B186" s="182"/>
      <c r="C186" s="183" t="s">
        <v>253</v>
      </c>
      <c r="D186" s="183" t="s">
        <v>130</v>
      </c>
      <c r="E186" s="184" t="s">
        <v>254</v>
      </c>
      <c r="F186" s="185" t="s">
        <v>255</v>
      </c>
      <c r="G186" s="186" t="s">
        <v>210</v>
      </c>
      <c r="H186" s="187">
        <v>30</v>
      </c>
      <c r="I186" s="188"/>
      <c r="J186" s="189">
        <f>ROUND(I186*H186,2)</f>
        <v>0</v>
      </c>
      <c r="K186" s="185" t="s">
        <v>141</v>
      </c>
      <c r="L186" s="39"/>
      <c r="M186" s="190" t="s">
        <v>1</v>
      </c>
      <c r="N186" s="191" t="s">
        <v>40</v>
      </c>
      <c r="O186" s="77"/>
      <c r="P186" s="192">
        <f>O186*H186</f>
        <v>0</v>
      </c>
      <c r="Q186" s="192">
        <v>0</v>
      </c>
      <c r="R186" s="192">
        <f>Q186*H186</f>
        <v>0</v>
      </c>
      <c r="S186" s="192">
        <v>0.001</v>
      </c>
      <c r="T186" s="193">
        <f>S186*H186</f>
        <v>0.029999999999999999</v>
      </c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R186" s="194" t="s">
        <v>134</v>
      </c>
      <c r="AT186" s="194" t="s">
        <v>130</v>
      </c>
      <c r="AU186" s="194" t="s">
        <v>82</v>
      </c>
      <c r="AY186" s="19" t="s">
        <v>128</v>
      </c>
      <c r="BE186" s="195">
        <f>IF(N186="základní",J186,0)</f>
        <v>0</v>
      </c>
      <c r="BF186" s="195">
        <f>IF(N186="snížená",J186,0)</f>
        <v>0</v>
      </c>
      <c r="BG186" s="195">
        <f>IF(N186="zákl. přenesená",J186,0)</f>
        <v>0</v>
      </c>
      <c r="BH186" s="195">
        <f>IF(N186="sníž. přenesená",J186,0)</f>
        <v>0</v>
      </c>
      <c r="BI186" s="195">
        <f>IF(N186="nulová",J186,0)</f>
        <v>0</v>
      </c>
      <c r="BJ186" s="19" t="s">
        <v>80</v>
      </c>
      <c r="BK186" s="195">
        <f>ROUND(I186*H186,2)</f>
        <v>0</v>
      </c>
      <c r="BL186" s="19" t="s">
        <v>134</v>
      </c>
      <c r="BM186" s="194" t="s">
        <v>256</v>
      </c>
    </row>
    <row r="187" s="2" customFormat="1" ht="21.75" customHeight="1">
      <c r="A187" s="38"/>
      <c r="B187" s="182"/>
      <c r="C187" s="183" t="s">
        <v>257</v>
      </c>
      <c r="D187" s="183" t="s">
        <v>130</v>
      </c>
      <c r="E187" s="184" t="s">
        <v>258</v>
      </c>
      <c r="F187" s="185" t="s">
        <v>259</v>
      </c>
      <c r="G187" s="186" t="s">
        <v>242</v>
      </c>
      <c r="H187" s="187">
        <v>30</v>
      </c>
      <c r="I187" s="188"/>
      <c r="J187" s="189">
        <f>ROUND(I187*H187,2)</f>
        <v>0</v>
      </c>
      <c r="K187" s="185" t="s">
        <v>141</v>
      </c>
      <c r="L187" s="39"/>
      <c r="M187" s="190" t="s">
        <v>1</v>
      </c>
      <c r="N187" s="191" t="s">
        <v>40</v>
      </c>
      <c r="O187" s="77"/>
      <c r="P187" s="192">
        <f>O187*H187</f>
        <v>0</v>
      </c>
      <c r="Q187" s="192">
        <v>0</v>
      </c>
      <c r="R187" s="192">
        <f>Q187*H187</f>
        <v>0</v>
      </c>
      <c r="S187" s="192">
        <v>0.002</v>
      </c>
      <c r="T187" s="193">
        <f>S187*H187</f>
        <v>0.059999999999999998</v>
      </c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R187" s="194" t="s">
        <v>134</v>
      </c>
      <c r="AT187" s="194" t="s">
        <v>130</v>
      </c>
      <c r="AU187" s="194" t="s">
        <v>82</v>
      </c>
      <c r="AY187" s="19" t="s">
        <v>128</v>
      </c>
      <c r="BE187" s="195">
        <f>IF(N187="základní",J187,0)</f>
        <v>0</v>
      </c>
      <c r="BF187" s="195">
        <f>IF(N187="snížená",J187,0)</f>
        <v>0</v>
      </c>
      <c r="BG187" s="195">
        <f>IF(N187="zákl. přenesená",J187,0)</f>
        <v>0</v>
      </c>
      <c r="BH187" s="195">
        <f>IF(N187="sníž. přenesená",J187,0)</f>
        <v>0</v>
      </c>
      <c r="BI187" s="195">
        <f>IF(N187="nulová",J187,0)</f>
        <v>0</v>
      </c>
      <c r="BJ187" s="19" t="s">
        <v>80</v>
      </c>
      <c r="BK187" s="195">
        <f>ROUND(I187*H187,2)</f>
        <v>0</v>
      </c>
      <c r="BL187" s="19" t="s">
        <v>134</v>
      </c>
      <c r="BM187" s="194" t="s">
        <v>260</v>
      </c>
    </row>
    <row r="188" s="2" customFormat="1" ht="21.75" customHeight="1">
      <c r="A188" s="38"/>
      <c r="B188" s="182"/>
      <c r="C188" s="183" t="s">
        <v>261</v>
      </c>
      <c r="D188" s="183" t="s">
        <v>130</v>
      </c>
      <c r="E188" s="184" t="s">
        <v>262</v>
      </c>
      <c r="F188" s="185" t="s">
        <v>263</v>
      </c>
      <c r="G188" s="186" t="s">
        <v>242</v>
      </c>
      <c r="H188" s="187">
        <v>20</v>
      </c>
      <c r="I188" s="188"/>
      <c r="J188" s="189">
        <f>ROUND(I188*H188,2)</f>
        <v>0</v>
      </c>
      <c r="K188" s="185" t="s">
        <v>141</v>
      </c>
      <c r="L188" s="39"/>
      <c r="M188" s="190" t="s">
        <v>1</v>
      </c>
      <c r="N188" s="191" t="s">
        <v>40</v>
      </c>
      <c r="O188" s="77"/>
      <c r="P188" s="192">
        <f>O188*H188</f>
        <v>0</v>
      </c>
      <c r="Q188" s="192">
        <v>0</v>
      </c>
      <c r="R188" s="192">
        <f>Q188*H188</f>
        <v>0</v>
      </c>
      <c r="S188" s="192">
        <v>0.0060000000000000001</v>
      </c>
      <c r="T188" s="193">
        <f>S188*H188</f>
        <v>0.12</v>
      </c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R188" s="194" t="s">
        <v>134</v>
      </c>
      <c r="AT188" s="194" t="s">
        <v>130</v>
      </c>
      <c r="AU188" s="194" t="s">
        <v>82</v>
      </c>
      <c r="AY188" s="19" t="s">
        <v>128</v>
      </c>
      <c r="BE188" s="195">
        <f>IF(N188="základní",J188,0)</f>
        <v>0</v>
      </c>
      <c r="BF188" s="195">
        <f>IF(N188="snížená",J188,0)</f>
        <v>0</v>
      </c>
      <c r="BG188" s="195">
        <f>IF(N188="zákl. přenesená",J188,0)</f>
        <v>0</v>
      </c>
      <c r="BH188" s="195">
        <f>IF(N188="sníž. přenesená",J188,0)</f>
        <v>0</v>
      </c>
      <c r="BI188" s="195">
        <f>IF(N188="nulová",J188,0)</f>
        <v>0</v>
      </c>
      <c r="BJ188" s="19" t="s">
        <v>80</v>
      </c>
      <c r="BK188" s="195">
        <f>ROUND(I188*H188,2)</f>
        <v>0</v>
      </c>
      <c r="BL188" s="19" t="s">
        <v>134</v>
      </c>
      <c r="BM188" s="194" t="s">
        <v>264</v>
      </c>
    </row>
    <row r="189" s="2" customFormat="1" ht="21.75" customHeight="1">
      <c r="A189" s="38"/>
      <c r="B189" s="182"/>
      <c r="C189" s="183" t="s">
        <v>265</v>
      </c>
      <c r="D189" s="183" t="s">
        <v>130</v>
      </c>
      <c r="E189" s="184" t="s">
        <v>266</v>
      </c>
      <c r="F189" s="185" t="s">
        <v>267</v>
      </c>
      <c r="G189" s="186" t="s">
        <v>242</v>
      </c>
      <c r="H189" s="187">
        <v>14</v>
      </c>
      <c r="I189" s="188"/>
      <c r="J189" s="189">
        <f>ROUND(I189*H189,2)</f>
        <v>0</v>
      </c>
      <c r="K189" s="185" t="s">
        <v>141</v>
      </c>
      <c r="L189" s="39"/>
      <c r="M189" s="190" t="s">
        <v>1</v>
      </c>
      <c r="N189" s="191" t="s">
        <v>40</v>
      </c>
      <c r="O189" s="77"/>
      <c r="P189" s="192">
        <f>O189*H189</f>
        <v>0</v>
      </c>
      <c r="Q189" s="192">
        <v>0</v>
      </c>
      <c r="R189" s="192">
        <f>Q189*H189</f>
        <v>0</v>
      </c>
      <c r="S189" s="192">
        <v>0.0089999999999999993</v>
      </c>
      <c r="T189" s="193">
        <f>S189*H189</f>
        <v>0.126</v>
      </c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R189" s="194" t="s">
        <v>134</v>
      </c>
      <c r="AT189" s="194" t="s">
        <v>130</v>
      </c>
      <c r="AU189" s="194" t="s">
        <v>82</v>
      </c>
      <c r="AY189" s="19" t="s">
        <v>128</v>
      </c>
      <c r="BE189" s="195">
        <f>IF(N189="základní",J189,0)</f>
        <v>0</v>
      </c>
      <c r="BF189" s="195">
        <f>IF(N189="snížená",J189,0)</f>
        <v>0</v>
      </c>
      <c r="BG189" s="195">
        <f>IF(N189="zákl. přenesená",J189,0)</f>
        <v>0</v>
      </c>
      <c r="BH189" s="195">
        <f>IF(N189="sníž. přenesená",J189,0)</f>
        <v>0</v>
      </c>
      <c r="BI189" s="195">
        <f>IF(N189="nulová",J189,0)</f>
        <v>0</v>
      </c>
      <c r="BJ189" s="19" t="s">
        <v>80</v>
      </c>
      <c r="BK189" s="195">
        <f>ROUND(I189*H189,2)</f>
        <v>0</v>
      </c>
      <c r="BL189" s="19" t="s">
        <v>134</v>
      </c>
      <c r="BM189" s="194" t="s">
        <v>268</v>
      </c>
    </row>
    <row r="190" s="2" customFormat="1" ht="21.75" customHeight="1">
      <c r="A190" s="38"/>
      <c r="B190" s="182"/>
      <c r="C190" s="183" t="s">
        <v>269</v>
      </c>
      <c r="D190" s="183" t="s">
        <v>130</v>
      </c>
      <c r="E190" s="184" t="s">
        <v>270</v>
      </c>
      <c r="F190" s="185" t="s">
        <v>271</v>
      </c>
      <c r="G190" s="186" t="s">
        <v>242</v>
      </c>
      <c r="H190" s="187">
        <v>6</v>
      </c>
      <c r="I190" s="188"/>
      <c r="J190" s="189">
        <f>ROUND(I190*H190,2)</f>
        <v>0</v>
      </c>
      <c r="K190" s="185" t="s">
        <v>141</v>
      </c>
      <c r="L190" s="39"/>
      <c r="M190" s="190" t="s">
        <v>1</v>
      </c>
      <c r="N190" s="191" t="s">
        <v>40</v>
      </c>
      <c r="O190" s="77"/>
      <c r="P190" s="192">
        <f>O190*H190</f>
        <v>0</v>
      </c>
      <c r="Q190" s="192">
        <v>0</v>
      </c>
      <c r="R190" s="192">
        <f>Q190*H190</f>
        <v>0</v>
      </c>
      <c r="S190" s="192">
        <v>0.040000000000000001</v>
      </c>
      <c r="T190" s="193">
        <f>S190*H190</f>
        <v>0.23999999999999999</v>
      </c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R190" s="194" t="s">
        <v>134</v>
      </c>
      <c r="AT190" s="194" t="s">
        <v>130</v>
      </c>
      <c r="AU190" s="194" t="s">
        <v>82</v>
      </c>
      <c r="AY190" s="19" t="s">
        <v>128</v>
      </c>
      <c r="BE190" s="195">
        <f>IF(N190="základní",J190,0)</f>
        <v>0</v>
      </c>
      <c r="BF190" s="195">
        <f>IF(N190="snížená",J190,0)</f>
        <v>0</v>
      </c>
      <c r="BG190" s="195">
        <f>IF(N190="zákl. přenesená",J190,0)</f>
        <v>0</v>
      </c>
      <c r="BH190" s="195">
        <f>IF(N190="sníž. přenesená",J190,0)</f>
        <v>0</v>
      </c>
      <c r="BI190" s="195">
        <f>IF(N190="nulová",J190,0)</f>
        <v>0</v>
      </c>
      <c r="BJ190" s="19" t="s">
        <v>80</v>
      </c>
      <c r="BK190" s="195">
        <f>ROUND(I190*H190,2)</f>
        <v>0</v>
      </c>
      <c r="BL190" s="19" t="s">
        <v>134</v>
      </c>
      <c r="BM190" s="194" t="s">
        <v>272</v>
      </c>
    </row>
    <row r="191" s="2" customFormat="1" ht="21.75" customHeight="1">
      <c r="A191" s="38"/>
      <c r="B191" s="182"/>
      <c r="C191" s="183" t="s">
        <v>273</v>
      </c>
      <c r="D191" s="183" t="s">
        <v>130</v>
      </c>
      <c r="E191" s="184" t="s">
        <v>274</v>
      </c>
      <c r="F191" s="185" t="s">
        <v>275</v>
      </c>
      <c r="G191" s="186" t="s">
        <v>242</v>
      </c>
      <c r="H191" s="187">
        <v>2.3999999999999999</v>
      </c>
      <c r="I191" s="188"/>
      <c r="J191" s="189">
        <f>ROUND(I191*H191,2)</f>
        <v>0</v>
      </c>
      <c r="K191" s="185" t="s">
        <v>141</v>
      </c>
      <c r="L191" s="39"/>
      <c r="M191" s="190" t="s">
        <v>1</v>
      </c>
      <c r="N191" s="191" t="s">
        <v>40</v>
      </c>
      <c r="O191" s="77"/>
      <c r="P191" s="192">
        <f>O191*H191</f>
        <v>0</v>
      </c>
      <c r="Q191" s="192">
        <v>9.0000000000000006E-05</v>
      </c>
      <c r="R191" s="192">
        <f>Q191*H191</f>
        <v>0.00021600000000000002</v>
      </c>
      <c r="S191" s="192">
        <v>0.0030000000000000001</v>
      </c>
      <c r="T191" s="193">
        <f>S191*H191</f>
        <v>0.0071999999999999998</v>
      </c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R191" s="194" t="s">
        <v>134</v>
      </c>
      <c r="AT191" s="194" t="s">
        <v>130</v>
      </c>
      <c r="AU191" s="194" t="s">
        <v>82</v>
      </c>
      <c r="AY191" s="19" t="s">
        <v>128</v>
      </c>
      <c r="BE191" s="195">
        <f>IF(N191="základní",J191,0)</f>
        <v>0</v>
      </c>
      <c r="BF191" s="195">
        <f>IF(N191="snížená",J191,0)</f>
        <v>0</v>
      </c>
      <c r="BG191" s="195">
        <f>IF(N191="zákl. přenesená",J191,0)</f>
        <v>0</v>
      </c>
      <c r="BH191" s="195">
        <f>IF(N191="sníž. přenesená",J191,0)</f>
        <v>0</v>
      </c>
      <c r="BI191" s="195">
        <f>IF(N191="nulová",J191,0)</f>
        <v>0</v>
      </c>
      <c r="BJ191" s="19" t="s">
        <v>80</v>
      </c>
      <c r="BK191" s="195">
        <f>ROUND(I191*H191,2)</f>
        <v>0</v>
      </c>
      <c r="BL191" s="19" t="s">
        <v>134</v>
      </c>
      <c r="BM191" s="194" t="s">
        <v>276</v>
      </c>
    </row>
    <row r="192" s="2" customFormat="1" ht="33" customHeight="1">
      <c r="A192" s="38"/>
      <c r="B192" s="182"/>
      <c r="C192" s="183" t="s">
        <v>277</v>
      </c>
      <c r="D192" s="183" t="s">
        <v>130</v>
      </c>
      <c r="E192" s="184" t="s">
        <v>278</v>
      </c>
      <c r="F192" s="185" t="s">
        <v>279</v>
      </c>
      <c r="G192" s="186" t="s">
        <v>140</v>
      </c>
      <c r="H192" s="187">
        <v>27.524999999999999</v>
      </c>
      <c r="I192" s="188"/>
      <c r="J192" s="189">
        <f>ROUND(I192*H192,2)</f>
        <v>0</v>
      </c>
      <c r="K192" s="185" t="s">
        <v>141</v>
      </c>
      <c r="L192" s="39"/>
      <c r="M192" s="190" t="s">
        <v>1</v>
      </c>
      <c r="N192" s="191" t="s">
        <v>40</v>
      </c>
      <c r="O192" s="77"/>
      <c r="P192" s="192">
        <f>O192*H192</f>
        <v>0</v>
      </c>
      <c r="Q192" s="192">
        <v>0</v>
      </c>
      <c r="R192" s="192">
        <f>Q192*H192</f>
        <v>0</v>
      </c>
      <c r="S192" s="192">
        <v>0.01</v>
      </c>
      <c r="T192" s="193">
        <f>S192*H192</f>
        <v>0.27524999999999999</v>
      </c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R192" s="194" t="s">
        <v>134</v>
      </c>
      <c r="AT192" s="194" t="s">
        <v>130</v>
      </c>
      <c r="AU192" s="194" t="s">
        <v>82</v>
      </c>
      <c r="AY192" s="19" t="s">
        <v>128</v>
      </c>
      <c r="BE192" s="195">
        <f>IF(N192="základní",J192,0)</f>
        <v>0</v>
      </c>
      <c r="BF192" s="195">
        <f>IF(N192="snížená",J192,0)</f>
        <v>0</v>
      </c>
      <c r="BG192" s="195">
        <f>IF(N192="zákl. přenesená",J192,0)</f>
        <v>0</v>
      </c>
      <c r="BH192" s="195">
        <f>IF(N192="sníž. přenesená",J192,0)</f>
        <v>0</v>
      </c>
      <c r="BI192" s="195">
        <f>IF(N192="nulová",J192,0)</f>
        <v>0</v>
      </c>
      <c r="BJ192" s="19" t="s">
        <v>80</v>
      </c>
      <c r="BK192" s="195">
        <f>ROUND(I192*H192,2)</f>
        <v>0</v>
      </c>
      <c r="BL192" s="19" t="s">
        <v>134</v>
      </c>
      <c r="BM192" s="194" t="s">
        <v>280</v>
      </c>
    </row>
    <row r="193" s="16" customFormat="1">
      <c r="A193" s="16"/>
      <c r="B193" s="221"/>
      <c r="C193" s="16"/>
      <c r="D193" s="197" t="s">
        <v>154</v>
      </c>
      <c r="E193" s="222" t="s">
        <v>1</v>
      </c>
      <c r="F193" s="223" t="s">
        <v>281</v>
      </c>
      <c r="G193" s="16"/>
      <c r="H193" s="222" t="s">
        <v>1</v>
      </c>
      <c r="I193" s="224"/>
      <c r="J193" s="16"/>
      <c r="K193" s="16"/>
      <c r="L193" s="221"/>
      <c r="M193" s="225"/>
      <c r="N193" s="226"/>
      <c r="O193" s="226"/>
      <c r="P193" s="226"/>
      <c r="Q193" s="226"/>
      <c r="R193" s="226"/>
      <c r="S193" s="226"/>
      <c r="T193" s="227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T193" s="222" t="s">
        <v>154</v>
      </c>
      <c r="AU193" s="222" t="s">
        <v>82</v>
      </c>
      <c r="AV193" s="16" t="s">
        <v>80</v>
      </c>
      <c r="AW193" s="16" t="s">
        <v>32</v>
      </c>
      <c r="AX193" s="16" t="s">
        <v>75</v>
      </c>
      <c r="AY193" s="222" t="s">
        <v>128</v>
      </c>
    </row>
    <row r="194" s="13" customFormat="1">
      <c r="A194" s="13"/>
      <c r="B194" s="196"/>
      <c r="C194" s="13"/>
      <c r="D194" s="197" t="s">
        <v>154</v>
      </c>
      <c r="E194" s="198" t="s">
        <v>1</v>
      </c>
      <c r="F194" s="199" t="s">
        <v>282</v>
      </c>
      <c r="G194" s="13"/>
      <c r="H194" s="200">
        <v>14.6</v>
      </c>
      <c r="I194" s="201"/>
      <c r="J194" s="13"/>
      <c r="K194" s="13"/>
      <c r="L194" s="196"/>
      <c r="M194" s="202"/>
      <c r="N194" s="203"/>
      <c r="O194" s="203"/>
      <c r="P194" s="203"/>
      <c r="Q194" s="203"/>
      <c r="R194" s="203"/>
      <c r="S194" s="203"/>
      <c r="T194" s="204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198" t="s">
        <v>154</v>
      </c>
      <c r="AU194" s="198" t="s">
        <v>82</v>
      </c>
      <c r="AV194" s="13" t="s">
        <v>82</v>
      </c>
      <c r="AW194" s="13" t="s">
        <v>32</v>
      </c>
      <c r="AX194" s="13" t="s">
        <v>75</v>
      </c>
      <c r="AY194" s="198" t="s">
        <v>128</v>
      </c>
    </row>
    <row r="195" s="13" customFormat="1">
      <c r="A195" s="13"/>
      <c r="B195" s="196"/>
      <c r="C195" s="13"/>
      <c r="D195" s="197" t="s">
        <v>154</v>
      </c>
      <c r="E195" s="198" t="s">
        <v>1</v>
      </c>
      <c r="F195" s="199" t="s">
        <v>283</v>
      </c>
      <c r="G195" s="13"/>
      <c r="H195" s="200">
        <v>12.925000000000001</v>
      </c>
      <c r="I195" s="201"/>
      <c r="J195" s="13"/>
      <c r="K195" s="13"/>
      <c r="L195" s="196"/>
      <c r="M195" s="202"/>
      <c r="N195" s="203"/>
      <c r="O195" s="203"/>
      <c r="P195" s="203"/>
      <c r="Q195" s="203"/>
      <c r="R195" s="203"/>
      <c r="S195" s="203"/>
      <c r="T195" s="204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198" t="s">
        <v>154</v>
      </c>
      <c r="AU195" s="198" t="s">
        <v>82</v>
      </c>
      <c r="AV195" s="13" t="s">
        <v>82</v>
      </c>
      <c r="AW195" s="13" t="s">
        <v>32</v>
      </c>
      <c r="AX195" s="13" t="s">
        <v>75</v>
      </c>
      <c r="AY195" s="198" t="s">
        <v>128</v>
      </c>
    </row>
    <row r="196" s="14" customFormat="1">
      <c r="A196" s="14"/>
      <c r="B196" s="205"/>
      <c r="C196" s="14"/>
      <c r="D196" s="197" t="s">
        <v>154</v>
      </c>
      <c r="E196" s="206" t="s">
        <v>1</v>
      </c>
      <c r="F196" s="207" t="s">
        <v>157</v>
      </c>
      <c r="G196" s="14"/>
      <c r="H196" s="208">
        <v>27.524999999999999</v>
      </c>
      <c r="I196" s="209"/>
      <c r="J196" s="14"/>
      <c r="K196" s="14"/>
      <c r="L196" s="205"/>
      <c r="M196" s="210"/>
      <c r="N196" s="211"/>
      <c r="O196" s="211"/>
      <c r="P196" s="211"/>
      <c r="Q196" s="211"/>
      <c r="R196" s="211"/>
      <c r="S196" s="211"/>
      <c r="T196" s="212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T196" s="206" t="s">
        <v>154</v>
      </c>
      <c r="AU196" s="206" t="s">
        <v>82</v>
      </c>
      <c r="AV196" s="14" t="s">
        <v>134</v>
      </c>
      <c r="AW196" s="14" t="s">
        <v>32</v>
      </c>
      <c r="AX196" s="14" t="s">
        <v>80</v>
      </c>
      <c r="AY196" s="206" t="s">
        <v>128</v>
      </c>
    </row>
    <row r="197" s="2" customFormat="1" ht="21.75" customHeight="1">
      <c r="A197" s="38"/>
      <c r="B197" s="182"/>
      <c r="C197" s="183" t="s">
        <v>284</v>
      </c>
      <c r="D197" s="183" t="s">
        <v>130</v>
      </c>
      <c r="E197" s="184" t="s">
        <v>285</v>
      </c>
      <c r="F197" s="185" t="s">
        <v>286</v>
      </c>
      <c r="G197" s="186" t="s">
        <v>140</v>
      </c>
      <c r="H197" s="187">
        <v>93.813000000000002</v>
      </c>
      <c r="I197" s="188"/>
      <c r="J197" s="189">
        <f>ROUND(I197*H197,2)</f>
        <v>0</v>
      </c>
      <c r="K197" s="185" t="s">
        <v>141</v>
      </c>
      <c r="L197" s="39"/>
      <c r="M197" s="190" t="s">
        <v>1</v>
      </c>
      <c r="N197" s="191" t="s">
        <v>40</v>
      </c>
      <c r="O197" s="77"/>
      <c r="P197" s="192">
        <f>O197*H197</f>
        <v>0</v>
      </c>
      <c r="Q197" s="192">
        <v>0</v>
      </c>
      <c r="R197" s="192">
        <f>Q197*H197</f>
        <v>0</v>
      </c>
      <c r="S197" s="192">
        <v>0.01</v>
      </c>
      <c r="T197" s="193">
        <f>S197*H197</f>
        <v>0.93813000000000002</v>
      </c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R197" s="194" t="s">
        <v>134</v>
      </c>
      <c r="AT197" s="194" t="s">
        <v>130</v>
      </c>
      <c r="AU197" s="194" t="s">
        <v>82</v>
      </c>
      <c r="AY197" s="19" t="s">
        <v>128</v>
      </c>
      <c r="BE197" s="195">
        <f>IF(N197="základní",J197,0)</f>
        <v>0</v>
      </c>
      <c r="BF197" s="195">
        <f>IF(N197="snížená",J197,0)</f>
        <v>0</v>
      </c>
      <c r="BG197" s="195">
        <f>IF(N197="zákl. přenesená",J197,0)</f>
        <v>0</v>
      </c>
      <c r="BH197" s="195">
        <f>IF(N197="sníž. přenesená",J197,0)</f>
        <v>0</v>
      </c>
      <c r="BI197" s="195">
        <f>IF(N197="nulová",J197,0)</f>
        <v>0</v>
      </c>
      <c r="BJ197" s="19" t="s">
        <v>80</v>
      </c>
      <c r="BK197" s="195">
        <f>ROUND(I197*H197,2)</f>
        <v>0</v>
      </c>
      <c r="BL197" s="19" t="s">
        <v>134</v>
      </c>
      <c r="BM197" s="194" t="s">
        <v>287</v>
      </c>
    </row>
    <row r="198" s="13" customFormat="1">
      <c r="A198" s="13"/>
      <c r="B198" s="196"/>
      <c r="C198" s="13"/>
      <c r="D198" s="197" t="s">
        <v>154</v>
      </c>
      <c r="E198" s="198" t="s">
        <v>1</v>
      </c>
      <c r="F198" s="199" t="s">
        <v>288</v>
      </c>
      <c r="G198" s="13"/>
      <c r="H198" s="200">
        <v>3.8100000000000001</v>
      </c>
      <c r="I198" s="201"/>
      <c r="J198" s="13"/>
      <c r="K198" s="13"/>
      <c r="L198" s="196"/>
      <c r="M198" s="202"/>
      <c r="N198" s="203"/>
      <c r="O198" s="203"/>
      <c r="P198" s="203"/>
      <c r="Q198" s="203"/>
      <c r="R198" s="203"/>
      <c r="S198" s="203"/>
      <c r="T198" s="204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198" t="s">
        <v>154</v>
      </c>
      <c r="AU198" s="198" t="s">
        <v>82</v>
      </c>
      <c r="AV198" s="13" t="s">
        <v>82</v>
      </c>
      <c r="AW198" s="13" t="s">
        <v>32</v>
      </c>
      <c r="AX198" s="13" t="s">
        <v>75</v>
      </c>
      <c r="AY198" s="198" t="s">
        <v>128</v>
      </c>
    </row>
    <row r="199" s="13" customFormat="1">
      <c r="A199" s="13"/>
      <c r="B199" s="196"/>
      <c r="C199" s="13"/>
      <c r="D199" s="197" t="s">
        <v>154</v>
      </c>
      <c r="E199" s="198" t="s">
        <v>1</v>
      </c>
      <c r="F199" s="199" t="s">
        <v>289</v>
      </c>
      <c r="G199" s="13"/>
      <c r="H199" s="200">
        <v>41.548999999999999</v>
      </c>
      <c r="I199" s="201"/>
      <c r="J199" s="13"/>
      <c r="K199" s="13"/>
      <c r="L199" s="196"/>
      <c r="M199" s="202"/>
      <c r="N199" s="203"/>
      <c r="O199" s="203"/>
      <c r="P199" s="203"/>
      <c r="Q199" s="203"/>
      <c r="R199" s="203"/>
      <c r="S199" s="203"/>
      <c r="T199" s="204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198" t="s">
        <v>154</v>
      </c>
      <c r="AU199" s="198" t="s">
        <v>82</v>
      </c>
      <c r="AV199" s="13" t="s">
        <v>82</v>
      </c>
      <c r="AW199" s="13" t="s">
        <v>32</v>
      </c>
      <c r="AX199" s="13" t="s">
        <v>75</v>
      </c>
      <c r="AY199" s="198" t="s">
        <v>128</v>
      </c>
    </row>
    <row r="200" s="15" customFormat="1">
      <c r="A200" s="15"/>
      <c r="B200" s="213"/>
      <c r="C200" s="15"/>
      <c r="D200" s="197" t="s">
        <v>154</v>
      </c>
      <c r="E200" s="214" t="s">
        <v>1</v>
      </c>
      <c r="F200" s="215" t="s">
        <v>196</v>
      </c>
      <c r="G200" s="15"/>
      <c r="H200" s="216">
        <v>45.359000000000002</v>
      </c>
      <c r="I200" s="217"/>
      <c r="J200" s="15"/>
      <c r="K200" s="15"/>
      <c r="L200" s="213"/>
      <c r="M200" s="218"/>
      <c r="N200" s="219"/>
      <c r="O200" s="219"/>
      <c r="P200" s="219"/>
      <c r="Q200" s="219"/>
      <c r="R200" s="219"/>
      <c r="S200" s="219"/>
      <c r="T200" s="220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T200" s="214" t="s">
        <v>154</v>
      </c>
      <c r="AU200" s="214" t="s">
        <v>82</v>
      </c>
      <c r="AV200" s="15" t="s">
        <v>143</v>
      </c>
      <c r="AW200" s="15" t="s">
        <v>32</v>
      </c>
      <c r="AX200" s="15" t="s">
        <v>75</v>
      </c>
      <c r="AY200" s="214" t="s">
        <v>128</v>
      </c>
    </row>
    <row r="201" s="13" customFormat="1">
      <c r="A201" s="13"/>
      <c r="B201" s="196"/>
      <c r="C201" s="13"/>
      <c r="D201" s="197" t="s">
        <v>154</v>
      </c>
      <c r="E201" s="198" t="s">
        <v>1</v>
      </c>
      <c r="F201" s="199" t="s">
        <v>290</v>
      </c>
      <c r="G201" s="13"/>
      <c r="H201" s="200">
        <v>48.154000000000003</v>
      </c>
      <c r="I201" s="201"/>
      <c r="J201" s="13"/>
      <c r="K201" s="13"/>
      <c r="L201" s="196"/>
      <c r="M201" s="202"/>
      <c r="N201" s="203"/>
      <c r="O201" s="203"/>
      <c r="P201" s="203"/>
      <c r="Q201" s="203"/>
      <c r="R201" s="203"/>
      <c r="S201" s="203"/>
      <c r="T201" s="204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198" t="s">
        <v>154</v>
      </c>
      <c r="AU201" s="198" t="s">
        <v>82</v>
      </c>
      <c r="AV201" s="13" t="s">
        <v>82</v>
      </c>
      <c r="AW201" s="13" t="s">
        <v>32</v>
      </c>
      <c r="AX201" s="13" t="s">
        <v>75</v>
      </c>
      <c r="AY201" s="198" t="s">
        <v>128</v>
      </c>
    </row>
    <row r="202" s="13" customFormat="1">
      <c r="A202" s="13"/>
      <c r="B202" s="196"/>
      <c r="C202" s="13"/>
      <c r="D202" s="197" t="s">
        <v>154</v>
      </c>
      <c r="E202" s="198" t="s">
        <v>1</v>
      </c>
      <c r="F202" s="199" t="s">
        <v>291</v>
      </c>
      <c r="G202" s="13"/>
      <c r="H202" s="200">
        <v>0.29999999999999999</v>
      </c>
      <c r="I202" s="201"/>
      <c r="J202" s="13"/>
      <c r="K202" s="13"/>
      <c r="L202" s="196"/>
      <c r="M202" s="202"/>
      <c r="N202" s="203"/>
      <c r="O202" s="203"/>
      <c r="P202" s="203"/>
      <c r="Q202" s="203"/>
      <c r="R202" s="203"/>
      <c r="S202" s="203"/>
      <c r="T202" s="204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198" t="s">
        <v>154</v>
      </c>
      <c r="AU202" s="198" t="s">
        <v>82</v>
      </c>
      <c r="AV202" s="13" t="s">
        <v>82</v>
      </c>
      <c r="AW202" s="13" t="s">
        <v>32</v>
      </c>
      <c r="AX202" s="13" t="s">
        <v>75</v>
      </c>
      <c r="AY202" s="198" t="s">
        <v>128</v>
      </c>
    </row>
    <row r="203" s="15" customFormat="1">
      <c r="A203" s="15"/>
      <c r="B203" s="213"/>
      <c r="C203" s="15"/>
      <c r="D203" s="197" t="s">
        <v>154</v>
      </c>
      <c r="E203" s="214" t="s">
        <v>1</v>
      </c>
      <c r="F203" s="215" t="s">
        <v>196</v>
      </c>
      <c r="G203" s="15"/>
      <c r="H203" s="216">
        <v>48.454000000000001</v>
      </c>
      <c r="I203" s="217"/>
      <c r="J203" s="15"/>
      <c r="K203" s="15"/>
      <c r="L203" s="213"/>
      <c r="M203" s="218"/>
      <c r="N203" s="219"/>
      <c r="O203" s="219"/>
      <c r="P203" s="219"/>
      <c r="Q203" s="219"/>
      <c r="R203" s="219"/>
      <c r="S203" s="219"/>
      <c r="T203" s="220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T203" s="214" t="s">
        <v>154</v>
      </c>
      <c r="AU203" s="214" t="s">
        <v>82</v>
      </c>
      <c r="AV203" s="15" t="s">
        <v>143</v>
      </c>
      <c r="AW203" s="15" t="s">
        <v>32</v>
      </c>
      <c r="AX203" s="15" t="s">
        <v>75</v>
      </c>
      <c r="AY203" s="214" t="s">
        <v>128</v>
      </c>
    </row>
    <row r="204" s="14" customFormat="1">
      <c r="A204" s="14"/>
      <c r="B204" s="205"/>
      <c r="C204" s="14"/>
      <c r="D204" s="197" t="s">
        <v>154</v>
      </c>
      <c r="E204" s="206" t="s">
        <v>1</v>
      </c>
      <c r="F204" s="207" t="s">
        <v>157</v>
      </c>
      <c r="G204" s="14"/>
      <c r="H204" s="208">
        <v>93.813000000000002</v>
      </c>
      <c r="I204" s="209"/>
      <c r="J204" s="14"/>
      <c r="K204" s="14"/>
      <c r="L204" s="205"/>
      <c r="M204" s="210"/>
      <c r="N204" s="211"/>
      <c r="O204" s="211"/>
      <c r="P204" s="211"/>
      <c r="Q204" s="211"/>
      <c r="R204" s="211"/>
      <c r="S204" s="211"/>
      <c r="T204" s="212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T204" s="206" t="s">
        <v>154</v>
      </c>
      <c r="AU204" s="206" t="s">
        <v>82</v>
      </c>
      <c r="AV204" s="14" t="s">
        <v>134</v>
      </c>
      <c r="AW204" s="14" t="s">
        <v>32</v>
      </c>
      <c r="AX204" s="14" t="s">
        <v>80</v>
      </c>
      <c r="AY204" s="206" t="s">
        <v>128</v>
      </c>
    </row>
    <row r="205" s="2" customFormat="1" ht="21.75" customHeight="1">
      <c r="A205" s="38"/>
      <c r="B205" s="182"/>
      <c r="C205" s="183" t="s">
        <v>292</v>
      </c>
      <c r="D205" s="183" t="s">
        <v>130</v>
      </c>
      <c r="E205" s="184" t="s">
        <v>293</v>
      </c>
      <c r="F205" s="185" t="s">
        <v>294</v>
      </c>
      <c r="G205" s="186" t="s">
        <v>140</v>
      </c>
      <c r="H205" s="187">
        <v>87.390000000000001</v>
      </c>
      <c r="I205" s="188"/>
      <c r="J205" s="189">
        <f>ROUND(I205*H205,2)</f>
        <v>0</v>
      </c>
      <c r="K205" s="185" t="s">
        <v>141</v>
      </c>
      <c r="L205" s="39"/>
      <c r="M205" s="190" t="s">
        <v>1</v>
      </c>
      <c r="N205" s="191" t="s">
        <v>40</v>
      </c>
      <c r="O205" s="77"/>
      <c r="P205" s="192">
        <f>O205*H205</f>
        <v>0</v>
      </c>
      <c r="Q205" s="192">
        <v>0</v>
      </c>
      <c r="R205" s="192">
        <f>Q205*H205</f>
        <v>0</v>
      </c>
      <c r="S205" s="192">
        <v>0.045999999999999999</v>
      </c>
      <c r="T205" s="193">
        <f>S205*H205</f>
        <v>4.0199400000000001</v>
      </c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R205" s="194" t="s">
        <v>134</v>
      </c>
      <c r="AT205" s="194" t="s">
        <v>130</v>
      </c>
      <c r="AU205" s="194" t="s">
        <v>82</v>
      </c>
      <c r="AY205" s="19" t="s">
        <v>128</v>
      </c>
      <c r="BE205" s="195">
        <f>IF(N205="základní",J205,0)</f>
        <v>0</v>
      </c>
      <c r="BF205" s="195">
        <f>IF(N205="snížená",J205,0)</f>
        <v>0</v>
      </c>
      <c r="BG205" s="195">
        <f>IF(N205="zákl. přenesená",J205,0)</f>
        <v>0</v>
      </c>
      <c r="BH205" s="195">
        <f>IF(N205="sníž. přenesená",J205,0)</f>
        <v>0</v>
      </c>
      <c r="BI205" s="195">
        <f>IF(N205="nulová",J205,0)</f>
        <v>0</v>
      </c>
      <c r="BJ205" s="19" t="s">
        <v>80</v>
      </c>
      <c r="BK205" s="195">
        <f>ROUND(I205*H205,2)</f>
        <v>0</v>
      </c>
      <c r="BL205" s="19" t="s">
        <v>134</v>
      </c>
      <c r="BM205" s="194" t="s">
        <v>295</v>
      </c>
    </row>
    <row r="206" s="2" customFormat="1" ht="21.75" customHeight="1">
      <c r="A206" s="38"/>
      <c r="B206" s="182"/>
      <c r="C206" s="183" t="s">
        <v>296</v>
      </c>
      <c r="D206" s="183" t="s">
        <v>130</v>
      </c>
      <c r="E206" s="184" t="s">
        <v>297</v>
      </c>
      <c r="F206" s="185" t="s">
        <v>298</v>
      </c>
      <c r="G206" s="186" t="s">
        <v>140</v>
      </c>
      <c r="H206" s="187">
        <v>87.390000000000001</v>
      </c>
      <c r="I206" s="188"/>
      <c r="J206" s="189">
        <f>ROUND(I206*H206,2)</f>
        <v>0</v>
      </c>
      <c r="K206" s="185" t="s">
        <v>141</v>
      </c>
      <c r="L206" s="39"/>
      <c r="M206" s="190" t="s">
        <v>1</v>
      </c>
      <c r="N206" s="191" t="s">
        <v>40</v>
      </c>
      <c r="O206" s="77"/>
      <c r="P206" s="192">
        <f>O206*H206</f>
        <v>0</v>
      </c>
      <c r="Q206" s="192">
        <v>0</v>
      </c>
      <c r="R206" s="192">
        <f>Q206*H206</f>
        <v>0</v>
      </c>
      <c r="S206" s="192">
        <v>0.068000000000000005</v>
      </c>
      <c r="T206" s="193">
        <f>S206*H206</f>
        <v>5.94252</v>
      </c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R206" s="194" t="s">
        <v>134</v>
      </c>
      <c r="AT206" s="194" t="s">
        <v>130</v>
      </c>
      <c r="AU206" s="194" t="s">
        <v>82</v>
      </c>
      <c r="AY206" s="19" t="s">
        <v>128</v>
      </c>
      <c r="BE206" s="195">
        <f>IF(N206="základní",J206,0)</f>
        <v>0</v>
      </c>
      <c r="BF206" s="195">
        <f>IF(N206="snížená",J206,0)</f>
        <v>0</v>
      </c>
      <c r="BG206" s="195">
        <f>IF(N206="zákl. přenesená",J206,0)</f>
        <v>0</v>
      </c>
      <c r="BH206" s="195">
        <f>IF(N206="sníž. přenesená",J206,0)</f>
        <v>0</v>
      </c>
      <c r="BI206" s="195">
        <f>IF(N206="nulová",J206,0)</f>
        <v>0</v>
      </c>
      <c r="BJ206" s="19" t="s">
        <v>80</v>
      </c>
      <c r="BK206" s="195">
        <f>ROUND(I206*H206,2)</f>
        <v>0</v>
      </c>
      <c r="BL206" s="19" t="s">
        <v>134</v>
      </c>
      <c r="BM206" s="194" t="s">
        <v>299</v>
      </c>
    </row>
    <row r="207" s="13" customFormat="1">
      <c r="A207" s="13"/>
      <c r="B207" s="196"/>
      <c r="C207" s="13"/>
      <c r="D207" s="197" t="s">
        <v>154</v>
      </c>
      <c r="E207" s="198" t="s">
        <v>1</v>
      </c>
      <c r="F207" s="199" t="s">
        <v>300</v>
      </c>
      <c r="G207" s="13"/>
      <c r="H207" s="200">
        <v>50.039999999999999</v>
      </c>
      <c r="I207" s="201"/>
      <c r="J207" s="13"/>
      <c r="K207" s="13"/>
      <c r="L207" s="196"/>
      <c r="M207" s="202"/>
      <c r="N207" s="203"/>
      <c r="O207" s="203"/>
      <c r="P207" s="203"/>
      <c r="Q207" s="203"/>
      <c r="R207" s="203"/>
      <c r="S207" s="203"/>
      <c r="T207" s="204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198" t="s">
        <v>154</v>
      </c>
      <c r="AU207" s="198" t="s">
        <v>82</v>
      </c>
      <c r="AV207" s="13" t="s">
        <v>82</v>
      </c>
      <c r="AW207" s="13" t="s">
        <v>32</v>
      </c>
      <c r="AX207" s="13" t="s">
        <v>75</v>
      </c>
      <c r="AY207" s="198" t="s">
        <v>128</v>
      </c>
    </row>
    <row r="208" s="13" customFormat="1">
      <c r="A208" s="13"/>
      <c r="B208" s="196"/>
      <c r="C208" s="13"/>
      <c r="D208" s="197" t="s">
        <v>154</v>
      </c>
      <c r="E208" s="198" t="s">
        <v>1</v>
      </c>
      <c r="F208" s="199" t="s">
        <v>301</v>
      </c>
      <c r="G208" s="13"/>
      <c r="H208" s="200">
        <v>-1.0580000000000001</v>
      </c>
      <c r="I208" s="201"/>
      <c r="J208" s="13"/>
      <c r="K208" s="13"/>
      <c r="L208" s="196"/>
      <c r="M208" s="202"/>
      <c r="N208" s="203"/>
      <c r="O208" s="203"/>
      <c r="P208" s="203"/>
      <c r="Q208" s="203"/>
      <c r="R208" s="203"/>
      <c r="S208" s="203"/>
      <c r="T208" s="204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198" t="s">
        <v>154</v>
      </c>
      <c r="AU208" s="198" t="s">
        <v>82</v>
      </c>
      <c r="AV208" s="13" t="s">
        <v>82</v>
      </c>
      <c r="AW208" s="13" t="s">
        <v>32</v>
      </c>
      <c r="AX208" s="13" t="s">
        <v>75</v>
      </c>
      <c r="AY208" s="198" t="s">
        <v>128</v>
      </c>
    </row>
    <row r="209" s="15" customFormat="1">
      <c r="A209" s="15"/>
      <c r="B209" s="213"/>
      <c r="C209" s="15"/>
      <c r="D209" s="197" t="s">
        <v>154</v>
      </c>
      <c r="E209" s="214" t="s">
        <v>1</v>
      </c>
      <c r="F209" s="215" t="s">
        <v>196</v>
      </c>
      <c r="G209" s="15"/>
      <c r="H209" s="216">
        <v>48.981999999999999</v>
      </c>
      <c r="I209" s="217"/>
      <c r="J209" s="15"/>
      <c r="K209" s="15"/>
      <c r="L209" s="213"/>
      <c r="M209" s="218"/>
      <c r="N209" s="219"/>
      <c r="O209" s="219"/>
      <c r="P209" s="219"/>
      <c r="Q209" s="219"/>
      <c r="R209" s="219"/>
      <c r="S209" s="219"/>
      <c r="T209" s="220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T209" s="214" t="s">
        <v>154</v>
      </c>
      <c r="AU209" s="214" t="s">
        <v>82</v>
      </c>
      <c r="AV209" s="15" t="s">
        <v>143</v>
      </c>
      <c r="AW209" s="15" t="s">
        <v>32</v>
      </c>
      <c r="AX209" s="15" t="s">
        <v>75</v>
      </c>
      <c r="AY209" s="214" t="s">
        <v>128</v>
      </c>
    </row>
    <row r="210" s="13" customFormat="1">
      <c r="A210" s="13"/>
      <c r="B210" s="196"/>
      <c r="C210" s="13"/>
      <c r="D210" s="197" t="s">
        <v>154</v>
      </c>
      <c r="E210" s="198" t="s">
        <v>1</v>
      </c>
      <c r="F210" s="199" t="s">
        <v>302</v>
      </c>
      <c r="G210" s="13"/>
      <c r="H210" s="200">
        <v>38.408000000000001</v>
      </c>
      <c r="I210" s="201"/>
      <c r="J210" s="13"/>
      <c r="K210" s="13"/>
      <c r="L210" s="196"/>
      <c r="M210" s="202"/>
      <c r="N210" s="203"/>
      <c r="O210" s="203"/>
      <c r="P210" s="203"/>
      <c r="Q210" s="203"/>
      <c r="R210" s="203"/>
      <c r="S210" s="203"/>
      <c r="T210" s="204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T210" s="198" t="s">
        <v>154</v>
      </c>
      <c r="AU210" s="198" t="s">
        <v>82</v>
      </c>
      <c r="AV210" s="13" t="s">
        <v>82</v>
      </c>
      <c r="AW210" s="13" t="s">
        <v>32</v>
      </c>
      <c r="AX210" s="13" t="s">
        <v>75</v>
      </c>
      <c r="AY210" s="198" t="s">
        <v>128</v>
      </c>
    </row>
    <row r="211" s="15" customFormat="1">
      <c r="A211" s="15"/>
      <c r="B211" s="213"/>
      <c r="C211" s="15"/>
      <c r="D211" s="197" t="s">
        <v>154</v>
      </c>
      <c r="E211" s="214" t="s">
        <v>1</v>
      </c>
      <c r="F211" s="215" t="s">
        <v>196</v>
      </c>
      <c r="G211" s="15"/>
      <c r="H211" s="216">
        <v>38.408000000000001</v>
      </c>
      <c r="I211" s="217"/>
      <c r="J211" s="15"/>
      <c r="K211" s="15"/>
      <c r="L211" s="213"/>
      <c r="M211" s="218"/>
      <c r="N211" s="219"/>
      <c r="O211" s="219"/>
      <c r="P211" s="219"/>
      <c r="Q211" s="219"/>
      <c r="R211" s="219"/>
      <c r="S211" s="219"/>
      <c r="T211" s="220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T211" s="214" t="s">
        <v>154</v>
      </c>
      <c r="AU211" s="214" t="s">
        <v>82</v>
      </c>
      <c r="AV211" s="15" t="s">
        <v>143</v>
      </c>
      <c r="AW211" s="15" t="s">
        <v>32</v>
      </c>
      <c r="AX211" s="15" t="s">
        <v>75</v>
      </c>
      <c r="AY211" s="214" t="s">
        <v>128</v>
      </c>
    </row>
    <row r="212" s="14" customFormat="1">
      <c r="A212" s="14"/>
      <c r="B212" s="205"/>
      <c r="C212" s="14"/>
      <c r="D212" s="197" t="s">
        <v>154</v>
      </c>
      <c r="E212" s="206" t="s">
        <v>1</v>
      </c>
      <c r="F212" s="207" t="s">
        <v>157</v>
      </c>
      <c r="G212" s="14"/>
      <c r="H212" s="208">
        <v>87.390000000000001</v>
      </c>
      <c r="I212" s="209"/>
      <c r="J212" s="14"/>
      <c r="K212" s="14"/>
      <c r="L212" s="205"/>
      <c r="M212" s="210"/>
      <c r="N212" s="211"/>
      <c r="O212" s="211"/>
      <c r="P212" s="211"/>
      <c r="Q212" s="211"/>
      <c r="R212" s="211"/>
      <c r="S212" s="211"/>
      <c r="T212" s="212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T212" s="206" t="s">
        <v>154</v>
      </c>
      <c r="AU212" s="206" t="s">
        <v>82</v>
      </c>
      <c r="AV212" s="14" t="s">
        <v>134</v>
      </c>
      <c r="AW212" s="14" t="s">
        <v>32</v>
      </c>
      <c r="AX212" s="14" t="s">
        <v>80</v>
      </c>
      <c r="AY212" s="206" t="s">
        <v>128</v>
      </c>
    </row>
    <row r="213" s="12" customFormat="1" ht="22.8" customHeight="1">
      <c r="A213" s="12"/>
      <c r="B213" s="169"/>
      <c r="C213" s="12"/>
      <c r="D213" s="170" t="s">
        <v>74</v>
      </c>
      <c r="E213" s="180" t="s">
        <v>303</v>
      </c>
      <c r="F213" s="180" t="s">
        <v>304</v>
      </c>
      <c r="G213" s="12"/>
      <c r="H213" s="12"/>
      <c r="I213" s="172"/>
      <c r="J213" s="181">
        <f>BK213</f>
        <v>0</v>
      </c>
      <c r="K213" s="12"/>
      <c r="L213" s="169"/>
      <c r="M213" s="174"/>
      <c r="N213" s="175"/>
      <c r="O213" s="175"/>
      <c r="P213" s="176">
        <f>SUM(P214:P218)</f>
        <v>0</v>
      </c>
      <c r="Q213" s="175"/>
      <c r="R213" s="176">
        <f>SUM(R214:R218)</f>
        <v>0</v>
      </c>
      <c r="S213" s="175"/>
      <c r="T213" s="177">
        <f>SUM(T214:T218)</f>
        <v>0</v>
      </c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R213" s="170" t="s">
        <v>80</v>
      </c>
      <c r="AT213" s="178" t="s">
        <v>74</v>
      </c>
      <c r="AU213" s="178" t="s">
        <v>80</v>
      </c>
      <c r="AY213" s="170" t="s">
        <v>128</v>
      </c>
      <c r="BK213" s="179">
        <f>SUM(BK214:BK218)</f>
        <v>0</v>
      </c>
    </row>
    <row r="214" s="2" customFormat="1" ht="21.75" customHeight="1">
      <c r="A214" s="38"/>
      <c r="B214" s="182"/>
      <c r="C214" s="183" t="s">
        <v>305</v>
      </c>
      <c r="D214" s="183" t="s">
        <v>130</v>
      </c>
      <c r="E214" s="184" t="s">
        <v>306</v>
      </c>
      <c r="F214" s="185" t="s">
        <v>307</v>
      </c>
      <c r="G214" s="186" t="s">
        <v>308</v>
      </c>
      <c r="H214" s="187">
        <v>17.920999999999999</v>
      </c>
      <c r="I214" s="188"/>
      <c r="J214" s="189">
        <f>ROUND(I214*H214,2)</f>
        <v>0</v>
      </c>
      <c r="K214" s="185" t="s">
        <v>141</v>
      </c>
      <c r="L214" s="39"/>
      <c r="M214" s="190" t="s">
        <v>1</v>
      </c>
      <c r="N214" s="191" t="s">
        <v>40</v>
      </c>
      <c r="O214" s="77"/>
      <c r="P214" s="192">
        <f>O214*H214</f>
        <v>0</v>
      </c>
      <c r="Q214" s="192">
        <v>0</v>
      </c>
      <c r="R214" s="192">
        <f>Q214*H214</f>
        <v>0</v>
      </c>
      <c r="S214" s="192">
        <v>0</v>
      </c>
      <c r="T214" s="193">
        <f>S214*H214</f>
        <v>0</v>
      </c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R214" s="194" t="s">
        <v>134</v>
      </c>
      <c r="AT214" s="194" t="s">
        <v>130</v>
      </c>
      <c r="AU214" s="194" t="s">
        <v>82</v>
      </c>
      <c r="AY214" s="19" t="s">
        <v>128</v>
      </c>
      <c r="BE214" s="195">
        <f>IF(N214="základní",J214,0)</f>
        <v>0</v>
      </c>
      <c r="BF214" s="195">
        <f>IF(N214="snížená",J214,0)</f>
        <v>0</v>
      </c>
      <c r="BG214" s="195">
        <f>IF(N214="zákl. přenesená",J214,0)</f>
        <v>0</v>
      </c>
      <c r="BH214" s="195">
        <f>IF(N214="sníž. přenesená",J214,0)</f>
        <v>0</v>
      </c>
      <c r="BI214" s="195">
        <f>IF(N214="nulová",J214,0)</f>
        <v>0</v>
      </c>
      <c r="BJ214" s="19" t="s">
        <v>80</v>
      </c>
      <c r="BK214" s="195">
        <f>ROUND(I214*H214,2)</f>
        <v>0</v>
      </c>
      <c r="BL214" s="19" t="s">
        <v>134</v>
      </c>
      <c r="BM214" s="194" t="s">
        <v>309</v>
      </c>
    </row>
    <row r="215" s="2" customFormat="1" ht="21.75" customHeight="1">
      <c r="A215" s="38"/>
      <c r="B215" s="182"/>
      <c r="C215" s="183" t="s">
        <v>310</v>
      </c>
      <c r="D215" s="183" t="s">
        <v>130</v>
      </c>
      <c r="E215" s="184" t="s">
        <v>311</v>
      </c>
      <c r="F215" s="185" t="s">
        <v>312</v>
      </c>
      <c r="G215" s="186" t="s">
        <v>308</v>
      </c>
      <c r="H215" s="187">
        <v>17.920999999999999</v>
      </c>
      <c r="I215" s="188"/>
      <c r="J215" s="189">
        <f>ROUND(I215*H215,2)</f>
        <v>0</v>
      </c>
      <c r="K215" s="185" t="s">
        <v>141</v>
      </c>
      <c r="L215" s="39"/>
      <c r="M215" s="190" t="s">
        <v>1</v>
      </c>
      <c r="N215" s="191" t="s">
        <v>40</v>
      </c>
      <c r="O215" s="77"/>
      <c r="P215" s="192">
        <f>O215*H215</f>
        <v>0</v>
      </c>
      <c r="Q215" s="192">
        <v>0</v>
      </c>
      <c r="R215" s="192">
        <f>Q215*H215</f>
        <v>0</v>
      </c>
      <c r="S215" s="192">
        <v>0</v>
      </c>
      <c r="T215" s="193">
        <f>S215*H215</f>
        <v>0</v>
      </c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R215" s="194" t="s">
        <v>134</v>
      </c>
      <c r="AT215" s="194" t="s">
        <v>130</v>
      </c>
      <c r="AU215" s="194" t="s">
        <v>82</v>
      </c>
      <c r="AY215" s="19" t="s">
        <v>128</v>
      </c>
      <c r="BE215" s="195">
        <f>IF(N215="základní",J215,0)</f>
        <v>0</v>
      </c>
      <c r="BF215" s="195">
        <f>IF(N215="snížená",J215,0)</f>
        <v>0</v>
      </c>
      <c r="BG215" s="195">
        <f>IF(N215="zákl. přenesená",J215,0)</f>
        <v>0</v>
      </c>
      <c r="BH215" s="195">
        <f>IF(N215="sníž. přenesená",J215,0)</f>
        <v>0</v>
      </c>
      <c r="BI215" s="195">
        <f>IF(N215="nulová",J215,0)</f>
        <v>0</v>
      </c>
      <c r="BJ215" s="19" t="s">
        <v>80</v>
      </c>
      <c r="BK215" s="195">
        <f>ROUND(I215*H215,2)</f>
        <v>0</v>
      </c>
      <c r="BL215" s="19" t="s">
        <v>134</v>
      </c>
      <c r="BM215" s="194" t="s">
        <v>313</v>
      </c>
    </row>
    <row r="216" s="2" customFormat="1" ht="21.75" customHeight="1">
      <c r="A216" s="38"/>
      <c r="B216" s="182"/>
      <c r="C216" s="183" t="s">
        <v>314</v>
      </c>
      <c r="D216" s="183" t="s">
        <v>130</v>
      </c>
      <c r="E216" s="184" t="s">
        <v>315</v>
      </c>
      <c r="F216" s="185" t="s">
        <v>316</v>
      </c>
      <c r="G216" s="186" t="s">
        <v>308</v>
      </c>
      <c r="H216" s="187">
        <v>430.10399999999998</v>
      </c>
      <c r="I216" s="188"/>
      <c r="J216" s="189">
        <f>ROUND(I216*H216,2)</f>
        <v>0</v>
      </c>
      <c r="K216" s="185" t="s">
        <v>141</v>
      </c>
      <c r="L216" s="39"/>
      <c r="M216" s="190" t="s">
        <v>1</v>
      </c>
      <c r="N216" s="191" t="s">
        <v>40</v>
      </c>
      <c r="O216" s="77"/>
      <c r="P216" s="192">
        <f>O216*H216</f>
        <v>0</v>
      </c>
      <c r="Q216" s="192">
        <v>0</v>
      </c>
      <c r="R216" s="192">
        <f>Q216*H216</f>
        <v>0</v>
      </c>
      <c r="S216" s="192">
        <v>0</v>
      </c>
      <c r="T216" s="193">
        <f>S216*H216</f>
        <v>0</v>
      </c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R216" s="194" t="s">
        <v>134</v>
      </c>
      <c r="AT216" s="194" t="s">
        <v>130</v>
      </c>
      <c r="AU216" s="194" t="s">
        <v>82</v>
      </c>
      <c r="AY216" s="19" t="s">
        <v>128</v>
      </c>
      <c r="BE216" s="195">
        <f>IF(N216="základní",J216,0)</f>
        <v>0</v>
      </c>
      <c r="BF216" s="195">
        <f>IF(N216="snížená",J216,0)</f>
        <v>0</v>
      </c>
      <c r="BG216" s="195">
        <f>IF(N216="zákl. přenesená",J216,0)</f>
        <v>0</v>
      </c>
      <c r="BH216" s="195">
        <f>IF(N216="sníž. přenesená",J216,0)</f>
        <v>0</v>
      </c>
      <c r="BI216" s="195">
        <f>IF(N216="nulová",J216,0)</f>
        <v>0</v>
      </c>
      <c r="BJ216" s="19" t="s">
        <v>80</v>
      </c>
      <c r="BK216" s="195">
        <f>ROUND(I216*H216,2)</f>
        <v>0</v>
      </c>
      <c r="BL216" s="19" t="s">
        <v>134</v>
      </c>
      <c r="BM216" s="194" t="s">
        <v>317</v>
      </c>
    </row>
    <row r="217" s="13" customFormat="1">
      <c r="A217" s="13"/>
      <c r="B217" s="196"/>
      <c r="C217" s="13"/>
      <c r="D217" s="197" t="s">
        <v>154</v>
      </c>
      <c r="E217" s="13"/>
      <c r="F217" s="199" t="s">
        <v>318</v>
      </c>
      <c r="G217" s="13"/>
      <c r="H217" s="200">
        <v>430.10399999999998</v>
      </c>
      <c r="I217" s="201"/>
      <c r="J217" s="13"/>
      <c r="K217" s="13"/>
      <c r="L217" s="196"/>
      <c r="M217" s="202"/>
      <c r="N217" s="203"/>
      <c r="O217" s="203"/>
      <c r="P217" s="203"/>
      <c r="Q217" s="203"/>
      <c r="R217" s="203"/>
      <c r="S217" s="203"/>
      <c r="T217" s="204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T217" s="198" t="s">
        <v>154</v>
      </c>
      <c r="AU217" s="198" t="s">
        <v>82</v>
      </c>
      <c r="AV217" s="13" t="s">
        <v>82</v>
      </c>
      <c r="AW217" s="13" t="s">
        <v>3</v>
      </c>
      <c r="AX217" s="13" t="s">
        <v>80</v>
      </c>
      <c r="AY217" s="198" t="s">
        <v>128</v>
      </c>
    </row>
    <row r="218" s="2" customFormat="1" ht="21.75" customHeight="1">
      <c r="A218" s="38"/>
      <c r="B218" s="182"/>
      <c r="C218" s="183" t="s">
        <v>319</v>
      </c>
      <c r="D218" s="183" t="s">
        <v>130</v>
      </c>
      <c r="E218" s="184" t="s">
        <v>320</v>
      </c>
      <c r="F218" s="185" t="s">
        <v>321</v>
      </c>
      <c r="G218" s="186" t="s">
        <v>308</v>
      </c>
      <c r="H218" s="187">
        <v>17.920999999999999</v>
      </c>
      <c r="I218" s="188"/>
      <c r="J218" s="189">
        <f>ROUND(I218*H218,2)</f>
        <v>0</v>
      </c>
      <c r="K218" s="185" t="s">
        <v>141</v>
      </c>
      <c r="L218" s="39"/>
      <c r="M218" s="190" t="s">
        <v>1</v>
      </c>
      <c r="N218" s="191" t="s">
        <v>40</v>
      </c>
      <c r="O218" s="77"/>
      <c r="P218" s="192">
        <f>O218*H218</f>
        <v>0</v>
      </c>
      <c r="Q218" s="192">
        <v>0</v>
      </c>
      <c r="R218" s="192">
        <f>Q218*H218</f>
        <v>0</v>
      </c>
      <c r="S218" s="192">
        <v>0</v>
      </c>
      <c r="T218" s="193">
        <f>S218*H218</f>
        <v>0</v>
      </c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R218" s="194" t="s">
        <v>134</v>
      </c>
      <c r="AT218" s="194" t="s">
        <v>130</v>
      </c>
      <c r="AU218" s="194" t="s">
        <v>82</v>
      </c>
      <c r="AY218" s="19" t="s">
        <v>128</v>
      </c>
      <c r="BE218" s="195">
        <f>IF(N218="základní",J218,0)</f>
        <v>0</v>
      </c>
      <c r="BF218" s="195">
        <f>IF(N218="snížená",J218,0)</f>
        <v>0</v>
      </c>
      <c r="BG218" s="195">
        <f>IF(N218="zákl. přenesená",J218,0)</f>
        <v>0</v>
      </c>
      <c r="BH218" s="195">
        <f>IF(N218="sníž. přenesená",J218,0)</f>
        <v>0</v>
      </c>
      <c r="BI218" s="195">
        <f>IF(N218="nulová",J218,0)</f>
        <v>0</v>
      </c>
      <c r="BJ218" s="19" t="s">
        <v>80</v>
      </c>
      <c r="BK218" s="195">
        <f>ROUND(I218*H218,2)</f>
        <v>0</v>
      </c>
      <c r="BL218" s="19" t="s">
        <v>134</v>
      </c>
      <c r="BM218" s="194" t="s">
        <v>322</v>
      </c>
    </row>
    <row r="219" s="12" customFormat="1" ht="22.8" customHeight="1">
      <c r="A219" s="12"/>
      <c r="B219" s="169"/>
      <c r="C219" s="12"/>
      <c r="D219" s="170" t="s">
        <v>74</v>
      </c>
      <c r="E219" s="180" t="s">
        <v>323</v>
      </c>
      <c r="F219" s="180" t="s">
        <v>324</v>
      </c>
      <c r="G219" s="12"/>
      <c r="H219" s="12"/>
      <c r="I219" s="172"/>
      <c r="J219" s="181">
        <f>BK219</f>
        <v>0</v>
      </c>
      <c r="K219" s="12"/>
      <c r="L219" s="169"/>
      <c r="M219" s="174"/>
      <c r="N219" s="175"/>
      <c r="O219" s="175"/>
      <c r="P219" s="176">
        <f>P220</f>
        <v>0</v>
      </c>
      <c r="Q219" s="175"/>
      <c r="R219" s="176">
        <f>R220</f>
        <v>0</v>
      </c>
      <c r="S219" s="175"/>
      <c r="T219" s="177">
        <f>T220</f>
        <v>0</v>
      </c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R219" s="170" t="s">
        <v>80</v>
      </c>
      <c r="AT219" s="178" t="s">
        <v>74</v>
      </c>
      <c r="AU219" s="178" t="s">
        <v>80</v>
      </c>
      <c r="AY219" s="170" t="s">
        <v>128</v>
      </c>
      <c r="BK219" s="179">
        <f>BK220</f>
        <v>0</v>
      </c>
    </row>
    <row r="220" s="2" customFormat="1" ht="16.5" customHeight="1">
      <c r="A220" s="38"/>
      <c r="B220" s="182"/>
      <c r="C220" s="183" t="s">
        <v>325</v>
      </c>
      <c r="D220" s="183" t="s">
        <v>130</v>
      </c>
      <c r="E220" s="184" t="s">
        <v>326</v>
      </c>
      <c r="F220" s="185" t="s">
        <v>327</v>
      </c>
      <c r="G220" s="186" t="s">
        <v>308</v>
      </c>
      <c r="H220" s="187">
        <v>8.0009999999999994</v>
      </c>
      <c r="I220" s="188"/>
      <c r="J220" s="189">
        <f>ROUND(I220*H220,2)</f>
        <v>0</v>
      </c>
      <c r="K220" s="185" t="s">
        <v>141</v>
      </c>
      <c r="L220" s="39"/>
      <c r="M220" s="190" t="s">
        <v>1</v>
      </c>
      <c r="N220" s="191" t="s">
        <v>40</v>
      </c>
      <c r="O220" s="77"/>
      <c r="P220" s="192">
        <f>O220*H220</f>
        <v>0</v>
      </c>
      <c r="Q220" s="192">
        <v>0</v>
      </c>
      <c r="R220" s="192">
        <f>Q220*H220</f>
        <v>0</v>
      </c>
      <c r="S220" s="192">
        <v>0</v>
      </c>
      <c r="T220" s="193">
        <f>S220*H220</f>
        <v>0</v>
      </c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R220" s="194" t="s">
        <v>134</v>
      </c>
      <c r="AT220" s="194" t="s">
        <v>130</v>
      </c>
      <c r="AU220" s="194" t="s">
        <v>82</v>
      </c>
      <c r="AY220" s="19" t="s">
        <v>128</v>
      </c>
      <c r="BE220" s="195">
        <f>IF(N220="základní",J220,0)</f>
        <v>0</v>
      </c>
      <c r="BF220" s="195">
        <f>IF(N220="snížená",J220,0)</f>
        <v>0</v>
      </c>
      <c r="BG220" s="195">
        <f>IF(N220="zákl. přenesená",J220,0)</f>
        <v>0</v>
      </c>
      <c r="BH220" s="195">
        <f>IF(N220="sníž. přenesená",J220,0)</f>
        <v>0</v>
      </c>
      <c r="BI220" s="195">
        <f>IF(N220="nulová",J220,0)</f>
        <v>0</v>
      </c>
      <c r="BJ220" s="19" t="s">
        <v>80</v>
      </c>
      <c r="BK220" s="195">
        <f>ROUND(I220*H220,2)</f>
        <v>0</v>
      </c>
      <c r="BL220" s="19" t="s">
        <v>134</v>
      </c>
      <c r="BM220" s="194" t="s">
        <v>328</v>
      </c>
    </row>
    <row r="221" s="12" customFormat="1" ht="25.92" customHeight="1">
      <c r="A221" s="12"/>
      <c r="B221" s="169"/>
      <c r="C221" s="12"/>
      <c r="D221" s="170" t="s">
        <v>74</v>
      </c>
      <c r="E221" s="171" t="s">
        <v>329</v>
      </c>
      <c r="F221" s="171" t="s">
        <v>330</v>
      </c>
      <c r="G221" s="12"/>
      <c r="H221" s="12"/>
      <c r="I221" s="172"/>
      <c r="J221" s="173">
        <f>BK221</f>
        <v>0</v>
      </c>
      <c r="K221" s="12"/>
      <c r="L221" s="169"/>
      <c r="M221" s="174"/>
      <c r="N221" s="175"/>
      <c r="O221" s="175"/>
      <c r="P221" s="176">
        <f>P222+P240+P257+P269+P272+P276+P301+P308+P311+P322+P341+P351</f>
        <v>0</v>
      </c>
      <c r="Q221" s="175"/>
      <c r="R221" s="176">
        <f>R222+R240+R257+R269+R272+R276+R301+R308+R311+R322+R341+R351</f>
        <v>3.3515475000000001</v>
      </c>
      <c r="S221" s="175"/>
      <c r="T221" s="177">
        <f>T222+T240+T257+T269+T272+T276+T301+T308+T311+T322+T341+T351</f>
        <v>0.26895920000000001</v>
      </c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R221" s="170" t="s">
        <v>82</v>
      </c>
      <c r="AT221" s="178" t="s">
        <v>74</v>
      </c>
      <c r="AU221" s="178" t="s">
        <v>75</v>
      </c>
      <c r="AY221" s="170" t="s">
        <v>128</v>
      </c>
      <c r="BK221" s="179">
        <f>BK222+BK240+BK257+BK269+BK272+BK276+BK301+BK308+BK311+BK322+BK341+BK351</f>
        <v>0</v>
      </c>
    </row>
    <row r="222" s="12" customFormat="1" ht="22.8" customHeight="1">
      <c r="A222" s="12"/>
      <c r="B222" s="169"/>
      <c r="C222" s="12"/>
      <c r="D222" s="170" t="s">
        <v>74</v>
      </c>
      <c r="E222" s="180" t="s">
        <v>331</v>
      </c>
      <c r="F222" s="180" t="s">
        <v>332</v>
      </c>
      <c r="G222" s="12"/>
      <c r="H222" s="12"/>
      <c r="I222" s="172"/>
      <c r="J222" s="181">
        <f>BK222</f>
        <v>0</v>
      </c>
      <c r="K222" s="12"/>
      <c r="L222" s="169"/>
      <c r="M222" s="174"/>
      <c r="N222" s="175"/>
      <c r="O222" s="175"/>
      <c r="P222" s="176">
        <f>SUM(P223:P239)</f>
        <v>0</v>
      </c>
      <c r="Q222" s="175"/>
      <c r="R222" s="176">
        <f>SUM(R223:R239)</f>
        <v>0.026919999999999999</v>
      </c>
      <c r="S222" s="175"/>
      <c r="T222" s="177">
        <f>SUM(T223:T239)</f>
        <v>0.028679999999999997</v>
      </c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R222" s="170" t="s">
        <v>82</v>
      </c>
      <c r="AT222" s="178" t="s">
        <v>74</v>
      </c>
      <c r="AU222" s="178" t="s">
        <v>80</v>
      </c>
      <c r="AY222" s="170" t="s">
        <v>128</v>
      </c>
      <c r="BK222" s="179">
        <f>SUM(BK223:BK239)</f>
        <v>0</v>
      </c>
    </row>
    <row r="223" s="2" customFormat="1" ht="16.5" customHeight="1">
      <c r="A223" s="38"/>
      <c r="B223" s="182"/>
      <c r="C223" s="183" t="s">
        <v>333</v>
      </c>
      <c r="D223" s="183" t="s">
        <v>130</v>
      </c>
      <c r="E223" s="184" t="s">
        <v>334</v>
      </c>
      <c r="F223" s="185" t="s">
        <v>335</v>
      </c>
      <c r="G223" s="186" t="s">
        <v>210</v>
      </c>
      <c r="H223" s="187">
        <v>2</v>
      </c>
      <c r="I223" s="188"/>
      <c r="J223" s="189">
        <f>ROUND(I223*H223,2)</f>
        <v>0</v>
      </c>
      <c r="K223" s="185" t="s">
        <v>141</v>
      </c>
      <c r="L223" s="39"/>
      <c r="M223" s="190" t="s">
        <v>1</v>
      </c>
      <c r="N223" s="191" t="s">
        <v>40</v>
      </c>
      <c r="O223" s="77"/>
      <c r="P223" s="192">
        <f>O223*H223</f>
        <v>0</v>
      </c>
      <c r="Q223" s="192">
        <v>0</v>
      </c>
      <c r="R223" s="192">
        <f>Q223*H223</f>
        <v>0</v>
      </c>
      <c r="S223" s="192">
        <v>0</v>
      </c>
      <c r="T223" s="193">
        <f>S223*H223</f>
        <v>0</v>
      </c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R223" s="194" t="s">
        <v>202</v>
      </c>
      <c r="AT223" s="194" t="s">
        <v>130</v>
      </c>
      <c r="AU223" s="194" t="s">
        <v>82</v>
      </c>
      <c r="AY223" s="19" t="s">
        <v>128</v>
      </c>
      <c r="BE223" s="195">
        <f>IF(N223="základní",J223,0)</f>
        <v>0</v>
      </c>
      <c r="BF223" s="195">
        <f>IF(N223="snížená",J223,0)</f>
        <v>0</v>
      </c>
      <c r="BG223" s="195">
        <f>IF(N223="zákl. přenesená",J223,0)</f>
        <v>0</v>
      </c>
      <c r="BH223" s="195">
        <f>IF(N223="sníž. přenesená",J223,0)</f>
        <v>0</v>
      </c>
      <c r="BI223" s="195">
        <f>IF(N223="nulová",J223,0)</f>
        <v>0</v>
      </c>
      <c r="BJ223" s="19" t="s">
        <v>80</v>
      </c>
      <c r="BK223" s="195">
        <f>ROUND(I223*H223,2)</f>
        <v>0</v>
      </c>
      <c r="BL223" s="19" t="s">
        <v>202</v>
      </c>
      <c r="BM223" s="194" t="s">
        <v>336</v>
      </c>
    </row>
    <row r="224" s="2" customFormat="1" ht="16.5" customHeight="1">
      <c r="A224" s="38"/>
      <c r="B224" s="182"/>
      <c r="C224" s="183" t="s">
        <v>337</v>
      </c>
      <c r="D224" s="183" t="s">
        <v>130</v>
      </c>
      <c r="E224" s="184" t="s">
        <v>338</v>
      </c>
      <c r="F224" s="185" t="s">
        <v>339</v>
      </c>
      <c r="G224" s="186" t="s">
        <v>242</v>
      </c>
      <c r="H224" s="187">
        <v>8</v>
      </c>
      <c r="I224" s="188"/>
      <c r="J224" s="189">
        <f>ROUND(I224*H224,2)</f>
        <v>0</v>
      </c>
      <c r="K224" s="185" t="s">
        <v>141</v>
      </c>
      <c r="L224" s="39"/>
      <c r="M224" s="190" t="s">
        <v>1</v>
      </c>
      <c r="N224" s="191" t="s">
        <v>40</v>
      </c>
      <c r="O224" s="77"/>
      <c r="P224" s="192">
        <f>O224*H224</f>
        <v>0</v>
      </c>
      <c r="Q224" s="192">
        <v>0</v>
      </c>
      <c r="R224" s="192">
        <f>Q224*H224</f>
        <v>0</v>
      </c>
      <c r="S224" s="192">
        <v>0.0020999999999999999</v>
      </c>
      <c r="T224" s="193">
        <f>S224*H224</f>
        <v>0.016799999999999999</v>
      </c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R224" s="194" t="s">
        <v>202</v>
      </c>
      <c r="AT224" s="194" t="s">
        <v>130</v>
      </c>
      <c r="AU224" s="194" t="s">
        <v>82</v>
      </c>
      <c r="AY224" s="19" t="s">
        <v>128</v>
      </c>
      <c r="BE224" s="195">
        <f>IF(N224="základní",J224,0)</f>
        <v>0</v>
      </c>
      <c r="BF224" s="195">
        <f>IF(N224="snížená",J224,0)</f>
        <v>0</v>
      </c>
      <c r="BG224" s="195">
        <f>IF(N224="zákl. přenesená",J224,0)</f>
        <v>0</v>
      </c>
      <c r="BH224" s="195">
        <f>IF(N224="sníž. přenesená",J224,0)</f>
        <v>0</v>
      </c>
      <c r="BI224" s="195">
        <f>IF(N224="nulová",J224,0)</f>
        <v>0</v>
      </c>
      <c r="BJ224" s="19" t="s">
        <v>80</v>
      </c>
      <c r="BK224" s="195">
        <f>ROUND(I224*H224,2)</f>
        <v>0</v>
      </c>
      <c r="BL224" s="19" t="s">
        <v>202</v>
      </c>
      <c r="BM224" s="194" t="s">
        <v>340</v>
      </c>
    </row>
    <row r="225" s="2" customFormat="1" ht="16.5" customHeight="1">
      <c r="A225" s="38"/>
      <c r="B225" s="182"/>
      <c r="C225" s="183" t="s">
        <v>341</v>
      </c>
      <c r="D225" s="183" t="s">
        <v>130</v>
      </c>
      <c r="E225" s="184" t="s">
        <v>342</v>
      </c>
      <c r="F225" s="185" t="s">
        <v>343</v>
      </c>
      <c r="G225" s="186" t="s">
        <v>242</v>
      </c>
      <c r="H225" s="187">
        <v>6</v>
      </c>
      <c r="I225" s="188"/>
      <c r="J225" s="189">
        <f>ROUND(I225*H225,2)</f>
        <v>0</v>
      </c>
      <c r="K225" s="185" t="s">
        <v>141</v>
      </c>
      <c r="L225" s="39"/>
      <c r="M225" s="190" t="s">
        <v>1</v>
      </c>
      <c r="N225" s="191" t="s">
        <v>40</v>
      </c>
      <c r="O225" s="77"/>
      <c r="P225" s="192">
        <f>O225*H225</f>
        <v>0</v>
      </c>
      <c r="Q225" s="192">
        <v>0</v>
      </c>
      <c r="R225" s="192">
        <f>Q225*H225</f>
        <v>0</v>
      </c>
      <c r="S225" s="192">
        <v>0.00198</v>
      </c>
      <c r="T225" s="193">
        <f>S225*H225</f>
        <v>0.01188</v>
      </c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R225" s="194" t="s">
        <v>202</v>
      </c>
      <c r="AT225" s="194" t="s">
        <v>130</v>
      </c>
      <c r="AU225" s="194" t="s">
        <v>82</v>
      </c>
      <c r="AY225" s="19" t="s">
        <v>128</v>
      </c>
      <c r="BE225" s="195">
        <f>IF(N225="základní",J225,0)</f>
        <v>0</v>
      </c>
      <c r="BF225" s="195">
        <f>IF(N225="snížená",J225,0)</f>
        <v>0</v>
      </c>
      <c r="BG225" s="195">
        <f>IF(N225="zákl. přenesená",J225,0)</f>
        <v>0</v>
      </c>
      <c r="BH225" s="195">
        <f>IF(N225="sníž. přenesená",J225,0)</f>
        <v>0</v>
      </c>
      <c r="BI225" s="195">
        <f>IF(N225="nulová",J225,0)</f>
        <v>0</v>
      </c>
      <c r="BJ225" s="19" t="s">
        <v>80</v>
      </c>
      <c r="BK225" s="195">
        <f>ROUND(I225*H225,2)</f>
        <v>0</v>
      </c>
      <c r="BL225" s="19" t="s">
        <v>202</v>
      </c>
      <c r="BM225" s="194" t="s">
        <v>344</v>
      </c>
    </row>
    <row r="226" s="2" customFormat="1" ht="16.5" customHeight="1">
      <c r="A226" s="38"/>
      <c r="B226" s="182"/>
      <c r="C226" s="183" t="s">
        <v>345</v>
      </c>
      <c r="D226" s="183" t="s">
        <v>130</v>
      </c>
      <c r="E226" s="184" t="s">
        <v>346</v>
      </c>
      <c r="F226" s="185" t="s">
        <v>347</v>
      </c>
      <c r="G226" s="186" t="s">
        <v>210</v>
      </c>
      <c r="H226" s="187">
        <v>2</v>
      </c>
      <c r="I226" s="188"/>
      <c r="J226" s="189">
        <f>ROUND(I226*H226,2)</f>
        <v>0</v>
      </c>
      <c r="K226" s="185" t="s">
        <v>141</v>
      </c>
      <c r="L226" s="39"/>
      <c r="M226" s="190" t="s">
        <v>1</v>
      </c>
      <c r="N226" s="191" t="s">
        <v>40</v>
      </c>
      <c r="O226" s="77"/>
      <c r="P226" s="192">
        <f>O226*H226</f>
        <v>0</v>
      </c>
      <c r="Q226" s="192">
        <v>0.0023</v>
      </c>
      <c r="R226" s="192">
        <f>Q226*H226</f>
        <v>0.0045999999999999999</v>
      </c>
      <c r="S226" s="192">
        <v>0</v>
      </c>
      <c r="T226" s="193">
        <f>S226*H226</f>
        <v>0</v>
      </c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R226" s="194" t="s">
        <v>202</v>
      </c>
      <c r="AT226" s="194" t="s">
        <v>130</v>
      </c>
      <c r="AU226" s="194" t="s">
        <v>82</v>
      </c>
      <c r="AY226" s="19" t="s">
        <v>128</v>
      </c>
      <c r="BE226" s="195">
        <f>IF(N226="základní",J226,0)</f>
        <v>0</v>
      </c>
      <c r="BF226" s="195">
        <f>IF(N226="snížená",J226,0)</f>
        <v>0</v>
      </c>
      <c r="BG226" s="195">
        <f>IF(N226="zákl. přenesená",J226,0)</f>
        <v>0</v>
      </c>
      <c r="BH226" s="195">
        <f>IF(N226="sníž. přenesená",J226,0)</f>
        <v>0</v>
      </c>
      <c r="BI226" s="195">
        <f>IF(N226="nulová",J226,0)</f>
        <v>0</v>
      </c>
      <c r="BJ226" s="19" t="s">
        <v>80</v>
      </c>
      <c r="BK226" s="195">
        <f>ROUND(I226*H226,2)</f>
        <v>0</v>
      </c>
      <c r="BL226" s="19" t="s">
        <v>202</v>
      </c>
      <c r="BM226" s="194" t="s">
        <v>348</v>
      </c>
    </row>
    <row r="227" s="2" customFormat="1" ht="16.5" customHeight="1">
      <c r="A227" s="38"/>
      <c r="B227" s="182"/>
      <c r="C227" s="183" t="s">
        <v>349</v>
      </c>
      <c r="D227" s="183" t="s">
        <v>130</v>
      </c>
      <c r="E227" s="184" t="s">
        <v>350</v>
      </c>
      <c r="F227" s="185" t="s">
        <v>351</v>
      </c>
      <c r="G227" s="186" t="s">
        <v>210</v>
      </c>
      <c r="H227" s="187">
        <v>2</v>
      </c>
      <c r="I227" s="188"/>
      <c r="J227" s="189">
        <f>ROUND(I227*H227,2)</f>
        <v>0</v>
      </c>
      <c r="K227" s="185" t="s">
        <v>141</v>
      </c>
      <c r="L227" s="39"/>
      <c r="M227" s="190" t="s">
        <v>1</v>
      </c>
      <c r="N227" s="191" t="s">
        <v>40</v>
      </c>
      <c r="O227" s="77"/>
      <c r="P227" s="192">
        <f>O227*H227</f>
        <v>0</v>
      </c>
      <c r="Q227" s="192">
        <v>0.0012899999999999999</v>
      </c>
      <c r="R227" s="192">
        <f>Q227*H227</f>
        <v>0.0025799999999999998</v>
      </c>
      <c r="S227" s="192">
        <v>0</v>
      </c>
      <c r="T227" s="193">
        <f>S227*H227</f>
        <v>0</v>
      </c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R227" s="194" t="s">
        <v>202</v>
      </c>
      <c r="AT227" s="194" t="s">
        <v>130</v>
      </c>
      <c r="AU227" s="194" t="s">
        <v>82</v>
      </c>
      <c r="AY227" s="19" t="s">
        <v>128</v>
      </c>
      <c r="BE227" s="195">
        <f>IF(N227="základní",J227,0)</f>
        <v>0</v>
      </c>
      <c r="BF227" s="195">
        <f>IF(N227="snížená",J227,0)</f>
        <v>0</v>
      </c>
      <c r="BG227" s="195">
        <f>IF(N227="zákl. přenesená",J227,0)</f>
        <v>0</v>
      </c>
      <c r="BH227" s="195">
        <f>IF(N227="sníž. přenesená",J227,0)</f>
        <v>0</v>
      </c>
      <c r="BI227" s="195">
        <f>IF(N227="nulová",J227,0)</f>
        <v>0</v>
      </c>
      <c r="BJ227" s="19" t="s">
        <v>80</v>
      </c>
      <c r="BK227" s="195">
        <f>ROUND(I227*H227,2)</f>
        <v>0</v>
      </c>
      <c r="BL227" s="19" t="s">
        <v>202</v>
      </c>
      <c r="BM227" s="194" t="s">
        <v>352</v>
      </c>
    </row>
    <row r="228" s="2" customFormat="1" ht="16.5" customHeight="1">
      <c r="A228" s="38"/>
      <c r="B228" s="182"/>
      <c r="C228" s="183" t="s">
        <v>353</v>
      </c>
      <c r="D228" s="183" t="s">
        <v>130</v>
      </c>
      <c r="E228" s="184" t="s">
        <v>354</v>
      </c>
      <c r="F228" s="185" t="s">
        <v>355</v>
      </c>
      <c r="G228" s="186" t="s">
        <v>242</v>
      </c>
      <c r="H228" s="187">
        <v>6</v>
      </c>
      <c r="I228" s="188"/>
      <c r="J228" s="189">
        <f>ROUND(I228*H228,2)</f>
        <v>0</v>
      </c>
      <c r="K228" s="185" t="s">
        <v>141</v>
      </c>
      <c r="L228" s="39"/>
      <c r="M228" s="190" t="s">
        <v>1</v>
      </c>
      <c r="N228" s="191" t="s">
        <v>40</v>
      </c>
      <c r="O228" s="77"/>
      <c r="P228" s="192">
        <f>O228*H228</f>
        <v>0</v>
      </c>
      <c r="Q228" s="192">
        <v>0.00040999999999999999</v>
      </c>
      <c r="R228" s="192">
        <f>Q228*H228</f>
        <v>0.0024599999999999999</v>
      </c>
      <c r="S228" s="192">
        <v>0</v>
      </c>
      <c r="T228" s="193">
        <f>S228*H228</f>
        <v>0</v>
      </c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R228" s="194" t="s">
        <v>202</v>
      </c>
      <c r="AT228" s="194" t="s">
        <v>130</v>
      </c>
      <c r="AU228" s="194" t="s">
        <v>82</v>
      </c>
      <c r="AY228" s="19" t="s">
        <v>128</v>
      </c>
      <c r="BE228" s="195">
        <f>IF(N228="základní",J228,0)</f>
        <v>0</v>
      </c>
      <c r="BF228" s="195">
        <f>IF(N228="snížená",J228,0)</f>
        <v>0</v>
      </c>
      <c r="BG228" s="195">
        <f>IF(N228="zákl. přenesená",J228,0)</f>
        <v>0</v>
      </c>
      <c r="BH228" s="195">
        <f>IF(N228="sníž. přenesená",J228,0)</f>
        <v>0</v>
      </c>
      <c r="BI228" s="195">
        <f>IF(N228="nulová",J228,0)</f>
        <v>0</v>
      </c>
      <c r="BJ228" s="19" t="s">
        <v>80</v>
      </c>
      <c r="BK228" s="195">
        <f>ROUND(I228*H228,2)</f>
        <v>0</v>
      </c>
      <c r="BL228" s="19" t="s">
        <v>202</v>
      </c>
      <c r="BM228" s="194" t="s">
        <v>356</v>
      </c>
    </row>
    <row r="229" s="2" customFormat="1" ht="16.5" customHeight="1">
      <c r="A229" s="38"/>
      <c r="B229" s="182"/>
      <c r="C229" s="183" t="s">
        <v>357</v>
      </c>
      <c r="D229" s="183" t="s">
        <v>130</v>
      </c>
      <c r="E229" s="184" t="s">
        <v>358</v>
      </c>
      <c r="F229" s="185" t="s">
        <v>359</v>
      </c>
      <c r="G229" s="186" t="s">
        <v>242</v>
      </c>
      <c r="H229" s="187">
        <v>8</v>
      </c>
      <c r="I229" s="188"/>
      <c r="J229" s="189">
        <f>ROUND(I229*H229,2)</f>
        <v>0</v>
      </c>
      <c r="K229" s="185" t="s">
        <v>141</v>
      </c>
      <c r="L229" s="39"/>
      <c r="M229" s="190" t="s">
        <v>1</v>
      </c>
      <c r="N229" s="191" t="s">
        <v>40</v>
      </c>
      <c r="O229" s="77"/>
      <c r="P229" s="192">
        <f>O229*H229</f>
        <v>0</v>
      </c>
      <c r="Q229" s="192">
        <v>0.00048000000000000001</v>
      </c>
      <c r="R229" s="192">
        <f>Q229*H229</f>
        <v>0.0038400000000000001</v>
      </c>
      <c r="S229" s="192">
        <v>0</v>
      </c>
      <c r="T229" s="193">
        <f>S229*H229</f>
        <v>0</v>
      </c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R229" s="194" t="s">
        <v>202</v>
      </c>
      <c r="AT229" s="194" t="s">
        <v>130</v>
      </c>
      <c r="AU229" s="194" t="s">
        <v>82</v>
      </c>
      <c r="AY229" s="19" t="s">
        <v>128</v>
      </c>
      <c r="BE229" s="195">
        <f>IF(N229="základní",J229,0)</f>
        <v>0</v>
      </c>
      <c r="BF229" s="195">
        <f>IF(N229="snížená",J229,0)</f>
        <v>0</v>
      </c>
      <c r="BG229" s="195">
        <f>IF(N229="zákl. přenesená",J229,0)</f>
        <v>0</v>
      </c>
      <c r="BH229" s="195">
        <f>IF(N229="sníž. přenesená",J229,0)</f>
        <v>0</v>
      </c>
      <c r="BI229" s="195">
        <f>IF(N229="nulová",J229,0)</f>
        <v>0</v>
      </c>
      <c r="BJ229" s="19" t="s">
        <v>80</v>
      </c>
      <c r="BK229" s="195">
        <f>ROUND(I229*H229,2)</f>
        <v>0</v>
      </c>
      <c r="BL229" s="19" t="s">
        <v>202</v>
      </c>
      <c r="BM229" s="194" t="s">
        <v>360</v>
      </c>
    </row>
    <row r="230" s="2" customFormat="1" ht="16.5" customHeight="1">
      <c r="A230" s="38"/>
      <c r="B230" s="182"/>
      <c r="C230" s="183" t="s">
        <v>361</v>
      </c>
      <c r="D230" s="183" t="s">
        <v>130</v>
      </c>
      <c r="E230" s="184" t="s">
        <v>362</v>
      </c>
      <c r="F230" s="185" t="s">
        <v>363</v>
      </c>
      <c r="G230" s="186" t="s">
        <v>242</v>
      </c>
      <c r="H230" s="187">
        <v>6</v>
      </c>
      <c r="I230" s="188"/>
      <c r="J230" s="189">
        <f>ROUND(I230*H230,2)</f>
        <v>0</v>
      </c>
      <c r="K230" s="185" t="s">
        <v>141</v>
      </c>
      <c r="L230" s="39"/>
      <c r="M230" s="190" t="s">
        <v>1</v>
      </c>
      <c r="N230" s="191" t="s">
        <v>40</v>
      </c>
      <c r="O230" s="77"/>
      <c r="P230" s="192">
        <f>O230*H230</f>
        <v>0</v>
      </c>
      <c r="Q230" s="192">
        <v>0.0022399999999999998</v>
      </c>
      <c r="R230" s="192">
        <f>Q230*H230</f>
        <v>0.013439999999999999</v>
      </c>
      <c r="S230" s="192">
        <v>0</v>
      </c>
      <c r="T230" s="193">
        <f>S230*H230</f>
        <v>0</v>
      </c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R230" s="194" t="s">
        <v>202</v>
      </c>
      <c r="AT230" s="194" t="s">
        <v>130</v>
      </c>
      <c r="AU230" s="194" t="s">
        <v>82</v>
      </c>
      <c r="AY230" s="19" t="s">
        <v>128</v>
      </c>
      <c r="BE230" s="195">
        <f>IF(N230="základní",J230,0)</f>
        <v>0</v>
      </c>
      <c r="BF230" s="195">
        <f>IF(N230="snížená",J230,0)</f>
        <v>0</v>
      </c>
      <c r="BG230" s="195">
        <f>IF(N230="zákl. přenesená",J230,0)</f>
        <v>0</v>
      </c>
      <c r="BH230" s="195">
        <f>IF(N230="sníž. přenesená",J230,0)</f>
        <v>0</v>
      </c>
      <c r="BI230" s="195">
        <f>IF(N230="nulová",J230,0)</f>
        <v>0</v>
      </c>
      <c r="BJ230" s="19" t="s">
        <v>80</v>
      </c>
      <c r="BK230" s="195">
        <f>ROUND(I230*H230,2)</f>
        <v>0</v>
      </c>
      <c r="BL230" s="19" t="s">
        <v>202</v>
      </c>
      <c r="BM230" s="194" t="s">
        <v>364</v>
      </c>
    </row>
    <row r="231" s="2" customFormat="1" ht="16.5" customHeight="1">
      <c r="A231" s="38"/>
      <c r="B231" s="182"/>
      <c r="C231" s="183" t="s">
        <v>365</v>
      </c>
      <c r="D231" s="183" t="s">
        <v>130</v>
      </c>
      <c r="E231" s="184" t="s">
        <v>366</v>
      </c>
      <c r="F231" s="185" t="s">
        <v>367</v>
      </c>
      <c r="G231" s="186" t="s">
        <v>210</v>
      </c>
      <c r="H231" s="187">
        <v>7</v>
      </c>
      <c r="I231" s="188"/>
      <c r="J231" s="189">
        <f>ROUND(I231*H231,2)</f>
        <v>0</v>
      </c>
      <c r="K231" s="185" t="s">
        <v>141</v>
      </c>
      <c r="L231" s="39"/>
      <c r="M231" s="190" t="s">
        <v>1</v>
      </c>
      <c r="N231" s="191" t="s">
        <v>40</v>
      </c>
      <c r="O231" s="77"/>
      <c r="P231" s="192">
        <f>O231*H231</f>
        <v>0</v>
      </c>
      <c r="Q231" s="192">
        <v>0</v>
      </c>
      <c r="R231" s="192">
        <f>Q231*H231</f>
        <v>0</v>
      </c>
      <c r="S231" s="192">
        <v>0</v>
      </c>
      <c r="T231" s="193">
        <f>S231*H231</f>
        <v>0</v>
      </c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R231" s="194" t="s">
        <v>202</v>
      </c>
      <c r="AT231" s="194" t="s">
        <v>130</v>
      </c>
      <c r="AU231" s="194" t="s">
        <v>82</v>
      </c>
      <c r="AY231" s="19" t="s">
        <v>128</v>
      </c>
      <c r="BE231" s="195">
        <f>IF(N231="základní",J231,0)</f>
        <v>0</v>
      </c>
      <c r="BF231" s="195">
        <f>IF(N231="snížená",J231,0)</f>
        <v>0</v>
      </c>
      <c r="BG231" s="195">
        <f>IF(N231="zákl. přenesená",J231,0)</f>
        <v>0</v>
      </c>
      <c r="BH231" s="195">
        <f>IF(N231="sníž. přenesená",J231,0)</f>
        <v>0</v>
      </c>
      <c r="BI231" s="195">
        <f>IF(N231="nulová",J231,0)</f>
        <v>0</v>
      </c>
      <c r="BJ231" s="19" t="s">
        <v>80</v>
      </c>
      <c r="BK231" s="195">
        <f>ROUND(I231*H231,2)</f>
        <v>0</v>
      </c>
      <c r="BL231" s="19" t="s">
        <v>202</v>
      </c>
      <c r="BM231" s="194" t="s">
        <v>368</v>
      </c>
    </row>
    <row r="232" s="13" customFormat="1">
      <c r="A232" s="13"/>
      <c r="B232" s="196"/>
      <c r="C232" s="13"/>
      <c r="D232" s="197" t="s">
        <v>154</v>
      </c>
      <c r="E232" s="198" t="s">
        <v>1</v>
      </c>
      <c r="F232" s="199" t="s">
        <v>369</v>
      </c>
      <c r="G232" s="13"/>
      <c r="H232" s="200">
        <v>4</v>
      </c>
      <c r="I232" s="201"/>
      <c r="J232" s="13"/>
      <c r="K232" s="13"/>
      <c r="L232" s="196"/>
      <c r="M232" s="202"/>
      <c r="N232" s="203"/>
      <c r="O232" s="203"/>
      <c r="P232" s="203"/>
      <c r="Q232" s="203"/>
      <c r="R232" s="203"/>
      <c r="S232" s="203"/>
      <c r="T232" s="204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T232" s="198" t="s">
        <v>154</v>
      </c>
      <c r="AU232" s="198" t="s">
        <v>82</v>
      </c>
      <c r="AV232" s="13" t="s">
        <v>82</v>
      </c>
      <c r="AW232" s="13" t="s">
        <v>32</v>
      </c>
      <c r="AX232" s="13" t="s">
        <v>75</v>
      </c>
      <c r="AY232" s="198" t="s">
        <v>128</v>
      </c>
    </row>
    <row r="233" s="13" customFormat="1">
      <c r="A233" s="13"/>
      <c r="B233" s="196"/>
      <c r="C233" s="13"/>
      <c r="D233" s="197" t="s">
        <v>154</v>
      </c>
      <c r="E233" s="198" t="s">
        <v>1</v>
      </c>
      <c r="F233" s="199" t="s">
        <v>370</v>
      </c>
      <c r="G233" s="13"/>
      <c r="H233" s="200">
        <v>3</v>
      </c>
      <c r="I233" s="201"/>
      <c r="J233" s="13"/>
      <c r="K233" s="13"/>
      <c r="L233" s="196"/>
      <c r="M233" s="202"/>
      <c r="N233" s="203"/>
      <c r="O233" s="203"/>
      <c r="P233" s="203"/>
      <c r="Q233" s="203"/>
      <c r="R233" s="203"/>
      <c r="S233" s="203"/>
      <c r="T233" s="204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T233" s="198" t="s">
        <v>154</v>
      </c>
      <c r="AU233" s="198" t="s">
        <v>82</v>
      </c>
      <c r="AV233" s="13" t="s">
        <v>82</v>
      </c>
      <c r="AW233" s="13" t="s">
        <v>32</v>
      </c>
      <c r="AX233" s="13" t="s">
        <v>75</v>
      </c>
      <c r="AY233" s="198" t="s">
        <v>128</v>
      </c>
    </row>
    <row r="234" s="14" customFormat="1">
      <c r="A234" s="14"/>
      <c r="B234" s="205"/>
      <c r="C234" s="14"/>
      <c r="D234" s="197" t="s">
        <v>154</v>
      </c>
      <c r="E234" s="206" t="s">
        <v>1</v>
      </c>
      <c r="F234" s="207" t="s">
        <v>157</v>
      </c>
      <c r="G234" s="14"/>
      <c r="H234" s="208">
        <v>7</v>
      </c>
      <c r="I234" s="209"/>
      <c r="J234" s="14"/>
      <c r="K234" s="14"/>
      <c r="L234" s="205"/>
      <c r="M234" s="210"/>
      <c r="N234" s="211"/>
      <c r="O234" s="211"/>
      <c r="P234" s="211"/>
      <c r="Q234" s="211"/>
      <c r="R234" s="211"/>
      <c r="S234" s="211"/>
      <c r="T234" s="212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T234" s="206" t="s">
        <v>154</v>
      </c>
      <c r="AU234" s="206" t="s">
        <v>82</v>
      </c>
      <c r="AV234" s="14" t="s">
        <v>134</v>
      </c>
      <c r="AW234" s="14" t="s">
        <v>32</v>
      </c>
      <c r="AX234" s="14" t="s">
        <v>80</v>
      </c>
      <c r="AY234" s="206" t="s">
        <v>128</v>
      </c>
    </row>
    <row r="235" s="2" customFormat="1" ht="16.5" customHeight="1">
      <c r="A235" s="38"/>
      <c r="B235" s="182"/>
      <c r="C235" s="183" t="s">
        <v>371</v>
      </c>
      <c r="D235" s="183" t="s">
        <v>130</v>
      </c>
      <c r="E235" s="184" t="s">
        <v>372</v>
      </c>
      <c r="F235" s="185" t="s">
        <v>373</v>
      </c>
      <c r="G235" s="186" t="s">
        <v>210</v>
      </c>
      <c r="H235" s="187">
        <v>4</v>
      </c>
      <c r="I235" s="188"/>
      <c r="J235" s="189">
        <f>ROUND(I235*H235,2)</f>
        <v>0</v>
      </c>
      <c r="K235" s="185" t="s">
        <v>141</v>
      </c>
      <c r="L235" s="39"/>
      <c r="M235" s="190" t="s">
        <v>1</v>
      </c>
      <c r="N235" s="191" t="s">
        <v>40</v>
      </c>
      <c r="O235" s="77"/>
      <c r="P235" s="192">
        <f>O235*H235</f>
        <v>0</v>
      </c>
      <c r="Q235" s="192">
        <v>0</v>
      </c>
      <c r="R235" s="192">
        <f>Q235*H235</f>
        <v>0</v>
      </c>
      <c r="S235" s="192">
        <v>0</v>
      </c>
      <c r="T235" s="193">
        <f>S235*H235</f>
        <v>0</v>
      </c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R235" s="194" t="s">
        <v>202</v>
      </c>
      <c r="AT235" s="194" t="s">
        <v>130</v>
      </c>
      <c r="AU235" s="194" t="s">
        <v>82</v>
      </c>
      <c r="AY235" s="19" t="s">
        <v>128</v>
      </c>
      <c r="BE235" s="195">
        <f>IF(N235="základní",J235,0)</f>
        <v>0</v>
      </c>
      <c r="BF235" s="195">
        <f>IF(N235="snížená",J235,0)</f>
        <v>0</v>
      </c>
      <c r="BG235" s="195">
        <f>IF(N235="zákl. přenesená",J235,0)</f>
        <v>0</v>
      </c>
      <c r="BH235" s="195">
        <f>IF(N235="sníž. přenesená",J235,0)</f>
        <v>0</v>
      </c>
      <c r="BI235" s="195">
        <f>IF(N235="nulová",J235,0)</f>
        <v>0</v>
      </c>
      <c r="BJ235" s="19" t="s">
        <v>80</v>
      </c>
      <c r="BK235" s="195">
        <f>ROUND(I235*H235,2)</f>
        <v>0</v>
      </c>
      <c r="BL235" s="19" t="s">
        <v>202</v>
      </c>
      <c r="BM235" s="194" t="s">
        <v>374</v>
      </c>
    </row>
    <row r="236" s="13" customFormat="1">
      <c r="A236" s="13"/>
      <c r="B236" s="196"/>
      <c r="C236" s="13"/>
      <c r="D236" s="197" t="s">
        <v>154</v>
      </c>
      <c r="E236" s="198" t="s">
        <v>1</v>
      </c>
      <c r="F236" s="199" t="s">
        <v>375</v>
      </c>
      <c r="G236" s="13"/>
      <c r="H236" s="200">
        <v>4</v>
      </c>
      <c r="I236" s="201"/>
      <c r="J236" s="13"/>
      <c r="K236" s="13"/>
      <c r="L236" s="196"/>
      <c r="M236" s="202"/>
      <c r="N236" s="203"/>
      <c r="O236" s="203"/>
      <c r="P236" s="203"/>
      <c r="Q236" s="203"/>
      <c r="R236" s="203"/>
      <c r="S236" s="203"/>
      <c r="T236" s="204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T236" s="198" t="s">
        <v>154</v>
      </c>
      <c r="AU236" s="198" t="s">
        <v>82</v>
      </c>
      <c r="AV236" s="13" t="s">
        <v>82</v>
      </c>
      <c r="AW236" s="13" t="s">
        <v>32</v>
      </c>
      <c r="AX236" s="13" t="s">
        <v>75</v>
      </c>
      <c r="AY236" s="198" t="s">
        <v>128</v>
      </c>
    </row>
    <row r="237" s="14" customFormat="1">
      <c r="A237" s="14"/>
      <c r="B237" s="205"/>
      <c r="C237" s="14"/>
      <c r="D237" s="197" t="s">
        <v>154</v>
      </c>
      <c r="E237" s="206" t="s">
        <v>1</v>
      </c>
      <c r="F237" s="207" t="s">
        <v>157</v>
      </c>
      <c r="G237" s="14"/>
      <c r="H237" s="208">
        <v>4</v>
      </c>
      <c r="I237" s="209"/>
      <c r="J237" s="14"/>
      <c r="K237" s="14"/>
      <c r="L237" s="205"/>
      <c r="M237" s="210"/>
      <c r="N237" s="211"/>
      <c r="O237" s="211"/>
      <c r="P237" s="211"/>
      <c r="Q237" s="211"/>
      <c r="R237" s="211"/>
      <c r="S237" s="211"/>
      <c r="T237" s="212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T237" s="206" t="s">
        <v>154</v>
      </c>
      <c r="AU237" s="206" t="s">
        <v>82</v>
      </c>
      <c r="AV237" s="14" t="s">
        <v>134</v>
      </c>
      <c r="AW237" s="14" t="s">
        <v>32</v>
      </c>
      <c r="AX237" s="14" t="s">
        <v>80</v>
      </c>
      <c r="AY237" s="206" t="s">
        <v>128</v>
      </c>
    </row>
    <row r="238" s="2" customFormat="1" ht="16.5" customHeight="1">
      <c r="A238" s="38"/>
      <c r="B238" s="182"/>
      <c r="C238" s="183" t="s">
        <v>376</v>
      </c>
      <c r="D238" s="183" t="s">
        <v>130</v>
      </c>
      <c r="E238" s="184" t="s">
        <v>377</v>
      </c>
      <c r="F238" s="185" t="s">
        <v>378</v>
      </c>
      <c r="G238" s="186" t="s">
        <v>242</v>
      </c>
      <c r="H238" s="187">
        <v>20</v>
      </c>
      <c r="I238" s="188"/>
      <c r="J238" s="189">
        <f>ROUND(I238*H238,2)</f>
        <v>0</v>
      </c>
      <c r="K238" s="185" t="s">
        <v>141</v>
      </c>
      <c r="L238" s="39"/>
      <c r="M238" s="190" t="s">
        <v>1</v>
      </c>
      <c r="N238" s="191" t="s">
        <v>40</v>
      </c>
      <c r="O238" s="77"/>
      <c r="P238" s="192">
        <f>O238*H238</f>
        <v>0</v>
      </c>
      <c r="Q238" s="192">
        <v>0</v>
      </c>
      <c r="R238" s="192">
        <f>Q238*H238</f>
        <v>0</v>
      </c>
      <c r="S238" s="192">
        <v>0</v>
      </c>
      <c r="T238" s="193">
        <f>S238*H238</f>
        <v>0</v>
      </c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R238" s="194" t="s">
        <v>202</v>
      </c>
      <c r="AT238" s="194" t="s">
        <v>130</v>
      </c>
      <c r="AU238" s="194" t="s">
        <v>82</v>
      </c>
      <c r="AY238" s="19" t="s">
        <v>128</v>
      </c>
      <c r="BE238" s="195">
        <f>IF(N238="základní",J238,0)</f>
        <v>0</v>
      </c>
      <c r="BF238" s="195">
        <f>IF(N238="snížená",J238,0)</f>
        <v>0</v>
      </c>
      <c r="BG238" s="195">
        <f>IF(N238="zákl. přenesená",J238,0)</f>
        <v>0</v>
      </c>
      <c r="BH238" s="195">
        <f>IF(N238="sníž. přenesená",J238,0)</f>
        <v>0</v>
      </c>
      <c r="BI238" s="195">
        <f>IF(N238="nulová",J238,0)</f>
        <v>0</v>
      </c>
      <c r="BJ238" s="19" t="s">
        <v>80</v>
      </c>
      <c r="BK238" s="195">
        <f>ROUND(I238*H238,2)</f>
        <v>0</v>
      </c>
      <c r="BL238" s="19" t="s">
        <v>202</v>
      </c>
      <c r="BM238" s="194" t="s">
        <v>379</v>
      </c>
    </row>
    <row r="239" s="2" customFormat="1" ht="21.75" customHeight="1">
      <c r="A239" s="38"/>
      <c r="B239" s="182"/>
      <c r="C239" s="183" t="s">
        <v>380</v>
      </c>
      <c r="D239" s="183" t="s">
        <v>130</v>
      </c>
      <c r="E239" s="184" t="s">
        <v>381</v>
      </c>
      <c r="F239" s="185" t="s">
        <v>382</v>
      </c>
      <c r="G239" s="186" t="s">
        <v>383</v>
      </c>
      <c r="H239" s="228"/>
      <c r="I239" s="188"/>
      <c r="J239" s="189">
        <f>ROUND(I239*H239,2)</f>
        <v>0</v>
      </c>
      <c r="K239" s="185" t="s">
        <v>141</v>
      </c>
      <c r="L239" s="39"/>
      <c r="M239" s="190" t="s">
        <v>1</v>
      </c>
      <c r="N239" s="191" t="s">
        <v>40</v>
      </c>
      <c r="O239" s="77"/>
      <c r="P239" s="192">
        <f>O239*H239</f>
        <v>0</v>
      </c>
      <c r="Q239" s="192">
        <v>0</v>
      </c>
      <c r="R239" s="192">
        <f>Q239*H239</f>
        <v>0</v>
      </c>
      <c r="S239" s="192">
        <v>0</v>
      </c>
      <c r="T239" s="193">
        <f>S239*H239</f>
        <v>0</v>
      </c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R239" s="194" t="s">
        <v>202</v>
      </c>
      <c r="AT239" s="194" t="s">
        <v>130</v>
      </c>
      <c r="AU239" s="194" t="s">
        <v>82</v>
      </c>
      <c r="AY239" s="19" t="s">
        <v>128</v>
      </c>
      <c r="BE239" s="195">
        <f>IF(N239="základní",J239,0)</f>
        <v>0</v>
      </c>
      <c r="BF239" s="195">
        <f>IF(N239="snížená",J239,0)</f>
        <v>0</v>
      </c>
      <c r="BG239" s="195">
        <f>IF(N239="zákl. přenesená",J239,0)</f>
        <v>0</v>
      </c>
      <c r="BH239" s="195">
        <f>IF(N239="sníž. přenesená",J239,0)</f>
        <v>0</v>
      </c>
      <c r="BI239" s="195">
        <f>IF(N239="nulová",J239,0)</f>
        <v>0</v>
      </c>
      <c r="BJ239" s="19" t="s">
        <v>80</v>
      </c>
      <c r="BK239" s="195">
        <f>ROUND(I239*H239,2)</f>
        <v>0</v>
      </c>
      <c r="BL239" s="19" t="s">
        <v>202</v>
      </c>
      <c r="BM239" s="194" t="s">
        <v>384</v>
      </c>
    </row>
    <row r="240" s="12" customFormat="1" ht="22.8" customHeight="1">
      <c r="A240" s="12"/>
      <c r="B240" s="169"/>
      <c r="C240" s="12"/>
      <c r="D240" s="170" t="s">
        <v>74</v>
      </c>
      <c r="E240" s="180" t="s">
        <v>385</v>
      </c>
      <c r="F240" s="180" t="s">
        <v>386</v>
      </c>
      <c r="G240" s="12"/>
      <c r="H240" s="12"/>
      <c r="I240" s="172"/>
      <c r="J240" s="181">
        <f>BK240</f>
        <v>0</v>
      </c>
      <c r="K240" s="12"/>
      <c r="L240" s="169"/>
      <c r="M240" s="174"/>
      <c r="N240" s="175"/>
      <c r="O240" s="175"/>
      <c r="P240" s="176">
        <f>SUM(P241:P256)</f>
        <v>0</v>
      </c>
      <c r="Q240" s="175"/>
      <c r="R240" s="176">
        <f>SUM(R241:R256)</f>
        <v>0.059339999999999997</v>
      </c>
      <c r="S240" s="175"/>
      <c r="T240" s="177">
        <f>SUM(T241:T256)</f>
        <v>0.0055999999999999991</v>
      </c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R240" s="170" t="s">
        <v>82</v>
      </c>
      <c r="AT240" s="178" t="s">
        <v>74</v>
      </c>
      <c r="AU240" s="178" t="s">
        <v>80</v>
      </c>
      <c r="AY240" s="170" t="s">
        <v>128</v>
      </c>
      <c r="BK240" s="179">
        <f>SUM(BK241:BK256)</f>
        <v>0</v>
      </c>
    </row>
    <row r="241" s="2" customFormat="1" ht="16.5" customHeight="1">
      <c r="A241" s="38"/>
      <c r="B241" s="182"/>
      <c r="C241" s="183" t="s">
        <v>387</v>
      </c>
      <c r="D241" s="183" t="s">
        <v>130</v>
      </c>
      <c r="E241" s="184" t="s">
        <v>388</v>
      </c>
      <c r="F241" s="185" t="s">
        <v>389</v>
      </c>
      <c r="G241" s="186" t="s">
        <v>242</v>
      </c>
      <c r="H241" s="187">
        <v>20</v>
      </c>
      <c r="I241" s="188"/>
      <c r="J241" s="189">
        <f>ROUND(I241*H241,2)</f>
        <v>0</v>
      </c>
      <c r="K241" s="185" t="s">
        <v>141</v>
      </c>
      <c r="L241" s="39"/>
      <c r="M241" s="190" t="s">
        <v>1</v>
      </c>
      <c r="N241" s="191" t="s">
        <v>40</v>
      </c>
      <c r="O241" s="77"/>
      <c r="P241" s="192">
        <f>O241*H241</f>
        <v>0</v>
      </c>
      <c r="Q241" s="192">
        <v>0</v>
      </c>
      <c r="R241" s="192">
        <f>Q241*H241</f>
        <v>0</v>
      </c>
      <c r="S241" s="192">
        <v>0.00027999999999999998</v>
      </c>
      <c r="T241" s="193">
        <f>S241*H241</f>
        <v>0.0055999999999999991</v>
      </c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R241" s="194" t="s">
        <v>202</v>
      </c>
      <c r="AT241" s="194" t="s">
        <v>130</v>
      </c>
      <c r="AU241" s="194" t="s">
        <v>82</v>
      </c>
      <c r="AY241" s="19" t="s">
        <v>128</v>
      </c>
      <c r="BE241" s="195">
        <f>IF(N241="základní",J241,0)</f>
        <v>0</v>
      </c>
      <c r="BF241" s="195">
        <f>IF(N241="snížená",J241,0)</f>
        <v>0</v>
      </c>
      <c r="BG241" s="195">
        <f>IF(N241="zákl. přenesená",J241,0)</f>
        <v>0</v>
      </c>
      <c r="BH241" s="195">
        <f>IF(N241="sníž. přenesená",J241,0)</f>
        <v>0</v>
      </c>
      <c r="BI241" s="195">
        <f>IF(N241="nulová",J241,0)</f>
        <v>0</v>
      </c>
      <c r="BJ241" s="19" t="s">
        <v>80</v>
      </c>
      <c r="BK241" s="195">
        <f>ROUND(I241*H241,2)</f>
        <v>0</v>
      </c>
      <c r="BL241" s="19" t="s">
        <v>202</v>
      </c>
      <c r="BM241" s="194" t="s">
        <v>390</v>
      </c>
    </row>
    <row r="242" s="2" customFormat="1" ht="21.75" customHeight="1">
      <c r="A242" s="38"/>
      <c r="B242" s="182"/>
      <c r="C242" s="183" t="s">
        <v>391</v>
      </c>
      <c r="D242" s="183" t="s">
        <v>130</v>
      </c>
      <c r="E242" s="184" t="s">
        <v>392</v>
      </c>
      <c r="F242" s="185" t="s">
        <v>393</v>
      </c>
      <c r="G242" s="186" t="s">
        <v>242</v>
      </c>
      <c r="H242" s="187">
        <v>20</v>
      </c>
      <c r="I242" s="188"/>
      <c r="J242" s="189">
        <f>ROUND(I242*H242,2)</f>
        <v>0</v>
      </c>
      <c r="K242" s="185" t="s">
        <v>141</v>
      </c>
      <c r="L242" s="39"/>
      <c r="M242" s="190" t="s">
        <v>1</v>
      </c>
      <c r="N242" s="191" t="s">
        <v>40</v>
      </c>
      <c r="O242" s="77"/>
      <c r="P242" s="192">
        <f>O242*H242</f>
        <v>0</v>
      </c>
      <c r="Q242" s="192">
        <v>0.00084999999999999995</v>
      </c>
      <c r="R242" s="192">
        <f>Q242*H242</f>
        <v>0.016999999999999998</v>
      </c>
      <c r="S242" s="192">
        <v>0</v>
      </c>
      <c r="T242" s="193">
        <f>S242*H242</f>
        <v>0</v>
      </c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R242" s="194" t="s">
        <v>202</v>
      </c>
      <c r="AT242" s="194" t="s">
        <v>130</v>
      </c>
      <c r="AU242" s="194" t="s">
        <v>82</v>
      </c>
      <c r="AY242" s="19" t="s">
        <v>128</v>
      </c>
      <c r="BE242" s="195">
        <f>IF(N242="základní",J242,0)</f>
        <v>0</v>
      </c>
      <c r="BF242" s="195">
        <f>IF(N242="snížená",J242,0)</f>
        <v>0</v>
      </c>
      <c r="BG242" s="195">
        <f>IF(N242="zákl. přenesená",J242,0)</f>
        <v>0</v>
      </c>
      <c r="BH242" s="195">
        <f>IF(N242="sníž. přenesená",J242,0)</f>
        <v>0</v>
      </c>
      <c r="BI242" s="195">
        <f>IF(N242="nulová",J242,0)</f>
        <v>0</v>
      </c>
      <c r="BJ242" s="19" t="s">
        <v>80</v>
      </c>
      <c r="BK242" s="195">
        <f>ROUND(I242*H242,2)</f>
        <v>0</v>
      </c>
      <c r="BL242" s="19" t="s">
        <v>202</v>
      </c>
      <c r="BM242" s="194" t="s">
        <v>394</v>
      </c>
    </row>
    <row r="243" s="2" customFormat="1" ht="21.75" customHeight="1">
      <c r="A243" s="38"/>
      <c r="B243" s="182"/>
      <c r="C243" s="183" t="s">
        <v>395</v>
      </c>
      <c r="D243" s="183" t="s">
        <v>130</v>
      </c>
      <c r="E243" s="184" t="s">
        <v>396</v>
      </c>
      <c r="F243" s="185" t="s">
        <v>397</v>
      </c>
      <c r="G243" s="186" t="s">
        <v>242</v>
      </c>
      <c r="H243" s="187">
        <v>24</v>
      </c>
      <c r="I243" s="188"/>
      <c r="J243" s="189">
        <f>ROUND(I243*H243,2)</f>
        <v>0</v>
      </c>
      <c r="K243" s="185" t="s">
        <v>141</v>
      </c>
      <c r="L243" s="39"/>
      <c r="M243" s="190" t="s">
        <v>1</v>
      </c>
      <c r="N243" s="191" t="s">
        <v>40</v>
      </c>
      <c r="O243" s="77"/>
      <c r="P243" s="192">
        <f>O243*H243</f>
        <v>0</v>
      </c>
      <c r="Q243" s="192">
        <v>0.00116</v>
      </c>
      <c r="R243" s="192">
        <f>Q243*H243</f>
        <v>0.02784</v>
      </c>
      <c r="S243" s="192">
        <v>0</v>
      </c>
      <c r="T243" s="193">
        <f>S243*H243</f>
        <v>0</v>
      </c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R243" s="194" t="s">
        <v>202</v>
      </c>
      <c r="AT243" s="194" t="s">
        <v>130</v>
      </c>
      <c r="AU243" s="194" t="s">
        <v>82</v>
      </c>
      <c r="AY243" s="19" t="s">
        <v>128</v>
      </c>
      <c r="BE243" s="195">
        <f>IF(N243="základní",J243,0)</f>
        <v>0</v>
      </c>
      <c r="BF243" s="195">
        <f>IF(N243="snížená",J243,0)</f>
        <v>0</v>
      </c>
      <c r="BG243" s="195">
        <f>IF(N243="zákl. přenesená",J243,0)</f>
        <v>0</v>
      </c>
      <c r="BH243" s="195">
        <f>IF(N243="sníž. přenesená",J243,0)</f>
        <v>0</v>
      </c>
      <c r="BI243" s="195">
        <f>IF(N243="nulová",J243,0)</f>
        <v>0</v>
      </c>
      <c r="BJ243" s="19" t="s">
        <v>80</v>
      </c>
      <c r="BK243" s="195">
        <f>ROUND(I243*H243,2)</f>
        <v>0</v>
      </c>
      <c r="BL243" s="19" t="s">
        <v>202</v>
      </c>
      <c r="BM243" s="194" t="s">
        <v>398</v>
      </c>
    </row>
    <row r="244" s="2" customFormat="1" ht="33" customHeight="1">
      <c r="A244" s="38"/>
      <c r="B244" s="182"/>
      <c r="C244" s="183" t="s">
        <v>399</v>
      </c>
      <c r="D244" s="183" t="s">
        <v>130</v>
      </c>
      <c r="E244" s="184" t="s">
        <v>400</v>
      </c>
      <c r="F244" s="185" t="s">
        <v>401</v>
      </c>
      <c r="G244" s="186" t="s">
        <v>242</v>
      </c>
      <c r="H244" s="187">
        <v>20</v>
      </c>
      <c r="I244" s="188"/>
      <c r="J244" s="189">
        <f>ROUND(I244*H244,2)</f>
        <v>0</v>
      </c>
      <c r="K244" s="185" t="s">
        <v>141</v>
      </c>
      <c r="L244" s="39"/>
      <c r="M244" s="190" t="s">
        <v>1</v>
      </c>
      <c r="N244" s="191" t="s">
        <v>40</v>
      </c>
      <c r="O244" s="77"/>
      <c r="P244" s="192">
        <f>O244*H244</f>
        <v>0</v>
      </c>
      <c r="Q244" s="192">
        <v>6.9999999999999994E-05</v>
      </c>
      <c r="R244" s="192">
        <f>Q244*H244</f>
        <v>0.0013999999999999998</v>
      </c>
      <c r="S244" s="192">
        <v>0</v>
      </c>
      <c r="T244" s="193">
        <f>S244*H244</f>
        <v>0</v>
      </c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R244" s="194" t="s">
        <v>202</v>
      </c>
      <c r="AT244" s="194" t="s">
        <v>130</v>
      </c>
      <c r="AU244" s="194" t="s">
        <v>82</v>
      </c>
      <c r="AY244" s="19" t="s">
        <v>128</v>
      </c>
      <c r="BE244" s="195">
        <f>IF(N244="základní",J244,0)</f>
        <v>0</v>
      </c>
      <c r="BF244" s="195">
        <f>IF(N244="snížená",J244,0)</f>
        <v>0</v>
      </c>
      <c r="BG244" s="195">
        <f>IF(N244="zákl. přenesená",J244,0)</f>
        <v>0</v>
      </c>
      <c r="BH244" s="195">
        <f>IF(N244="sníž. přenesená",J244,0)</f>
        <v>0</v>
      </c>
      <c r="BI244" s="195">
        <f>IF(N244="nulová",J244,0)</f>
        <v>0</v>
      </c>
      <c r="BJ244" s="19" t="s">
        <v>80</v>
      </c>
      <c r="BK244" s="195">
        <f>ROUND(I244*H244,2)</f>
        <v>0</v>
      </c>
      <c r="BL244" s="19" t="s">
        <v>202</v>
      </c>
      <c r="BM244" s="194" t="s">
        <v>402</v>
      </c>
    </row>
    <row r="245" s="2" customFormat="1" ht="33" customHeight="1">
      <c r="A245" s="38"/>
      <c r="B245" s="182"/>
      <c r="C245" s="183" t="s">
        <v>403</v>
      </c>
      <c r="D245" s="183" t="s">
        <v>130</v>
      </c>
      <c r="E245" s="184" t="s">
        <v>404</v>
      </c>
      <c r="F245" s="185" t="s">
        <v>405</v>
      </c>
      <c r="G245" s="186" t="s">
        <v>242</v>
      </c>
      <c r="H245" s="187">
        <v>24</v>
      </c>
      <c r="I245" s="188"/>
      <c r="J245" s="189">
        <f>ROUND(I245*H245,2)</f>
        <v>0</v>
      </c>
      <c r="K245" s="185" t="s">
        <v>141</v>
      </c>
      <c r="L245" s="39"/>
      <c r="M245" s="190" t="s">
        <v>1</v>
      </c>
      <c r="N245" s="191" t="s">
        <v>40</v>
      </c>
      <c r="O245" s="77"/>
      <c r="P245" s="192">
        <f>O245*H245</f>
        <v>0</v>
      </c>
      <c r="Q245" s="192">
        <v>9.0000000000000006E-05</v>
      </c>
      <c r="R245" s="192">
        <f>Q245*H245</f>
        <v>0.00216</v>
      </c>
      <c r="S245" s="192">
        <v>0</v>
      </c>
      <c r="T245" s="193">
        <f>S245*H245</f>
        <v>0</v>
      </c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R245" s="194" t="s">
        <v>202</v>
      </c>
      <c r="AT245" s="194" t="s">
        <v>130</v>
      </c>
      <c r="AU245" s="194" t="s">
        <v>82</v>
      </c>
      <c r="AY245" s="19" t="s">
        <v>128</v>
      </c>
      <c r="BE245" s="195">
        <f>IF(N245="základní",J245,0)</f>
        <v>0</v>
      </c>
      <c r="BF245" s="195">
        <f>IF(N245="snížená",J245,0)</f>
        <v>0</v>
      </c>
      <c r="BG245" s="195">
        <f>IF(N245="zákl. přenesená",J245,0)</f>
        <v>0</v>
      </c>
      <c r="BH245" s="195">
        <f>IF(N245="sníž. přenesená",J245,0)</f>
        <v>0</v>
      </c>
      <c r="BI245" s="195">
        <f>IF(N245="nulová",J245,0)</f>
        <v>0</v>
      </c>
      <c r="BJ245" s="19" t="s">
        <v>80</v>
      </c>
      <c r="BK245" s="195">
        <f>ROUND(I245*H245,2)</f>
        <v>0</v>
      </c>
      <c r="BL245" s="19" t="s">
        <v>202</v>
      </c>
      <c r="BM245" s="194" t="s">
        <v>406</v>
      </c>
    </row>
    <row r="246" s="2" customFormat="1" ht="16.5" customHeight="1">
      <c r="A246" s="38"/>
      <c r="B246" s="182"/>
      <c r="C246" s="183" t="s">
        <v>407</v>
      </c>
      <c r="D246" s="183" t="s">
        <v>130</v>
      </c>
      <c r="E246" s="184" t="s">
        <v>408</v>
      </c>
      <c r="F246" s="185" t="s">
        <v>409</v>
      </c>
      <c r="G246" s="186" t="s">
        <v>210</v>
      </c>
      <c r="H246" s="187">
        <v>21</v>
      </c>
      <c r="I246" s="188"/>
      <c r="J246" s="189">
        <f>ROUND(I246*H246,2)</f>
        <v>0</v>
      </c>
      <c r="K246" s="185" t="s">
        <v>141</v>
      </c>
      <c r="L246" s="39"/>
      <c r="M246" s="190" t="s">
        <v>1</v>
      </c>
      <c r="N246" s="191" t="s">
        <v>40</v>
      </c>
      <c r="O246" s="77"/>
      <c r="P246" s="192">
        <f>O246*H246</f>
        <v>0</v>
      </c>
      <c r="Q246" s="192">
        <v>0</v>
      </c>
      <c r="R246" s="192">
        <f>Q246*H246</f>
        <v>0</v>
      </c>
      <c r="S246" s="192">
        <v>0</v>
      </c>
      <c r="T246" s="193">
        <f>S246*H246</f>
        <v>0</v>
      </c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R246" s="194" t="s">
        <v>202</v>
      </c>
      <c r="AT246" s="194" t="s">
        <v>130</v>
      </c>
      <c r="AU246" s="194" t="s">
        <v>82</v>
      </c>
      <c r="AY246" s="19" t="s">
        <v>128</v>
      </c>
      <c r="BE246" s="195">
        <f>IF(N246="základní",J246,0)</f>
        <v>0</v>
      </c>
      <c r="BF246" s="195">
        <f>IF(N246="snížená",J246,0)</f>
        <v>0</v>
      </c>
      <c r="BG246" s="195">
        <f>IF(N246="zákl. přenesená",J246,0)</f>
        <v>0</v>
      </c>
      <c r="BH246" s="195">
        <f>IF(N246="sníž. přenesená",J246,0)</f>
        <v>0</v>
      </c>
      <c r="BI246" s="195">
        <f>IF(N246="nulová",J246,0)</f>
        <v>0</v>
      </c>
      <c r="BJ246" s="19" t="s">
        <v>80</v>
      </c>
      <c r="BK246" s="195">
        <f>ROUND(I246*H246,2)</f>
        <v>0</v>
      </c>
      <c r="BL246" s="19" t="s">
        <v>202</v>
      </c>
      <c r="BM246" s="194" t="s">
        <v>410</v>
      </c>
    </row>
    <row r="247" s="13" customFormat="1">
      <c r="A247" s="13"/>
      <c r="B247" s="196"/>
      <c r="C247" s="13"/>
      <c r="D247" s="197" t="s">
        <v>154</v>
      </c>
      <c r="E247" s="198" t="s">
        <v>1</v>
      </c>
      <c r="F247" s="199" t="s">
        <v>411</v>
      </c>
      <c r="G247" s="13"/>
      <c r="H247" s="200">
        <v>8</v>
      </c>
      <c r="I247" s="201"/>
      <c r="J247" s="13"/>
      <c r="K247" s="13"/>
      <c r="L247" s="196"/>
      <c r="M247" s="202"/>
      <c r="N247" s="203"/>
      <c r="O247" s="203"/>
      <c r="P247" s="203"/>
      <c r="Q247" s="203"/>
      <c r="R247" s="203"/>
      <c r="S247" s="203"/>
      <c r="T247" s="204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T247" s="198" t="s">
        <v>154</v>
      </c>
      <c r="AU247" s="198" t="s">
        <v>82</v>
      </c>
      <c r="AV247" s="13" t="s">
        <v>82</v>
      </c>
      <c r="AW247" s="13" t="s">
        <v>32</v>
      </c>
      <c r="AX247" s="13" t="s">
        <v>75</v>
      </c>
      <c r="AY247" s="198" t="s">
        <v>128</v>
      </c>
    </row>
    <row r="248" s="13" customFormat="1">
      <c r="A248" s="13"/>
      <c r="B248" s="196"/>
      <c r="C248" s="13"/>
      <c r="D248" s="197" t="s">
        <v>154</v>
      </c>
      <c r="E248" s="198" t="s">
        <v>1</v>
      </c>
      <c r="F248" s="199" t="s">
        <v>412</v>
      </c>
      <c r="G248" s="13"/>
      <c r="H248" s="200">
        <v>4</v>
      </c>
      <c r="I248" s="201"/>
      <c r="J248" s="13"/>
      <c r="K248" s="13"/>
      <c r="L248" s="196"/>
      <c r="M248" s="202"/>
      <c r="N248" s="203"/>
      <c r="O248" s="203"/>
      <c r="P248" s="203"/>
      <c r="Q248" s="203"/>
      <c r="R248" s="203"/>
      <c r="S248" s="203"/>
      <c r="T248" s="204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T248" s="198" t="s">
        <v>154</v>
      </c>
      <c r="AU248" s="198" t="s">
        <v>82</v>
      </c>
      <c r="AV248" s="13" t="s">
        <v>82</v>
      </c>
      <c r="AW248" s="13" t="s">
        <v>32</v>
      </c>
      <c r="AX248" s="13" t="s">
        <v>75</v>
      </c>
      <c r="AY248" s="198" t="s">
        <v>128</v>
      </c>
    </row>
    <row r="249" s="13" customFormat="1">
      <c r="A249" s="13"/>
      <c r="B249" s="196"/>
      <c r="C249" s="13"/>
      <c r="D249" s="197" t="s">
        <v>154</v>
      </c>
      <c r="E249" s="198" t="s">
        <v>1</v>
      </c>
      <c r="F249" s="199" t="s">
        <v>413</v>
      </c>
      <c r="G249" s="13"/>
      <c r="H249" s="200">
        <v>6</v>
      </c>
      <c r="I249" s="201"/>
      <c r="J249" s="13"/>
      <c r="K249" s="13"/>
      <c r="L249" s="196"/>
      <c r="M249" s="202"/>
      <c r="N249" s="203"/>
      <c r="O249" s="203"/>
      <c r="P249" s="203"/>
      <c r="Q249" s="203"/>
      <c r="R249" s="203"/>
      <c r="S249" s="203"/>
      <c r="T249" s="204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T249" s="198" t="s">
        <v>154</v>
      </c>
      <c r="AU249" s="198" t="s">
        <v>82</v>
      </c>
      <c r="AV249" s="13" t="s">
        <v>82</v>
      </c>
      <c r="AW249" s="13" t="s">
        <v>32</v>
      </c>
      <c r="AX249" s="13" t="s">
        <v>75</v>
      </c>
      <c r="AY249" s="198" t="s">
        <v>128</v>
      </c>
    </row>
    <row r="250" s="13" customFormat="1">
      <c r="A250" s="13"/>
      <c r="B250" s="196"/>
      <c r="C250" s="13"/>
      <c r="D250" s="197" t="s">
        <v>154</v>
      </c>
      <c r="E250" s="198" t="s">
        <v>1</v>
      </c>
      <c r="F250" s="199" t="s">
        <v>414</v>
      </c>
      <c r="G250" s="13"/>
      <c r="H250" s="200">
        <v>3</v>
      </c>
      <c r="I250" s="201"/>
      <c r="J250" s="13"/>
      <c r="K250" s="13"/>
      <c r="L250" s="196"/>
      <c r="M250" s="202"/>
      <c r="N250" s="203"/>
      <c r="O250" s="203"/>
      <c r="P250" s="203"/>
      <c r="Q250" s="203"/>
      <c r="R250" s="203"/>
      <c r="S250" s="203"/>
      <c r="T250" s="204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T250" s="198" t="s">
        <v>154</v>
      </c>
      <c r="AU250" s="198" t="s">
        <v>82</v>
      </c>
      <c r="AV250" s="13" t="s">
        <v>82</v>
      </c>
      <c r="AW250" s="13" t="s">
        <v>32</v>
      </c>
      <c r="AX250" s="13" t="s">
        <v>75</v>
      </c>
      <c r="AY250" s="198" t="s">
        <v>128</v>
      </c>
    </row>
    <row r="251" s="14" customFormat="1">
      <c r="A251" s="14"/>
      <c r="B251" s="205"/>
      <c r="C251" s="14"/>
      <c r="D251" s="197" t="s">
        <v>154</v>
      </c>
      <c r="E251" s="206" t="s">
        <v>1</v>
      </c>
      <c r="F251" s="207" t="s">
        <v>157</v>
      </c>
      <c r="G251" s="14"/>
      <c r="H251" s="208">
        <v>21</v>
      </c>
      <c r="I251" s="209"/>
      <c r="J251" s="14"/>
      <c r="K251" s="14"/>
      <c r="L251" s="205"/>
      <c r="M251" s="210"/>
      <c r="N251" s="211"/>
      <c r="O251" s="211"/>
      <c r="P251" s="211"/>
      <c r="Q251" s="211"/>
      <c r="R251" s="211"/>
      <c r="S251" s="211"/>
      <c r="T251" s="212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T251" s="206" t="s">
        <v>154</v>
      </c>
      <c r="AU251" s="206" t="s">
        <v>82</v>
      </c>
      <c r="AV251" s="14" t="s">
        <v>134</v>
      </c>
      <c r="AW251" s="14" t="s">
        <v>32</v>
      </c>
      <c r="AX251" s="14" t="s">
        <v>80</v>
      </c>
      <c r="AY251" s="206" t="s">
        <v>128</v>
      </c>
    </row>
    <row r="252" s="2" customFormat="1" ht="16.5" customHeight="1">
      <c r="A252" s="38"/>
      <c r="B252" s="182"/>
      <c r="C252" s="183" t="s">
        <v>415</v>
      </c>
      <c r="D252" s="183" t="s">
        <v>130</v>
      </c>
      <c r="E252" s="184" t="s">
        <v>416</v>
      </c>
      <c r="F252" s="185" t="s">
        <v>417</v>
      </c>
      <c r="G252" s="186" t="s">
        <v>210</v>
      </c>
      <c r="H252" s="187">
        <v>2</v>
      </c>
      <c r="I252" s="188"/>
      <c r="J252" s="189">
        <f>ROUND(I252*H252,2)</f>
        <v>0</v>
      </c>
      <c r="K252" s="185" t="s">
        <v>141</v>
      </c>
      <c r="L252" s="39"/>
      <c r="M252" s="190" t="s">
        <v>1</v>
      </c>
      <c r="N252" s="191" t="s">
        <v>40</v>
      </c>
      <c r="O252" s="77"/>
      <c r="P252" s="192">
        <f>O252*H252</f>
        <v>0</v>
      </c>
      <c r="Q252" s="192">
        <v>0.00050000000000000001</v>
      </c>
      <c r="R252" s="192">
        <f>Q252*H252</f>
        <v>0.001</v>
      </c>
      <c r="S252" s="192">
        <v>0</v>
      </c>
      <c r="T252" s="193">
        <f>S252*H252</f>
        <v>0</v>
      </c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R252" s="194" t="s">
        <v>202</v>
      </c>
      <c r="AT252" s="194" t="s">
        <v>130</v>
      </c>
      <c r="AU252" s="194" t="s">
        <v>82</v>
      </c>
      <c r="AY252" s="19" t="s">
        <v>128</v>
      </c>
      <c r="BE252" s="195">
        <f>IF(N252="základní",J252,0)</f>
        <v>0</v>
      </c>
      <c r="BF252" s="195">
        <f>IF(N252="snížená",J252,0)</f>
        <v>0</v>
      </c>
      <c r="BG252" s="195">
        <f>IF(N252="zákl. přenesená",J252,0)</f>
        <v>0</v>
      </c>
      <c r="BH252" s="195">
        <f>IF(N252="sníž. přenesená",J252,0)</f>
        <v>0</v>
      </c>
      <c r="BI252" s="195">
        <f>IF(N252="nulová",J252,0)</f>
        <v>0</v>
      </c>
      <c r="BJ252" s="19" t="s">
        <v>80</v>
      </c>
      <c r="BK252" s="195">
        <f>ROUND(I252*H252,2)</f>
        <v>0</v>
      </c>
      <c r="BL252" s="19" t="s">
        <v>202</v>
      </c>
      <c r="BM252" s="194" t="s">
        <v>418</v>
      </c>
    </row>
    <row r="253" s="2" customFormat="1" ht="21.75" customHeight="1">
      <c r="A253" s="38"/>
      <c r="B253" s="182"/>
      <c r="C253" s="183" t="s">
        <v>419</v>
      </c>
      <c r="D253" s="183" t="s">
        <v>130</v>
      </c>
      <c r="E253" s="184" t="s">
        <v>420</v>
      </c>
      <c r="F253" s="185" t="s">
        <v>421</v>
      </c>
      <c r="G253" s="186" t="s">
        <v>210</v>
      </c>
      <c r="H253" s="187">
        <v>2</v>
      </c>
      <c r="I253" s="188"/>
      <c r="J253" s="189">
        <f>ROUND(I253*H253,2)</f>
        <v>0</v>
      </c>
      <c r="K253" s="185" t="s">
        <v>141</v>
      </c>
      <c r="L253" s="39"/>
      <c r="M253" s="190" t="s">
        <v>1</v>
      </c>
      <c r="N253" s="191" t="s">
        <v>40</v>
      </c>
      <c r="O253" s="77"/>
      <c r="P253" s="192">
        <f>O253*H253</f>
        <v>0</v>
      </c>
      <c r="Q253" s="192">
        <v>0.00056999999999999998</v>
      </c>
      <c r="R253" s="192">
        <f>Q253*H253</f>
        <v>0.00114</v>
      </c>
      <c r="S253" s="192">
        <v>0</v>
      </c>
      <c r="T253" s="193">
        <f>S253*H253</f>
        <v>0</v>
      </c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R253" s="194" t="s">
        <v>202</v>
      </c>
      <c r="AT253" s="194" t="s">
        <v>130</v>
      </c>
      <c r="AU253" s="194" t="s">
        <v>82</v>
      </c>
      <c r="AY253" s="19" t="s">
        <v>128</v>
      </c>
      <c r="BE253" s="195">
        <f>IF(N253="základní",J253,0)</f>
        <v>0</v>
      </c>
      <c r="BF253" s="195">
        <f>IF(N253="snížená",J253,0)</f>
        <v>0</v>
      </c>
      <c r="BG253" s="195">
        <f>IF(N253="zákl. přenesená",J253,0)</f>
        <v>0</v>
      </c>
      <c r="BH253" s="195">
        <f>IF(N253="sníž. přenesená",J253,0)</f>
        <v>0</v>
      </c>
      <c r="BI253" s="195">
        <f>IF(N253="nulová",J253,0)</f>
        <v>0</v>
      </c>
      <c r="BJ253" s="19" t="s">
        <v>80</v>
      </c>
      <c r="BK253" s="195">
        <f>ROUND(I253*H253,2)</f>
        <v>0</v>
      </c>
      <c r="BL253" s="19" t="s">
        <v>202</v>
      </c>
      <c r="BM253" s="194" t="s">
        <v>422</v>
      </c>
    </row>
    <row r="254" s="2" customFormat="1" ht="21.75" customHeight="1">
      <c r="A254" s="38"/>
      <c r="B254" s="182"/>
      <c r="C254" s="183" t="s">
        <v>423</v>
      </c>
      <c r="D254" s="183" t="s">
        <v>130</v>
      </c>
      <c r="E254" s="184" t="s">
        <v>424</v>
      </c>
      <c r="F254" s="185" t="s">
        <v>425</v>
      </c>
      <c r="G254" s="186" t="s">
        <v>242</v>
      </c>
      <c r="H254" s="187">
        <v>44</v>
      </c>
      <c r="I254" s="188"/>
      <c r="J254" s="189">
        <f>ROUND(I254*H254,2)</f>
        <v>0</v>
      </c>
      <c r="K254" s="185" t="s">
        <v>141</v>
      </c>
      <c r="L254" s="39"/>
      <c r="M254" s="190" t="s">
        <v>1</v>
      </c>
      <c r="N254" s="191" t="s">
        <v>40</v>
      </c>
      <c r="O254" s="77"/>
      <c r="P254" s="192">
        <f>O254*H254</f>
        <v>0</v>
      </c>
      <c r="Q254" s="192">
        <v>0.00019000000000000001</v>
      </c>
      <c r="R254" s="192">
        <f>Q254*H254</f>
        <v>0.0083600000000000011</v>
      </c>
      <c r="S254" s="192">
        <v>0</v>
      </c>
      <c r="T254" s="193">
        <f>S254*H254</f>
        <v>0</v>
      </c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R254" s="194" t="s">
        <v>202</v>
      </c>
      <c r="AT254" s="194" t="s">
        <v>130</v>
      </c>
      <c r="AU254" s="194" t="s">
        <v>82</v>
      </c>
      <c r="AY254" s="19" t="s">
        <v>128</v>
      </c>
      <c r="BE254" s="195">
        <f>IF(N254="základní",J254,0)</f>
        <v>0</v>
      </c>
      <c r="BF254" s="195">
        <f>IF(N254="snížená",J254,0)</f>
        <v>0</v>
      </c>
      <c r="BG254" s="195">
        <f>IF(N254="zákl. přenesená",J254,0)</f>
        <v>0</v>
      </c>
      <c r="BH254" s="195">
        <f>IF(N254="sníž. přenesená",J254,0)</f>
        <v>0</v>
      </c>
      <c r="BI254" s="195">
        <f>IF(N254="nulová",J254,0)</f>
        <v>0</v>
      </c>
      <c r="BJ254" s="19" t="s">
        <v>80</v>
      </c>
      <c r="BK254" s="195">
        <f>ROUND(I254*H254,2)</f>
        <v>0</v>
      </c>
      <c r="BL254" s="19" t="s">
        <v>202</v>
      </c>
      <c r="BM254" s="194" t="s">
        <v>426</v>
      </c>
    </row>
    <row r="255" s="2" customFormat="1" ht="16.5" customHeight="1">
      <c r="A255" s="38"/>
      <c r="B255" s="182"/>
      <c r="C255" s="183" t="s">
        <v>427</v>
      </c>
      <c r="D255" s="183" t="s">
        <v>130</v>
      </c>
      <c r="E255" s="184" t="s">
        <v>428</v>
      </c>
      <c r="F255" s="185" t="s">
        <v>429</v>
      </c>
      <c r="G255" s="186" t="s">
        <v>242</v>
      </c>
      <c r="H255" s="187">
        <v>44</v>
      </c>
      <c r="I255" s="188"/>
      <c r="J255" s="189">
        <f>ROUND(I255*H255,2)</f>
        <v>0</v>
      </c>
      <c r="K255" s="185" t="s">
        <v>141</v>
      </c>
      <c r="L255" s="39"/>
      <c r="M255" s="190" t="s">
        <v>1</v>
      </c>
      <c r="N255" s="191" t="s">
        <v>40</v>
      </c>
      <c r="O255" s="77"/>
      <c r="P255" s="192">
        <f>O255*H255</f>
        <v>0</v>
      </c>
      <c r="Q255" s="192">
        <v>1.0000000000000001E-05</v>
      </c>
      <c r="R255" s="192">
        <f>Q255*H255</f>
        <v>0.00044000000000000002</v>
      </c>
      <c r="S255" s="192">
        <v>0</v>
      </c>
      <c r="T255" s="193">
        <f>S255*H255</f>
        <v>0</v>
      </c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R255" s="194" t="s">
        <v>202</v>
      </c>
      <c r="AT255" s="194" t="s">
        <v>130</v>
      </c>
      <c r="AU255" s="194" t="s">
        <v>82</v>
      </c>
      <c r="AY255" s="19" t="s">
        <v>128</v>
      </c>
      <c r="BE255" s="195">
        <f>IF(N255="základní",J255,0)</f>
        <v>0</v>
      </c>
      <c r="BF255" s="195">
        <f>IF(N255="snížená",J255,0)</f>
        <v>0</v>
      </c>
      <c r="BG255" s="195">
        <f>IF(N255="zákl. přenesená",J255,0)</f>
        <v>0</v>
      </c>
      <c r="BH255" s="195">
        <f>IF(N255="sníž. přenesená",J255,0)</f>
        <v>0</v>
      </c>
      <c r="BI255" s="195">
        <f>IF(N255="nulová",J255,0)</f>
        <v>0</v>
      </c>
      <c r="BJ255" s="19" t="s">
        <v>80</v>
      </c>
      <c r="BK255" s="195">
        <f>ROUND(I255*H255,2)</f>
        <v>0</v>
      </c>
      <c r="BL255" s="19" t="s">
        <v>202</v>
      </c>
      <c r="BM255" s="194" t="s">
        <v>430</v>
      </c>
    </row>
    <row r="256" s="2" customFormat="1" ht="21.75" customHeight="1">
      <c r="A256" s="38"/>
      <c r="B256" s="182"/>
      <c r="C256" s="183" t="s">
        <v>431</v>
      </c>
      <c r="D256" s="183" t="s">
        <v>130</v>
      </c>
      <c r="E256" s="184" t="s">
        <v>432</v>
      </c>
      <c r="F256" s="185" t="s">
        <v>433</v>
      </c>
      <c r="G256" s="186" t="s">
        <v>383</v>
      </c>
      <c r="H256" s="228"/>
      <c r="I256" s="188"/>
      <c r="J256" s="189">
        <f>ROUND(I256*H256,2)</f>
        <v>0</v>
      </c>
      <c r="K256" s="185" t="s">
        <v>141</v>
      </c>
      <c r="L256" s="39"/>
      <c r="M256" s="190" t="s">
        <v>1</v>
      </c>
      <c r="N256" s="191" t="s">
        <v>40</v>
      </c>
      <c r="O256" s="77"/>
      <c r="P256" s="192">
        <f>O256*H256</f>
        <v>0</v>
      </c>
      <c r="Q256" s="192">
        <v>0</v>
      </c>
      <c r="R256" s="192">
        <f>Q256*H256</f>
        <v>0</v>
      </c>
      <c r="S256" s="192">
        <v>0</v>
      </c>
      <c r="T256" s="193">
        <f>S256*H256</f>
        <v>0</v>
      </c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R256" s="194" t="s">
        <v>202</v>
      </c>
      <c r="AT256" s="194" t="s">
        <v>130</v>
      </c>
      <c r="AU256" s="194" t="s">
        <v>82</v>
      </c>
      <c r="AY256" s="19" t="s">
        <v>128</v>
      </c>
      <c r="BE256" s="195">
        <f>IF(N256="základní",J256,0)</f>
        <v>0</v>
      </c>
      <c r="BF256" s="195">
        <f>IF(N256="snížená",J256,0)</f>
        <v>0</v>
      </c>
      <c r="BG256" s="195">
        <f>IF(N256="zákl. přenesená",J256,0)</f>
        <v>0</v>
      </c>
      <c r="BH256" s="195">
        <f>IF(N256="sníž. přenesená",J256,0)</f>
        <v>0</v>
      </c>
      <c r="BI256" s="195">
        <f>IF(N256="nulová",J256,0)</f>
        <v>0</v>
      </c>
      <c r="BJ256" s="19" t="s">
        <v>80</v>
      </c>
      <c r="BK256" s="195">
        <f>ROUND(I256*H256,2)</f>
        <v>0</v>
      </c>
      <c r="BL256" s="19" t="s">
        <v>202</v>
      </c>
      <c r="BM256" s="194" t="s">
        <v>434</v>
      </c>
    </row>
    <row r="257" s="12" customFormat="1" ht="22.8" customHeight="1">
      <c r="A257" s="12"/>
      <c r="B257" s="169"/>
      <c r="C257" s="12"/>
      <c r="D257" s="170" t="s">
        <v>74</v>
      </c>
      <c r="E257" s="180" t="s">
        <v>435</v>
      </c>
      <c r="F257" s="180" t="s">
        <v>436</v>
      </c>
      <c r="G257" s="12"/>
      <c r="H257" s="12"/>
      <c r="I257" s="172"/>
      <c r="J257" s="181">
        <f>BK257</f>
        <v>0</v>
      </c>
      <c r="K257" s="12"/>
      <c r="L257" s="169"/>
      <c r="M257" s="174"/>
      <c r="N257" s="175"/>
      <c r="O257" s="175"/>
      <c r="P257" s="176">
        <f>SUM(P258:P268)</f>
        <v>0</v>
      </c>
      <c r="Q257" s="175"/>
      <c r="R257" s="176">
        <f>SUM(R258:R268)</f>
        <v>0.23336000000000001</v>
      </c>
      <c r="S257" s="175"/>
      <c r="T257" s="177">
        <f>SUM(T258:T268)</f>
        <v>0.19521</v>
      </c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R257" s="170" t="s">
        <v>82</v>
      </c>
      <c r="AT257" s="178" t="s">
        <v>74</v>
      </c>
      <c r="AU257" s="178" t="s">
        <v>80</v>
      </c>
      <c r="AY257" s="170" t="s">
        <v>128</v>
      </c>
      <c r="BK257" s="179">
        <f>SUM(BK258:BK268)</f>
        <v>0</v>
      </c>
    </row>
    <row r="258" s="2" customFormat="1" ht="16.5" customHeight="1">
      <c r="A258" s="38"/>
      <c r="B258" s="182"/>
      <c r="C258" s="183" t="s">
        <v>437</v>
      </c>
      <c r="D258" s="183" t="s">
        <v>130</v>
      </c>
      <c r="E258" s="184" t="s">
        <v>438</v>
      </c>
      <c r="F258" s="185" t="s">
        <v>439</v>
      </c>
      <c r="G258" s="186" t="s">
        <v>440</v>
      </c>
      <c r="H258" s="187">
        <v>4</v>
      </c>
      <c r="I258" s="188"/>
      <c r="J258" s="189">
        <f>ROUND(I258*H258,2)</f>
        <v>0</v>
      </c>
      <c r="K258" s="185" t="s">
        <v>141</v>
      </c>
      <c r="L258" s="39"/>
      <c r="M258" s="190" t="s">
        <v>1</v>
      </c>
      <c r="N258" s="191" t="s">
        <v>40</v>
      </c>
      <c r="O258" s="77"/>
      <c r="P258" s="192">
        <f>O258*H258</f>
        <v>0</v>
      </c>
      <c r="Q258" s="192">
        <v>0</v>
      </c>
      <c r="R258" s="192">
        <f>Q258*H258</f>
        <v>0</v>
      </c>
      <c r="S258" s="192">
        <v>0.01933</v>
      </c>
      <c r="T258" s="193">
        <f>S258*H258</f>
        <v>0.07732</v>
      </c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R258" s="194" t="s">
        <v>202</v>
      </c>
      <c r="AT258" s="194" t="s">
        <v>130</v>
      </c>
      <c r="AU258" s="194" t="s">
        <v>82</v>
      </c>
      <c r="AY258" s="19" t="s">
        <v>128</v>
      </c>
      <c r="BE258" s="195">
        <f>IF(N258="základní",J258,0)</f>
        <v>0</v>
      </c>
      <c r="BF258" s="195">
        <f>IF(N258="snížená",J258,0)</f>
        <v>0</v>
      </c>
      <c r="BG258" s="195">
        <f>IF(N258="zákl. přenesená",J258,0)</f>
        <v>0</v>
      </c>
      <c r="BH258" s="195">
        <f>IF(N258="sníž. přenesená",J258,0)</f>
        <v>0</v>
      </c>
      <c r="BI258" s="195">
        <f>IF(N258="nulová",J258,0)</f>
        <v>0</v>
      </c>
      <c r="BJ258" s="19" t="s">
        <v>80</v>
      </c>
      <c r="BK258" s="195">
        <f>ROUND(I258*H258,2)</f>
        <v>0</v>
      </c>
      <c r="BL258" s="19" t="s">
        <v>202</v>
      </c>
      <c r="BM258" s="194" t="s">
        <v>441</v>
      </c>
    </row>
    <row r="259" s="2" customFormat="1" ht="21.75" customHeight="1">
      <c r="A259" s="38"/>
      <c r="B259" s="182"/>
      <c r="C259" s="183" t="s">
        <v>442</v>
      </c>
      <c r="D259" s="183" t="s">
        <v>130</v>
      </c>
      <c r="E259" s="184" t="s">
        <v>443</v>
      </c>
      <c r="F259" s="185" t="s">
        <v>444</v>
      </c>
      <c r="G259" s="186" t="s">
        <v>440</v>
      </c>
      <c r="H259" s="187">
        <v>4</v>
      </c>
      <c r="I259" s="188"/>
      <c r="J259" s="189">
        <f>ROUND(I259*H259,2)</f>
        <v>0</v>
      </c>
      <c r="K259" s="185" t="s">
        <v>141</v>
      </c>
      <c r="L259" s="39"/>
      <c r="M259" s="190" t="s">
        <v>1</v>
      </c>
      <c r="N259" s="191" t="s">
        <v>40</v>
      </c>
      <c r="O259" s="77"/>
      <c r="P259" s="192">
        <f>O259*H259</f>
        <v>0</v>
      </c>
      <c r="Q259" s="192">
        <v>0.016969999999999999</v>
      </c>
      <c r="R259" s="192">
        <f>Q259*H259</f>
        <v>0.067879999999999996</v>
      </c>
      <c r="S259" s="192">
        <v>0</v>
      </c>
      <c r="T259" s="193">
        <f>S259*H259</f>
        <v>0</v>
      </c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R259" s="194" t="s">
        <v>202</v>
      </c>
      <c r="AT259" s="194" t="s">
        <v>130</v>
      </c>
      <c r="AU259" s="194" t="s">
        <v>82</v>
      </c>
      <c r="AY259" s="19" t="s">
        <v>128</v>
      </c>
      <c r="BE259" s="195">
        <f>IF(N259="základní",J259,0)</f>
        <v>0</v>
      </c>
      <c r="BF259" s="195">
        <f>IF(N259="snížená",J259,0)</f>
        <v>0</v>
      </c>
      <c r="BG259" s="195">
        <f>IF(N259="zákl. přenesená",J259,0)</f>
        <v>0</v>
      </c>
      <c r="BH259" s="195">
        <f>IF(N259="sníž. přenesená",J259,0)</f>
        <v>0</v>
      </c>
      <c r="BI259" s="195">
        <f>IF(N259="nulová",J259,0)</f>
        <v>0</v>
      </c>
      <c r="BJ259" s="19" t="s">
        <v>80</v>
      </c>
      <c r="BK259" s="195">
        <f>ROUND(I259*H259,2)</f>
        <v>0</v>
      </c>
      <c r="BL259" s="19" t="s">
        <v>202</v>
      </c>
      <c r="BM259" s="194" t="s">
        <v>445</v>
      </c>
    </row>
    <row r="260" s="2" customFormat="1" ht="21.75" customHeight="1">
      <c r="A260" s="38"/>
      <c r="B260" s="182"/>
      <c r="C260" s="183" t="s">
        <v>446</v>
      </c>
      <c r="D260" s="183" t="s">
        <v>130</v>
      </c>
      <c r="E260" s="184" t="s">
        <v>447</v>
      </c>
      <c r="F260" s="185" t="s">
        <v>448</v>
      </c>
      <c r="G260" s="186" t="s">
        <v>440</v>
      </c>
      <c r="H260" s="187">
        <v>3</v>
      </c>
      <c r="I260" s="188"/>
      <c r="J260" s="189">
        <f>ROUND(I260*H260,2)</f>
        <v>0</v>
      </c>
      <c r="K260" s="185" t="s">
        <v>141</v>
      </c>
      <c r="L260" s="39"/>
      <c r="M260" s="190" t="s">
        <v>1</v>
      </c>
      <c r="N260" s="191" t="s">
        <v>40</v>
      </c>
      <c r="O260" s="77"/>
      <c r="P260" s="192">
        <f>O260*H260</f>
        <v>0</v>
      </c>
      <c r="Q260" s="192">
        <v>0.018079999999999999</v>
      </c>
      <c r="R260" s="192">
        <f>Q260*H260</f>
        <v>0.054239999999999997</v>
      </c>
      <c r="S260" s="192">
        <v>0</v>
      </c>
      <c r="T260" s="193">
        <f>S260*H260</f>
        <v>0</v>
      </c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R260" s="194" t="s">
        <v>202</v>
      </c>
      <c r="AT260" s="194" t="s">
        <v>130</v>
      </c>
      <c r="AU260" s="194" t="s">
        <v>82</v>
      </c>
      <c r="AY260" s="19" t="s">
        <v>128</v>
      </c>
      <c r="BE260" s="195">
        <f>IF(N260="základní",J260,0)</f>
        <v>0</v>
      </c>
      <c r="BF260" s="195">
        <f>IF(N260="snížená",J260,0)</f>
        <v>0</v>
      </c>
      <c r="BG260" s="195">
        <f>IF(N260="zákl. přenesená",J260,0)</f>
        <v>0</v>
      </c>
      <c r="BH260" s="195">
        <f>IF(N260="sníž. přenesená",J260,0)</f>
        <v>0</v>
      </c>
      <c r="BI260" s="195">
        <f>IF(N260="nulová",J260,0)</f>
        <v>0</v>
      </c>
      <c r="BJ260" s="19" t="s">
        <v>80</v>
      </c>
      <c r="BK260" s="195">
        <f>ROUND(I260*H260,2)</f>
        <v>0</v>
      </c>
      <c r="BL260" s="19" t="s">
        <v>202</v>
      </c>
      <c r="BM260" s="194" t="s">
        <v>449</v>
      </c>
    </row>
    <row r="261" s="2" customFormat="1" ht="21.75" customHeight="1">
      <c r="A261" s="38"/>
      <c r="B261" s="182"/>
      <c r="C261" s="183" t="s">
        <v>450</v>
      </c>
      <c r="D261" s="183" t="s">
        <v>130</v>
      </c>
      <c r="E261" s="184" t="s">
        <v>451</v>
      </c>
      <c r="F261" s="185" t="s">
        <v>452</v>
      </c>
      <c r="G261" s="186" t="s">
        <v>440</v>
      </c>
      <c r="H261" s="187">
        <v>3</v>
      </c>
      <c r="I261" s="188"/>
      <c r="J261" s="189">
        <f>ROUND(I261*H261,2)</f>
        <v>0</v>
      </c>
      <c r="K261" s="185" t="s">
        <v>141</v>
      </c>
      <c r="L261" s="39"/>
      <c r="M261" s="190" t="s">
        <v>1</v>
      </c>
      <c r="N261" s="191" t="s">
        <v>40</v>
      </c>
      <c r="O261" s="77"/>
      <c r="P261" s="192">
        <f>O261*H261</f>
        <v>0</v>
      </c>
      <c r="Q261" s="192">
        <v>0</v>
      </c>
      <c r="R261" s="192">
        <f>Q261*H261</f>
        <v>0</v>
      </c>
      <c r="S261" s="192">
        <v>0.01107</v>
      </c>
      <c r="T261" s="193">
        <f>S261*H261</f>
        <v>0.033210000000000003</v>
      </c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R261" s="194" t="s">
        <v>202</v>
      </c>
      <c r="AT261" s="194" t="s">
        <v>130</v>
      </c>
      <c r="AU261" s="194" t="s">
        <v>82</v>
      </c>
      <c r="AY261" s="19" t="s">
        <v>128</v>
      </c>
      <c r="BE261" s="195">
        <f>IF(N261="základní",J261,0)</f>
        <v>0</v>
      </c>
      <c r="BF261" s="195">
        <f>IF(N261="snížená",J261,0)</f>
        <v>0</v>
      </c>
      <c r="BG261" s="195">
        <f>IF(N261="zákl. přenesená",J261,0)</f>
        <v>0</v>
      </c>
      <c r="BH261" s="195">
        <f>IF(N261="sníž. přenesená",J261,0)</f>
        <v>0</v>
      </c>
      <c r="BI261" s="195">
        <f>IF(N261="nulová",J261,0)</f>
        <v>0</v>
      </c>
      <c r="BJ261" s="19" t="s">
        <v>80</v>
      </c>
      <c r="BK261" s="195">
        <f>ROUND(I261*H261,2)</f>
        <v>0</v>
      </c>
      <c r="BL261" s="19" t="s">
        <v>202</v>
      </c>
      <c r="BM261" s="194" t="s">
        <v>453</v>
      </c>
    </row>
    <row r="262" s="2" customFormat="1" ht="16.5" customHeight="1">
      <c r="A262" s="38"/>
      <c r="B262" s="182"/>
      <c r="C262" s="183" t="s">
        <v>454</v>
      </c>
      <c r="D262" s="183" t="s">
        <v>130</v>
      </c>
      <c r="E262" s="184" t="s">
        <v>455</v>
      </c>
      <c r="F262" s="185" t="s">
        <v>456</v>
      </c>
      <c r="G262" s="186" t="s">
        <v>440</v>
      </c>
      <c r="H262" s="187">
        <v>4</v>
      </c>
      <c r="I262" s="188"/>
      <c r="J262" s="189">
        <f>ROUND(I262*H262,2)</f>
        <v>0</v>
      </c>
      <c r="K262" s="185" t="s">
        <v>141</v>
      </c>
      <c r="L262" s="39"/>
      <c r="M262" s="190" t="s">
        <v>1</v>
      </c>
      <c r="N262" s="191" t="s">
        <v>40</v>
      </c>
      <c r="O262" s="77"/>
      <c r="P262" s="192">
        <f>O262*H262</f>
        <v>0</v>
      </c>
      <c r="Q262" s="192">
        <v>0</v>
      </c>
      <c r="R262" s="192">
        <f>Q262*H262</f>
        <v>0</v>
      </c>
      <c r="S262" s="192">
        <v>0.019460000000000002</v>
      </c>
      <c r="T262" s="193">
        <f>S262*H262</f>
        <v>0.077840000000000006</v>
      </c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R262" s="194" t="s">
        <v>202</v>
      </c>
      <c r="AT262" s="194" t="s">
        <v>130</v>
      </c>
      <c r="AU262" s="194" t="s">
        <v>82</v>
      </c>
      <c r="AY262" s="19" t="s">
        <v>128</v>
      </c>
      <c r="BE262" s="195">
        <f>IF(N262="základní",J262,0)</f>
        <v>0</v>
      </c>
      <c r="BF262" s="195">
        <f>IF(N262="snížená",J262,0)</f>
        <v>0</v>
      </c>
      <c r="BG262" s="195">
        <f>IF(N262="zákl. přenesená",J262,0)</f>
        <v>0</v>
      </c>
      <c r="BH262" s="195">
        <f>IF(N262="sníž. přenesená",J262,0)</f>
        <v>0</v>
      </c>
      <c r="BI262" s="195">
        <f>IF(N262="nulová",J262,0)</f>
        <v>0</v>
      </c>
      <c r="BJ262" s="19" t="s">
        <v>80</v>
      </c>
      <c r="BK262" s="195">
        <f>ROUND(I262*H262,2)</f>
        <v>0</v>
      </c>
      <c r="BL262" s="19" t="s">
        <v>202</v>
      </c>
      <c r="BM262" s="194" t="s">
        <v>457</v>
      </c>
    </row>
    <row r="263" s="2" customFormat="1" ht="21.75" customHeight="1">
      <c r="A263" s="38"/>
      <c r="B263" s="182"/>
      <c r="C263" s="183" t="s">
        <v>458</v>
      </c>
      <c r="D263" s="183" t="s">
        <v>130</v>
      </c>
      <c r="E263" s="184" t="s">
        <v>459</v>
      </c>
      <c r="F263" s="185" t="s">
        <v>460</v>
      </c>
      <c r="G263" s="186" t="s">
        <v>440</v>
      </c>
      <c r="H263" s="187">
        <v>4</v>
      </c>
      <c r="I263" s="188"/>
      <c r="J263" s="189">
        <f>ROUND(I263*H263,2)</f>
        <v>0</v>
      </c>
      <c r="K263" s="185" t="s">
        <v>141</v>
      </c>
      <c r="L263" s="39"/>
      <c r="M263" s="190" t="s">
        <v>1</v>
      </c>
      <c r="N263" s="191" t="s">
        <v>40</v>
      </c>
      <c r="O263" s="77"/>
      <c r="P263" s="192">
        <f>O263*H263</f>
        <v>0</v>
      </c>
      <c r="Q263" s="192">
        <v>0.024629999999999999</v>
      </c>
      <c r="R263" s="192">
        <f>Q263*H263</f>
        <v>0.098519999999999996</v>
      </c>
      <c r="S263" s="192">
        <v>0</v>
      </c>
      <c r="T263" s="193">
        <f>S263*H263</f>
        <v>0</v>
      </c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R263" s="194" t="s">
        <v>202</v>
      </c>
      <c r="AT263" s="194" t="s">
        <v>130</v>
      </c>
      <c r="AU263" s="194" t="s">
        <v>82</v>
      </c>
      <c r="AY263" s="19" t="s">
        <v>128</v>
      </c>
      <c r="BE263" s="195">
        <f>IF(N263="základní",J263,0)</f>
        <v>0</v>
      </c>
      <c r="BF263" s="195">
        <f>IF(N263="snížená",J263,0)</f>
        <v>0</v>
      </c>
      <c r="BG263" s="195">
        <f>IF(N263="zákl. přenesená",J263,0)</f>
        <v>0</v>
      </c>
      <c r="BH263" s="195">
        <f>IF(N263="sníž. přenesená",J263,0)</f>
        <v>0</v>
      </c>
      <c r="BI263" s="195">
        <f>IF(N263="nulová",J263,0)</f>
        <v>0</v>
      </c>
      <c r="BJ263" s="19" t="s">
        <v>80</v>
      </c>
      <c r="BK263" s="195">
        <f>ROUND(I263*H263,2)</f>
        <v>0</v>
      </c>
      <c r="BL263" s="19" t="s">
        <v>202</v>
      </c>
      <c r="BM263" s="194" t="s">
        <v>461</v>
      </c>
    </row>
    <row r="264" s="2" customFormat="1" ht="16.5" customHeight="1">
      <c r="A264" s="38"/>
      <c r="B264" s="182"/>
      <c r="C264" s="183" t="s">
        <v>462</v>
      </c>
      <c r="D264" s="183" t="s">
        <v>130</v>
      </c>
      <c r="E264" s="184" t="s">
        <v>463</v>
      </c>
      <c r="F264" s="185" t="s">
        <v>464</v>
      </c>
      <c r="G264" s="186" t="s">
        <v>440</v>
      </c>
      <c r="H264" s="187">
        <v>3</v>
      </c>
      <c r="I264" s="188"/>
      <c r="J264" s="189">
        <f>ROUND(I264*H264,2)</f>
        <v>0</v>
      </c>
      <c r="K264" s="185" t="s">
        <v>1</v>
      </c>
      <c r="L264" s="39"/>
      <c r="M264" s="190" t="s">
        <v>1</v>
      </c>
      <c r="N264" s="191" t="s">
        <v>40</v>
      </c>
      <c r="O264" s="77"/>
      <c r="P264" s="192">
        <f>O264*H264</f>
        <v>0</v>
      </c>
      <c r="Q264" s="192">
        <v>0.0018400000000000001</v>
      </c>
      <c r="R264" s="192">
        <f>Q264*H264</f>
        <v>0.0055200000000000006</v>
      </c>
      <c r="S264" s="192">
        <v>0</v>
      </c>
      <c r="T264" s="193">
        <f>S264*H264</f>
        <v>0</v>
      </c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R264" s="194" t="s">
        <v>202</v>
      </c>
      <c r="AT264" s="194" t="s">
        <v>130</v>
      </c>
      <c r="AU264" s="194" t="s">
        <v>82</v>
      </c>
      <c r="AY264" s="19" t="s">
        <v>128</v>
      </c>
      <c r="BE264" s="195">
        <f>IF(N264="základní",J264,0)</f>
        <v>0</v>
      </c>
      <c r="BF264" s="195">
        <f>IF(N264="snížená",J264,0)</f>
        <v>0</v>
      </c>
      <c r="BG264" s="195">
        <f>IF(N264="zákl. přenesená",J264,0)</f>
        <v>0</v>
      </c>
      <c r="BH264" s="195">
        <f>IF(N264="sníž. přenesená",J264,0)</f>
        <v>0</v>
      </c>
      <c r="BI264" s="195">
        <f>IF(N264="nulová",J264,0)</f>
        <v>0</v>
      </c>
      <c r="BJ264" s="19" t="s">
        <v>80</v>
      </c>
      <c r="BK264" s="195">
        <f>ROUND(I264*H264,2)</f>
        <v>0</v>
      </c>
      <c r="BL264" s="19" t="s">
        <v>202</v>
      </c>
      <c r="BM264" s="194" t="s">
        <v>465</v>
      </c>
    </row>
    <row r="265" s="2" customFormat="1" ht="16.5" customHeight="1">
      <c r="A265" s="38"/>
      <c r="B265" s="182"/>
      <c r="C265" s="183" t="s">
        <v>466</v>
      </c>
      <c r="D265" s="183" t="s">
        <v>130</v>
      </c>
      <c r="E265" s="184" t="s">
        <v>467</v>
      </c>
      <c r="F265" s="185" t="s">
        <v>468</v>
      </c>
      <c r="G265" s="186" t="s">
        <v>440</v>
      </c>
      <c r="H265" s="187">
        <v>4</v>
      </c>
      <c r="I265" s="188"/>
      <c r="J265" s="189">
        <f>ROUND(I265*H265,2)</f>
        <v>0</v>
      </c>
      <c r="K265" s="185" t="s">
        <v>141</v>
      </c>
      <c r="L265" s="39"/>
      <c r="M265" s="190" t="s">
        <v>1</v>
      </c>
      <c r="N265" s="191" t="s">
        <v>40</v>
      </c>
      <c r="O265" s="77"/>
      <c r="P265" s="192">
        <f>O265*H265</f>
        <v>0</v>
      </c>
      <c r="Q265" s="192">
        <v>0</v>
      </c>
      <c r="R265" s="192">
        <f>Q265*H265</f>
        <v>0</v>
      </c>
      <c r="S265" s="192">
        <v>0.00085999999999999998</v>
      </c>
      <c r="T265" s="193">
        <f>S265*H265</f>
        <v>0.0034399999999999999</v>
      </c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R265" s="194" t="s">
        <v>202</v>
      </c>
      <c r="AT265" s="194" t="s">
        <v>130</v>
      </c>
      <c r="AU265" s="194" t="s">
        <v>82</v>
      </c>
      <c r="AY265" s="19" t="s">
        <v>128</v>
      </c>
      <c r="BE265" s="195">
        <f>IF(N265="základní",J265,0)</f>
        <v>0</v>
      </c>
      <c r="BF265" s="195">
        <f>IF(N265="snížená",J265,0)</f>
        <v>0</v>
      </c>
      <c r="BG265" s="195">
        <f>IF(N265="zákl. přenesená",J265,0)</f>
        <v>0</v>
      </c>
      <c r="BH265" s="195">
        <f>IF(N265="sníž. přenesená",J265,0)</f>
        <v>0</v>
      </c>
      <c r="BI265" s="195">
        <f>IF(N265="nulová",J265,0)</f>
        <v>0</v>
      </c>
      <c r="BJ265" s="19" t="s">
        <v>80</v>
      </c>
      <c r="BK265" s="195">
        <f>ROUND(I265*H265,2)</f>
        <v>0</v>
      </c>
      <c r="BL265" s="19" t="s">
        <v>202</v>
      </c>
      <c r="BM265" s="194" t="s">
        <v>469</v>
      </c>
    </row>
    <row r="266" s="2" customFormat="1" ht="16.5" customHeight="1">
      <c r="A266" s="38"/>
      <c r="B266" s="182"/>
      <c r="C266" s="183" t="s">
        <v>470</v>
      </c>
      <c r="D266" s="183" t="s">
        <v>130</v>
      </c>
      <c r="E266" s="184" t="s">
        <v>471</v>
      </c>
      <c r="F266" s="185" t="s">
        <v>472</v>
      </c>
      <c r="G266" s="186" t="s">
        <v>440</v>
      </c>
      <c r="H266" s="187">
        <v>4</v>
      </c>
      <c r="I266" s="188"/>
      <c r="J266" s="189">
        <f>ROUND(I266*H266,2)</f>
        <v>0</v>
      </c>
      <c r="K266" s="185" t="s">
        <v>141</v>
      </c>
      <c r="L266" s="39"/>
      <c r="M266" s="190" t="s">
        <v>1</v>
      </c>
      <c r="N266" s="191" t="s">
        <v>40</v>
      </c>
      <c r="O266" s="77"/>
      <c r="P266" s="192">
        <f>O266*H266</f>
        <v>0</v>
      </c>
      <c r="Q266" s="192">
        <v>0.0018</v>
      </c>
      <c r="R266" s="192">
        <f>Q266*H266</f>
        <v>0.0071999999999999998</v>
      </c>
      <c r="S266" s="192">
        <v>0</v>
      </c>
      <c r="T266" s="193">
        <f>S266*H266</f>
        <v>0</v>
      </c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R266" s="194" t="s">
        <v>202</v>
      </c>
      <c r="AT266" s="194" t="s">
        <v>130</v>
      </c>
      <c r="AU266" s="194" t="s">
        <v>82</v>
      </c>
      <c r="AY266" s="19" t="s">
        <v>128</v>
      </c>
      <c r="BE266" s="195">
        <f>IF(N266="základní",J266,0)</f>
        <v>0</v>
      </c>
      <c r="BF266" s="195">
        <f>IF(N266="snížená",J266,0)</f>
        <v>0</v>
      </c>
      <c r="BG266" s="195">
        <f>IF(N266="zákl. přenesená",J266,0)</f>
        <v>0</v>
      </c>
      <c r="BH266" s="195">
        <f>IF(N266="sníž. přenesená",J266,0)</f>
        <v>0</v>
      </c>
      <c r="BI266" s="195">
        <f>IF(N266="nulová",J266,0)</f>
        <v>0</v>
      </c>
      <c r="BJ266" s="19" t="s">
        <v>80</v>
      </c>
      <c r="BK266" s="195">
        <f>ROUND(I266*H266,2)</f>
        <v>0</v>
      </c>
      <c r="BL266" s="19" t="s">
        <v>202</v>
      </c>
      <c r="BM266" s="194" t="s">
        <v>473</v>
      </c>
    </row>
    <row r="267" s="2" customFormat="1" ht="16.5" customHeight="1">
      <c r="A267" s="38"/>
      <c r="B267" s="182"/>
      <c r="C267" s="183" t="s">
        <v>474</v>
      </c>
      <c r="D267" s="183" t="s">
        <v>130</v>
      </c>
      <c r="E267" s="184" t="s">
        <v>475</v>
      </c>
      <c r="F267" s="185" t="s">
        <v>476</v>
      </c>
      <c r="G267" s="186" t="s">
        <v>210</v>
      </c>
      <c r="H267" s="187">
        <v>4</v>
      </c>
      <c r="I267" s="188"/>
      <c r="J267" s="189">
        <f>ROUND(I267*H267,2)</f>
        <v>0</v>
      </c>
      <c r="K267" s="185" t="s">
        <v>141</v>
      </c>
      <c r="L267" s="39"/>
      <c r="M267" s="190" t="s">
        <v>1</v>
      </c>
      <c r="N267" s="191" t="s">
        <v>40</v>
      </c>
      <c r="O267" s="77"/>
      <c r="P267" s="192">
        <f>O267*H267</f>
        <v>0</v>
      </c>
      <c r="Q267" s="192">
        <v>0</v>
      </c>
      <c r="R267" s="192">
        <f>Q267*H267</f>
        <v>0</v>
      </c>
      <c r="S267" s="192">
        <v>0.00084999999999999995</v>
      </c>
      <c r="T267" s="193">
        <f>S267*H267</f>
        <v>0.0033999999999999998</v>
      </c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R267" s="194" t="s">
        <v>202</v>
      </c>
      <c r="AT267" s="194" t="s">
        <v>130</v>
      </c>
      <c r="AU267" s="194" t="s">
        <v>82</v>
      </c>
      <c r="AY267" s="19" t="s">
        <v>128</v>
      </c>
      <c r="BE267" s="195">
        <f>IF(N267="základní",J267,0)</f>
        <v>0</v>
      </c>
      <c r="BF267" s="195">
        <f>IF(N267="snížená",J267,0)</f>
        <v>0</v>
      </c>
      <c r="BG267" s="195">
        <f>IF(N267="zákl. přenesená",J267,0)</f>
        <v>0</v>
      </c>
      <c r="BH267" s="195">
        <f>IF(N267="sníž. přenesená",J267,0)</f>
        <v>0</v>
      </c>
      <c r="BI267" s="195">
        <f>IF(N267="nulová",J267,0)</f>
        <v>0</v>
      </c>
      <c r="BJ267" s="19" t="s">
        <v>80</v>
      </c>
      <c r="BK267" s="195">
        <f>ROUND(I267*H267,2)</f>
        <v>0</v>
      </c>
      <c r="BL267" s="19" t="s">
        <v>202</v>
      </c>
      <c r="BM267" s="194" t="s">
        <v>477</v>
      </c>
    </row>
    <row r="268" s="2" customFormat="1" ht="21.75" customHeight="1">
      <c r="A268" s="38"/>
      <c r="B268" s="182"/>
      <c r="C268" s="183" t="s">
        <v>478</v>
      </c>
      <c r="D268" s="183" t="s">
        <v>130</v>
      </c>
      <c r="E268" s="184" t="s">
        <v>479</v>
      </c>
      <c r="F268" s="185" t="s">
        <v>480</v>
      </c>
      <c r="G268" s="186" t="s">
        <v>383</v>
      </c>
      <c r="H268" s="228"/>
      <c r="I268" s="188"/>
      <c r="J268" s="189">
        <f>ROUND(I268*H268,2)</f>
        <v>0</v>
      </c>
      <c r="K268" s="185" t="s">
        <v>141</v>
      </c>
      <c r="L268" s="39"/>
      <c r="M268" s="190" t="s">
        <v>1</v>
      </c>
      <c r="N268" s="191" t="s">
        <v>40</v>
      </c>
      <c r="O268" s="77"/>
      <c r="P268" s="192">
        <f>O268*H268</f>
        <v>0</v>
      </c>
      <c r="Q268" s="192">
        <v>0</v>
      </c>
      <c r="R268" s="192">
        <f>Q268*H268</f>
        <v>0</v>
      </c>
      <c r="S268" s="192">
        <v>0</v>
      </c>
      <c r="T268" s="193">
        <f>S268*H268</f>
        <v>0</v>
      </c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R268" s="194" t="s">
        <v>202</v>
      </c>
      <c r="AT268" s="194" t="s">
        <v>130</v>
      </c>
      <c r="AU268" s="194" t="s">
        <v>82</v>
      </c>
      <c r="AY268" s="19" t="s">
        <v>128</v>
      </c>
      <c r="BE268" s="195">
        <f>IF(N268="základní",J268,0)</f>
        <v>0</v>
      </c>
      <c r="BF268" s="195">
        <f>IF(N268="snížená",J268,0)</f>
        <v>0</v>
      </c>
      <c r="BG268" s="195">
        <f>IF(N268="zákl. přenesená",J268,0)</f>
        <v>0</v>
      </c>
      <c r="BH268" s="195">
        <f>IF(N268="sníž. přenesená",J268,0)</f>
        <v>0</v>
      </c>
      <c r="BI268" s="195">
        <f>IF(N268="nulová",J268,0)</f>
        <v>0</v>
      </c>
      <c r="BJ268" s="19" t="s">
        <v>80</v>
      </c>
      <c r="BK268" s="195">
        <f>ROUND(I268*H268,2)</f>
        <v>0</v>
      </c>
      <c r="BL268" s="19" t="s">
        <v>202</v>
      </c>
      <c r="BM268" s="194" t="s">
        <v>481</v>
      </c>
    </row>
    <row r="269" s="12" customFormat="1" ht="22.8" customHeight="1">
      <c r="A269" s="12"/>
      <c r="B269" s="169"/>
      <c r="C269" s="12"/>
      <c r="D269" s="170" t="s">
        <v>74</v>
      </c>
      <c r="E269" s="180" t="s">
        <v>482</v>
      </c>
      <c r="F269" s="180" t="s">
        <v>483</v>
      </c>
      <c r="G269" s="12"/>
      <c r="H269" s="12"/>
      <c r="I269" s="172"/>
      <c r="J269" s="181">
        <f>BK269</f>
        <v>0</v>
      </c>
      <c r="K269" s="12"/>
      <c r="L269" s="169"/>
      <c r="M269" s="174"/>
      <c r="N269" s="175"/>
      <c r="O269" s="175"/>
      <c r="P269" s="176">
        <f>SUM(P270:P271)</f>
        <v>0</v>
      </c>
      <c r="Q269" s="175"/>
      <c r="R269" s="176">
        <f>SUM(R270:R271)</f>
        <v>0.036799999999999999</v>
      </c>
      <c r="S269" s="175"/>
      <c r="T269" s="177">
        <f>SUM(T270:T271)</f>
        <v>0</v>
      </c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R269" s="170" t="s">
        <v>82</v>
      </c>
      <c r="AT269" s="178" t="s">
        <v>74</v>
      </c>
      <c r="AU269" s="178" t="s">
        <v>80</v>
      </c>
      <c r="AY269" s="170" t="s">
        <v>128</v>
      </c>
      <c r="BK269" s="179">
        <f>SUM(BK270:BK271)</f>
        <v>0</v>
      </c>
    </row>
    <row r="270" s="2" customFormat="1" ht="21.75" customHeight="1">
      <c r="A270" s="38"/>
      <c r="B270" s="182"/>
      <c r="C270" s="183" t="s">
        <v>484</v>
      </c>
      <c r="D270" s="183" t="s">
        <v>130</v>
      </c>
      <c r="E270" s="184" t="s">
        <v>485</v>
      </c>
      <c r="F270" s="185" t="s">
        <v>486</v>
      </c>
      <c r="G270" s="186" t="s">
        <v>440</v>
      </c>
      <c r="H270" s="187">
        <v>4</v>
      </c>
      <c r="I270" s="188"/>
      <c r="J270" s="189">
        <f>ROUND(I270*H270,2)</f>
        <v>0</v>
      </c>
      <c r="K270" s="185" t="s">
        <v>141</v>
      </c>
      <c r="L270" s="39"/>
      <c r="M270" s="190" t="s">
        <v>1</v>
      </c>
      <c r="N270" s="191" t="s">
        <v>40</v>
      </c>
      <c r="O270" s="77"/>
      <c r="P270" s="192">
        <f>O270*H270</f>
        <v>0</v>
      </c>
      <c r="Q270" s="192">
        <v>0.0091999999999999998</v>
      </c>
      <c r="R270" s="192">
        <f>Q270*H270</f>
        <v>0.036799999999999999</v>
      </c>
      <c r="S270" s="192">
        <v>0</v>
      </c>
      <c r="T270" s="193">
        <f>S270*H270</f>
        <v>0</v>
      </c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R270" s="194" t="s">
        <v>202</v>
      </c>
      <c r="AT270" s="194" t="s">
        <v>130</v>
      </c>
      <c r="AU270" s="194" t="s">
        <v>82</v>
      </c>
      <c r="AY270" s="19" t="s">
        <v>128</v>
      </c>
      <c r="BE270" s="195">
        <f>IF(N270="základní",J270,0)</f>
        <v>0</v>
      </c>
      <c r="BF270" s="195">
        <f>IF(N270="snížená",J270,0)</f>
        <v>0</v>
      </c>
      <c r="BG270" s="195">
        <f>IF(N270="zákl. přenesená",J270,0)</f>
        <v>0</v>
      </c>
      <c r="BH270" s="195">
        <f>IF(N270="sníž. přenesená",J270,0)</f>
        <v>0</v>
      </c>
      <c r="BI270" s="195">
        <f>IF(N270="nulová",J270,0)</f>
        <v>0</v>
      </c>
      <c r="BJ270" s="19" t="s">
        <v>80</v>
      </c>
      <c r="BK270" s="195">
        <f>ROUND(I270*H270,2)</f>
        <v>0</v>
      </c>
      <c r="BL270" s="19" t="s">
        <v>202</v>
      </c>
      <c r="BM270" s="194" t="s">
        <v>487</v>
      </c>
    </row>
    <row r="271" s="2" customFormat="1" ht="21.75" customHeight="1">
      <c r="A271" s="38"/>
      <c r="B271" s="182"/>
      <c r="C271" s="183" t="s">
        <v>488</v>
      </c>
      <c r="D271" s="183" t="s">
        <v>130</v>
      </c>
      <c r="E271" s="184" t="s">
        <v>489</v>
      </c>
      <c r="F271" s="185" t="s">
        <v>490</v>
      </c>
      <c r="G271" s="186" t="s">
        <v>383</v>
      </c>
      <c r="H271" s="228"/>
      <c r="I271" s="188"/>
      <c r="J271" s="189">
        <f>ROUND(I271*H271,2)</f>
        <v>0</v>
      </c>
      <c r="K271" s="185" t="s">
        <v>141</v>
      </c>
      <c r="L271" s="39"/>
      <c r="M271" s="190" t="s">
        <v>1</v>
      </c>
      <c r="N271" s="191" t="s">
        <v>40</v>
      </c>
      <c r="O271" s="77"/>
      <c r="P271" s="192">
        <f>O271*H271</f>
        <v>0</v>
      </c>
      <c r="Q271" s="192">
        <v>0</v>
      </c>
      <c r="R271" s="192">
        <f>Q271*H271</f>
        <v>0</v>
      </c>
      <c r="S271" s="192">
        <v>0</v>
      </c>
      <c r="T271" s="193">
        <f>S271*H271</f>
        <v>0</v>
      </c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R271" s="194" t="s">
        <v>202</v>
      </c>
      <c r="AT271" s="194" t="s">
        <v>130</v>
      </c>
      <c r="AU271" s="194" t="s">
        <v>82</v>
      </c>
      <c r="AY271" s="19" t="s">
        <v>128</v>
      </c>
      <c r="BE271" s="195">
        <f>IF(N271="základní",J271,0)</f>
        <v>0</v>
      </c>
      <c r="BF271" s="195">
        <f>IF(N271="snížená",J271,0)</f>
        <v>0</v>
      </c>
      <c r="BG271" s="195">
        <f>IF(N271="zákl. přenesená",J271,0)</f>
        <v>0</v>
      </c>
      <c r="BH271" s="195">
        <f>IF(N271="sníž. přenesená",J271,0)</f>
        <v>0</v>
      </c>
      <c r="BI271" s="195">
        <f>IF(N271="nulová",J271,0)</f>
        <v>0</v>
      </c>
      <c r="BJ271" s="19" t="s">
        <v>80</v>
      </c>
      <c r="BK271" s="195">
        <f>ROUND(I271*H271,2)</f>
        <v>0</v>
      </c>
      <c r="BL271" s="19" t="s">
        <v>202</v>
      </c>
      <c r="BM271" s="194" t="s">
        <v>491</v>
      </c>
    </row>
    <row r="272" s="12" customFormat="1" ht="22.8" customHeight="1">
      <c r="A272" s="12"/>
      <c r="B272" s="169"/>
      <c r="C272" s="12"/>
      <c r="D272" s="170" t="s">
        <v>74</v>
      </c>
      <c r="E272" s="180" t="s">
        <v>492</v>
      </c>
      <c r="F272" s="180" t="s">
        <v>493</v>
      </c>
      <c r="G272" s="12"/>
      <c r="H272" s="12"/>
      <c r="I272" s="172"/>
      <c r="J272" s="181">
        <f>BK272</f>
        <v>0</v>
      </c>
      <c r="K272" s="12"/>
      <c r="L272" s="169"/>
      <c r="M272" s="174"/>
      <c r="N272" s="175"/>
      <c r="O272" s="175"/>
      <c r="P272" s="176">
        <f>SUM(P273:P275)</f>
        <v>0</v>
      </c>
      <c r="Q272" s="175"/>
      <c r="R272" s="176">
        <f>SUM(R273:R275)</f>
        <v>0</v>
      </c>
      <c r="S272" s="175"/>
      <c r="T272" s="177">
        <f>SUM(T273:T275)</f>
        <v>0</v>
      </c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R272" s="170" t="s">
        <v>82</v>
      </c>
      <c r="AT272" s="178" t="s">
        <v>74</v>
      </c>
      <c r="AU272" s="178" t="s">
        <v>80</v>
      </c>
      <c r="AY272" s="170" t="s">
        <v>128</v>
      </c>
      <c r="BK272" s="179">
        <f>SUM(BK273:BK275)</f>
        <v>0</v>
      </c>
    </row>
    <row r="273" s="2" customFormat="1" ht="16.5" customHeight="1">
      <c r="A273" s="38"/>
      <c r="B273" s="182"/>
      <c r="C273" s="183" t="s">
        <v>494</v>
      </c>
      <c r="D273" s="183" t="s">
        <v>130</v>
      </c>
      <c r="E273" s="184" t="s">
        <v>495</v>
      </c>
      <c r="F273" s="185" t="s">
        <v>496</v>
      </c>
      <c r="G273" s="186" t="s">
        <v>210</v>
      </c>
      <c r="H273" s="187">
        <v>3</v>
      </c>
      <c r="I273" s="188"/>
      <c r="J273" s="189">
        <f>ROUND(I273*H273,2)</f>
        <v>0</v>
      </c>
      <c r="K273" s="185" t="s">
        <v>1</v>
      </c>
      <c r="L273" s="39"/>
      <c r="M273" s="190" t="s">
        <v>1</v>
      </c>
      <c r="N273" s="191" t="s">
        <v>40</v>
      </c>
      <c r="O273" s="77"/>
      <c r="P273" s="192">
        <f>O273*H273</f>
        <v>0</v>
      </c>
      <c r="Q273" s="192">
        <v>0</v>
      </c>
      <c r="R273" s="192">
        <f>Q273*H273</f>
        <v>0</v>
      </c>
      <c r="S273" s="192">
        <v>0</v>
      </c>
      <c r="T273" s="193">
        <f>S273*H273</f>
        <v>0</v>
      </c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R273" s="194" t="s">
        <v>202</v>
      </c>
      <c r="AT273" s="194" t="s">
        <v>130</v>
      </c>
      <c r="AU273" s="194" t="s">
        <v>82</v>
      </c>
      <c r="AY273" s="19" t="s">
        <v>128</v>
      </c>
      <c r="BE273" s="195">
        <f>IF(N273="základní",J273,0)</f>
        <v>0</v>
      </c>
      <c r="BF273" s="195">
        <f>IF(N273="snížená",J273,0)</f>
        <v>0</v>
      </c>
      <c r="BG273" s="195">
        <f>IF(N273="zákl. přenesená",J273,0)</f>
        <v>0</v>
      </c>
      <c r="BH273" s="195">
        <f>IF(N273="sníž. přenesená",J273,0)</f>
        <v>0</v>
      </c>
      <c r="BI273" s="195">
        <f>IF(N273="nulová",J273,0)</f>
        <v>0</v>
      </c>
      <c r="BJ273" s="19" t="s">
        <v>80</v>
      </c>
      <c r="BK273" s="195">
        <f>ROUND(I273*H273,2)</f>
        <v>0</v>
      </c>
      <c r="BL273" s="19" t="s">
        <v>202</v>
      </c>
      <c r="BM273" s="194" t="s">
        <v>497</v>
      </c>
    </row>
    <row r="274" s="2" customFormat="1" ht="21.75" customHeight="1">
      <c r="A274" s="38"/>
      <c r="B274" s="182"/>
      <c r="C274" s="183" t="s">
        <v>498</v>
      </c>
      <c r="D274" s="183" t="s">
        <v>130</v>
      </c>
      <c r="E274" s="184" t="s">
        <v>499</v>
      </c>
      <c r="F274" s="185" t="s">
        <v>500</v>
      </c>
      <c r="G274" s="186" t="s">
        <v>210</v>
      </c>
      <c r="H274" s="187">
        <v>3</v>
      </c>
      <c r="I274" s="188"/>
      <c r="J274" s="189">
        <f>ROUND(I274*H274,2)</f>
        <v>0</v>
      </c>
      <c r="K274" s="185" t="s">
        <v>1</v>
      </c>
      <c r="L274" s="39"/>
      <c r="M274" s="190" t="s">
        <v>1</v>
      </c>
      <c r="N274" s="191" t="s">
        <v>40</v>
      </c>
      <c r="O274" s="77"/>
      <c r="P274" s="192">
        <f>O274*H274</f>
        <v>0</v>
      </c>
      <c r="Q274" s="192">
        <v>0</v>
      </c>
      <c r="R274" s="192">
        <f>Q274*H274</f>
        <v>0</v>
      </c>
      <c r="S274" s="192">
        <v>0</v>
      </c>
      <c r="T274" s="193">
        <f>S274*H274</f>
        <v>0</v>
      </c>
      <c r="U274" s="38"/>
      <c r="V274" s="38"/>
      <c r="W274" s="38"/>
      <c r="X274" s="38"/>
      <c r="Y274" s="38"/>
      <c r="Z274" s="38"/>
      <c r="AA274" s="38"/>
      <c r="AB274" s="38"/>
      <c r="AC274" s="38"/>
      <c r="AD274" s="38"/>
      <c r="AE274" s="38"/>
      <c r="AR274" s="194" t="s">
        <v>202</v>
      </c>
      <c r="AT274" s="194" t="s">
        <v>130</v>
      </c>
      <c r="AU274" s="194" t="s">
        <v>82</v>
      </c>
      <c r="AY274" s="19" t="s">
        <v>128</v>
      </c>
      <c r="BE274" s="195">
        <f>IF(N274="základní",J274,0)</f>
        <v>0</v>
      </c>
      <c r="BF274" s="195">
        <f>IF(N274="snížená",J274,0)</f>
        <v>0</v>
      </c>
      <c r="BG274" s="195">
        <f>IF(N274="zákl. přenesená",J274,0)</f>
        <v>0</v>
      </c>
      <c r="BH274" s="195">
        <f>IF(N274="sníž. přenesená",J274,0)</f>
        <v>0</v>
      </c>
      <c r="BI274" s="195">
        <f>IF(N274="nulová",J274,0)</f>
        <v>0</v>
      </c>
      <c r="BJ274" s="19" t="s">
        <v>80</v>
      </c>
      <c r="BK274" s="195">
        <f>ROUND(I274*H274,2)</f>
        <v>0</v>
      </c>
      <c r="BL274" s="19" t="s">
        <v>202</v>
      </c>
      <c r="BM274" s="194" t="s">
        <v>501</v>
      </c>
    </row>
    <row r="275" s="2" customFormat="1" ht="21.75" customHeight="1">
      <c r="A275" s="38"/>
      <c r="B275" s="182"/>
      <c r="C275" s="183" t="s">
        <v>502</v>
      </c>
      <c r="D275" s="183" t="s">
        <v>130</v>
      </c>
      <c r="E275" s="184" t="s">
        <v>503</v>
      </c>
      <c r="F275" s="185" t="s">
        <v>504</v>
      </c>
      <c r="G275" s="186" t="s">
        <v>383</v>
      </c>
      <c r="H275" s="228"/>
      <c r="I275" s="188"/>
      <c r="J275" s="189">
        <f>ROUND(I275*H275,2)</f>
        <v>0</v>
      </c>
      <c r="K275" s="185" t="s">
        <v>141</v>
      </c>
      <c r="L275" s="39"/>
      <c r="M275" s="190" t="s">
        <v>1</v>
      </c>
      <c r="N275" s="191" t="s">
        <v>40</v>
      </c>
      <c r="O275" s="77"/>
      <c r="P275" s="192">
        <f>O275*H275</f>
        <v>0</v>
      </c>
      <c r="Q275" s="192">
        <v>0</v>
      </c>
      <c r="R275" s="192">
        <f>Q275*H275</f>
        <v>0</v>
      </c>
      <c r="S275" s="192">
        <v>0</v>
      </c>
      <c r="T275" s="193">
        <f>S275*H275</f>
        <v>0</v>
      </c>
      <c r="U275" s="38"/>
      <c r="V275" s="38"/>
      <c r="W275" s="38"/>
      <c r="X275" s="38"/>
      <c r="Y275" s="38"/>
      <c r="Z275" s="38"/>
      <c r="AA275" s="38"/>
      <c r="AB275" s="38"/>
      <c r="AC275" s="38"/>
      <c r="AD275" s="38"/>
      <c r="AE275" s="38"/>
      <c r="AR275" s="194" t="s">
        <v>202</v>
      </c>
      <c r="AT275" s="194" t="s">
        <v>130</v>
      </c>
      <c r="AU275" s="194" t="s">
        <v>82</v>
      </c>
      <c r="AY275" s="19" t="s">
        <v>128</v>
      </c>
      <c r="BE275" s="195">
        <f>IF(N275="základní",J275,0)</f>
        <v>0</v>
      </c>
      <c r="BF275" s="195">
        <f>IF(N275="snížená",J275,0)</f>
        <v>0</v>
      </c>
      <c r="BG275" s="195">
        <f>IF(N275="zákl. přenesená",J275,0)</f>
        <v>0</v>
      </c>
      <c r="BH275" s="195">
        <f>IF(N275="sníž. přenesená",J275,0)</f>
        <v>0</v>
      </c>
      <c r="BI275" s="195">
        <f>IF(N275="nulová",J275,0)</f>
        <v>0</v>
      </c>
      <c r="BJ275" s="19" t="s">
        <v>80</v>
      </c>
      <c r="BK275" s="195">
        <f>ROUND(I275*H275,2)</f>
        <v>0</v>
      </c>
      <c r="BL275" s="19" t="s">
        <v>202</v>
      </c>
      <c r="BM275" s="194" t="s">
        <v>505</v>
      </c>
    </row>
    <row r="276" s="12" customFormat="1" ht="22.8" customHeight="1">
      <c r="A276" s="12"/>
      <c r="B276" s="169"/>
      <c r="C276" s="12"/>
      <c r="D276" s="170" t="s">
        <v>74</v>
      </c>
      <c r="E276" s="180" t="s">
        <v>506</v>
      </c>
      <c r="F276" s="180" t="s">
        <v>507</v>
      </c>
      <c r="G276" s="12"/>
      <c r="H276" s="12"/>
      <c r="I276" s="172"/>
      <c r="J276" s="181">
        <f>BK276</f>
        <v>0</v>
      </c>
      <c r="K276" s="12"/>
      <c r="L276" s="169"/>
      <c r="M276" s="174"/>
      <c r="N276" s="175"/>
      <c r="O276" s="175"/>
      <c r="P276" s="176">
        <f>SUM(P277:P300)</f>
        <v>0</v>
      </c>
      <c r="Q276" s="175"/>
      <c r="R276" s="176">
        <f>SUM(R277:R300)</f>
        <v>0.032190000000000003</v>
      </c>
      <c r="S276" s="175"/>
      <c r="T276" s="177">
        <f>SUM(T277:T300)</f>
        <v>0</v>
      </c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R276" s="170" t="s">
        <v>82</v>
      </c>
      <c r="AT276" s="178" t="s">
        <v>74</v>
      </c>
      <c r="AU276" s="178" t="s">
        <v>80</v>
      </c>
      <c r="AY276" s="170" t="s">
        <v>128</v>
      </c>
      <c r="BK276" s="179">
        <f>SUM(BK277:BK300)</f>
        <v>0</v>
      </c>
    </row>
    <row r="277" s="2" customFormat="1" ht="21.75" customHeight="1">
      <c r="A277" s="38"/>
      <c r="B277" s="182"/>
      <c r="C277" s="183" t="s">
        <v>508</v>
      </c>
      <c r="D277" s="183" t="s">
        <v>130</v>
      </c>
      <c r="E277" s="184" t="s">
        <v>509</v>
      </c>
      <c r="F277" s="185" t="s">
        <v>510</v>
      </c>
      <c r="G277" s="186" t="s">
        <v>242</v>
      </c>
      <c r="H277" s="187">
        <v>10</v>
      </c>
      <c r="I277" s="188"/>
      <c r="J277" s="189">
        <f>ROUND(I277*H277,2)</f>
        <v>0</v>
      </c>
      <c r="K277" s="185" t="s">
        <v>141</v>
      </c>
      <c r="L277" s="39"/>
      <c r="M277" s="190" t="s">
        <v>1</v>
      </c>
      <c r="N277" s="191" t="s">
        <v>40</v>
      </c>
      <c r="O277" s="77"/>
      <c r="P277" s="192">
        <f>O277*H277</f>
        <v>0</v>
      </c>
      <c r="Q277" s="192">
        <v>0</v>
      </c>
      <c r="R277" s="192">
        <f>Q277*H277</f>
        <v>0</v>
      </c>
      <c r="S277" s="192">
        <v>0</v>
      </c>
      <c r="T277" s="193">
        <f>S277*H277</f>
        <v>0</v>
      </c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R277" s="194" t="s">
        <v>202</v>
      </c>
      <c r="AT277" s="194" t="s">
        <v>130</v>
      </c>
      <c r="AU277" s="194" t="s">
        <v>82</v>
      </c>
      <c r="AY277" s="19" t="s">
        <v>128</v>
      </c>
      <c r="BE277" s="195">
        <f>IF(N277="základní",J277,0)</f>
        <v>0</v>
      </c>
      <c r="BF277" s="195">
        <f>IF(N277="snížená",J277,0)</f>
        <v>0</v>
      </c>
      <c r="BG277" s="195">
        <f>IF(N277="zákl. přenesená",J277,0)</f>
        <v>0</v>
      </c>
      <c r="BH277" s="195">
        <f>IF(N277="sníž. přenesená",J277,0)</f>
        <v>0</v>
      </c>
      <c r="BI277" s="195">
        <f>IF(N277="nulová",J277,0)</f>
        <v>0</v>
      </c>
      <c r="BJ277" s="19" t="s">
        <v>80</v>
      </c>
      <c r="BK277" s="195">
        <f>ROUND(I277*H277,2)</f>
        <v>0</v>
      </c>
      <c r="BL277" s="19" t="s">
        <v>202</v>
      </c>
      <c r="BM277" s="194" t="s">
        <v>511</v>
      </c>
    </row>
    <row r="278" s="2" customFormat="1" ht="16.5" customHeight="1">
      <c r="A278" s="38"/>
      <c r="B278" s="182"/>
      <c r="C278" s="229" t="s">
        <v>512</v>
      </c>
      <c r="D278" s="229" t="s">
        <v>513</v>
      </c>
      <c r="E278" s="230" t="s">
        <v>514</v>
      </c>
      <c r="F278" s="231" t="s">
        <v>515</v>
      </c>
      <c r="G278" s="232" t="s">
        <v>242</v>
      </c>
      <c r="H278" s="233">
        <v>10</v>
      </c>
      <c r="I278" s="234"/>
      <c r="J278" s="235">
        <f>ROUND(I278*H278,2)</f>
        <v>0</v>
      </c>
      <c r="K278" s="231" t="s">
        <v>141</v>
      </c>
      <c r="L278" s="236"/>
      <c r="M278" s="237" t="s">
        <v>1</v>
      </c>
      <c r="N278" s="238" t="s">
        <v>40</v>
      </c>
      <c r="O278" s="77"/>
      <c r="P278" s="192">
        <f>O278*H278</f>
        <v>0</v>
      </c>
      <c r="Q278" s="192">
        <v>4.0000000000000003E-05</v>
      </c>
      <c r="R278" s="192">
        <f>Q278*H278</f>
        <v>0.00040000000000000002</v>
      </c>
      <c r="S278" s="192">
        <v>0</v>
      </c>
      <c r="T278" s="193">
        <f>S278*H278</f>
        <v>0</v>
      </c>
      <c r="U278" s="38"/>
      <c r="V278" s="38"/>
      <c r="W278" s="38"/>
      <c r="X278" s="38"/>
      <c r="Y278" s="38"/>
      <c r="Z278" s="38"/>
      <c r="AA278" s="38"/>
      <c r="AB278" s="38"/>
      <c r="AC278" s="38"/>
      <c r="AD278" s="38"/>
      <c r="AE278" s="38"/>
      <c r="AR278" s="194" t="s">
        <v>269</v>
      </c>
      <c r="AT278" s="194" t="s">
        <v>513</v>
      </c>
      <c r="AU278" s="194" t="s">
        <v>82</v>
      </c>
      <c r="AY278" s="19" t="s">
        <v>128</v>
      </c>
      <c r="BE278" s="195">
        <f>IF(N278="základní",J278,0)</f>
        <v>0</v>
      </c>
      <c r="BF278" s="195">
        <f>IF(N278="snížená",J278,0)</f>
        <v>0</v>
      </c>
      <c r="BG278" s="195">
        <f>IF(N278="zákl. přenesená",J278,0)</f>
        <v>0</v>
      </c>
      <c r="BH278" s="195">
        <f>IF(N278="sníž. přenesená",J278,0)</f>
        <v>0</v>
      </c>
      <c r="BI278" s="195">
        <f>IF(N278="nulová",J278,0)</f>
        <v>0</v>
      </c>
      <c r="BJ278" s="19" t="s">
        <v>80</v>
      </c>
      <c r="BK278" s="195">
        <f>ROUND(I278*H278,2)</f>
        <v>0</v>
      </c>
      <c r="BL278" s="19" t="s">
        <v>202</v>
      </c>
      <c r="BM278" s="194" t="s">
        <v>516</v>
      </c>
    </row>
    <row r="279" s="2" customFormat="1" ht="16.5" customHeight="1">
      <c r="A279" s="38"/>
      <c r="B279" s="182"/>
      <c r="C279" s="183" t="s">
        <v>517</v>
      </c>
      <c r="D279" s="183" t="s">
        <v>130</v>
      </c>
      <c r="E279" s="184" t="s">
        <v>518</v>
      </c>
      <c r="F279" s="185" t="s">
        <v>519</v>
      </c>
      <c r="G279" s="186" t="s">
        <v>210</v>
      </c>
      <c r="H279" s="187">
        <v>30</v>
      </c>
      <c r="I279" s="188"/>
      <c r="J279" s="189">
        <f>ROUND(I279*H279,2)</f>
        <v>0</v>
      </c>
      <c r="K279" s="185" t="s">
        <v>141</v>
      </c>
      <c r="L279" s="39"/>
      <c r="M279" s="190" t="s">
        <v>1</v>
      </c>
      <c r="N279" s="191" t="s">
        <v>40</v>
      </c>
      <c r="O279" s="77"/>
      <c r="P279" s="192">
        <f>O279*H279</f>
        <v>0</v>
      </c>
      <c r="Q279" s="192">
        <v>0</v>
      </c>
      <c r="R279" s="192">
        <f>Q279*H279</f>
        <v>0</v>
      </c>
      <c r="S279" s="192">
        <v>0</v>
      </c>
      <c r="T279" s="193">
        <f>S279*H279</f>
        <v>0</v>
      </c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  <c r="AR279" s="194" t="s">
        <v>202</v>
      </c>
      <c r="AT279" s="194" t="s">
        <v>130</v>
      </c>
      <c r="AU279" s="194" t="s">
        <v>82</v>
      </c>
      <c r="AY279" s="19" t="s">
        <v>128</v>
      </c>
      <c r="BE279" s="195">
        <f>IF(N279="základní",J279,0)</f>
        <v>0</v>
      </c>
      <c r="BF279" s="195">
        <f>IF(N279="snížená",J279,0)</f>
        <v>0</v>
      </c>
      <c r="BG279" s="195">
        <f>IF(N279="zákl. přenesená",J279,0)</f>
        <v>0</v>
      </c>
      <c r="BH279" s="195">
        <f>IF(N279="sníž. přenesená",J279,0)</f>
        <v>0</v>
      </c>
      <c r="BI279" s="195">
        <f>IF(N279="nulová",J279,0)</f>
        <v>0</v>
      </c>
      <c r="BJ279" s="19" t="s">
        <v>80</v>
      </c>
      <c r="BK279" s="195">
        <f>ROUND(I279*H279,2)</f>
        <v>0</v>
      </c>
      <c r="BL279" s="19" t="s">
        <v>202</v>
      </c>
      <c r="BM279" s="194" t="s">
        <v>520</v>
      </c>
    </row>
    <row r="280" s="2" customFormat="1" ht="16.5" customHeight="1">
      <c r="A280" s="38"/>
      <c r="B280" s="182"/>
      <c r="C280" s="229" t="s">
        <v>521</v>
      </c>
      <c r="D280" s="229" t="s">
        <v>513</v>
      </c>
      <c r="E280" s="230" t="s">
        <v>522</v>
      </c>
      <c r="F280" s="231" t="s">
        <v>523</v>
      </c>
      <c r="G280" s="232" t="s">
        <v>210</v>
      </c>
      <c r="H280" s="233">
        <v>25</v>
      </c>
      <c r="I280" s="234"/>
      <c r="J280" s="235">
        <f>ROUND(I280*H280,2)</f>
        <v>0</v>
      </c>
      <c r="K280" s="231" t="s">
        <v>141</v>
      </c>
      <c r="L280" s="236"/>
      <c r="M280" s="237" t="s">
        <v>1</v>
      </c>
      <c r="N280" s="238" t="s">
        <v>40</v>
      </c>
      <c r="O280" s="77"/>
      <c r="P280" s="192">
        <f>O280*H280</f>
        <v>0</v>
      </c>
      <c r="Q280" s="192">
        <v>3.0000000000000001E-05</v>
      </c>
      <c r="R280" s="192">
        <f>Q280*H280</f>
        <v>0.00075000000000000002</v>
      </c>
      <c r="S280" s="192">
        <v>0</v>
      </c>
      <c r="T280" s="193">
        <f>S280*H280</f>
        <v>0</v>
      </c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  <c r="AR280" s="194" t="s">
        <v>269</v>
      </c>
      <c r="AT280" s="194" t="s">
        <v>513</v>
      </c>
      <c r="AU280" s="194" t="s">
        <v>82</v>
      </c>
      <c r="AY280" s="19" t="s">
        <v>128</v>
      </c>
      <c r="BE280" s="195">
        <f>IF(N280="základní",J280,0)</f>
        <v>0</v>
      </c>
      <c r="BF280" s="195">
        <f>IF(N280="snížená",J280,0)</f>
        <v>0</v>
      </c>
      <c r="BG280" s="195">
        <f>IF(N280="zákl. přenesená",J280,0)</f>
        <v>0</v>
      </c>
      <c r="BH280" s="195">
        <f>IF(N280="sníž. přenesená",J280,0)</f>
        <v>0</v>
      </c>
      <c r="BI280" s="195">
        <f>IF(N280="nulová",J280,0)</f>
        <v>0</v>
      </c>
      <c r="BJ280" s="19" t="s">
        <v>80</v>
      </c>
      <c r="BK280" s="195">
        <f>ROUND(I280*H280,2)</f>
        <v>0</v>
      </c>
      <c r="BL280" s="19" t="s">
        <v>202</v>
      </c>
      <c r="BM280" s="194" t="s">
        <v>524</v>
      </c>
    </row>
    <row r="281" s="2" customFormat="1" ht="21.75" customHeight="1">
      <c r="A281" s="38"/>
      <c r="B281" s="182"/>
      <c r="C281" s="229" t="s">
        <v>525</v>
      </c>
      <c r="D281" s="229" t="s">
        <v>513</v>
      </c>
      <c r="E281" s="230" t="s">
        <v>526</v>
      </c>
      <c r="F281" s="231" t="s">
        <v>527</v>
      </c>
      <c r="G281" s="232" t="s">
        <v>210</v>
      </c>
      <c r="H281" s="233">
        <v>5</v>
      </c>
      <c r="I281" s="234"/>
      <c r="J281" s="235">
        <f>ROUND(I281*H281,2)</f>
        <v>0</v>
      </c>
      <c r="K281" s="231" t="s">
        <v>141</v>
      </c>
      <c r="L281" s="236"/>
      <c r="M281" s="237" t="s">
        <v>1</v>
      </c>
      <c r="N281" s="238" t="s">
        <v>40</v>
      </c>
      <c r="O281" s="77"/>
      <c r="P281" s="192">
        <f>O281*H281</f>
        <v>0</v>
      </c>
      <c r="Q281" s="192">
        <v>0.00013999999999999999</v>
      </c>
      <c r="R281" s="192">
        <f>Q281*H281</f>
        <v>0.00069999999999999988</v>
      </c>
      <c r="S281" s="192">
        <v>0</v>
      </c>
      <c r="T281" s="193">
        <f>S281*H281</f>
        <v>0</v>
      </c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R281" s="194" t="s">
        <v>269</v>
      </c>
      <c r="AT281" s="194" t="s">
        <v>513</v>
      </c>
      <c r="AU281" s="194" t="s">
        <v>82</v>
      </c>
      <c r="AY281" s="19" t="s">
        <v>128</v>
      </c>
      <c r="BE281" s="195">
        <f>IF(N281="základní",J281,0)</f>
        <v>0</v>
      </c>
      <c r="BF281" s="195">
        <f>IF(N281="snížená",J281,0)</f>
        <v>0</v>
      </c>
      <c r="BG281" s="195">
        <f>IF(N281="zákl. přenesená",J281,0)</f>
        <v>0</v>
      </c>
      <c r="BH281" s="195">
        <f>IF(N281="sníž. přenesená",J281,0)</f>
        <v>0</v>
      </c>
      <c r="BI281" s="195">
        <f>IF(N281="nulová",J281,0)</f>
        <v>0</v>
      </c>
      <c r="BJ281" s="19" t="s">
        <v>80</v>
      </c>
      <c r="BK281" s="195">
        <f>ROUND(I281*H281,2)</f>
        <v>0</v>
      </c>
      <c r="BL281" s="19" t="s">
        <v>202</v>
      </c>
      <c r="BM281" s="194" t="s">
        <v>528</v>
      </c>
    </row>
    <row r="282" s="2" customFormat="1" ht="21.75" customHeight="1">
      <c r="A282" s="38"/>
      <c r="B282" s="182"/>
      <c r="C282" s="183" t="s">
        <v>529</v>
      </c>
      <c r="D282" s="183" t="s">
        <v>130</v>
      </c>
      <c r="E282" s="184" t="s">
        <v>530</v>
      </c>
      <c r="F282" s="185" t="s">
        <v>531</v>
      </c>
      <c r="G282" s="186" t="s">
        <v>242</v>
      </c>
      <c r="H282" s="187">
        <v>20</v>
      </c>
      <c r="I282" s="188"/>
      <c r="J282" s="189">
        <f>ROUND(I282*H282,2)</f>
        <v>0</v>
      </c>
      <c r="K282" s="185" t="s">
        <v>141</v>
      </c>
      <c r="L282" s="39"/>
      <c r="M282" s="190" t="s">
        <v>1</v>
      </c>
      <c r="N282" s="191" t="s">
        <v>40</v>
      </c>
      <c r="O282" s="77"/>
      <c r="P282" s="192">
        <f>O282*H282</f>
        <v>0</v>
      </c>
      <c r="Q282" s="192">
        <v>0</v>
      </c>
      <c r="R282" s="192">
        <f>Q282*H282</f>
        <v>0</v>
      </c>
      <c r="S282" s="192">
        <v>0</v>
      </c>
      <c r="T282" s="193">
        <f>S282*H282</f>
        <v>0</v>
      </c>
      <c r="U282" s="38"/>
      <c r="V282" s="38"/>
      <c r="W282" s="38"/>
      <c r="X282" s="38"/>
      <c r="Y282" s="38"/>
      <c r="Z282" s="38"/>
      <c r="AA282" s="38"/>
      <c r="AB282" s="38"/>
      <c r="AC282" s="38"/>
      <c r="AD282" s="38"/>
      <c r="AE282" s="38"/>
      <c r="AR282" s="194" t="s">
        <v>202</v>
      </c>
      <c r="AT282" s="194" t="s">
        <v>130</v>
      </c>
      <c r="AU282" s="194" t="s">
        <v>82</v>
      </c>
      <c r="AY282" s="19" t="s">
        <v>128</v>
      </c>
      <c r="BE282" s="195">
        <f>IF(N282="základní",J282,0)</f>
        <v>0</v>
      </c>
      <c r="BF282" s="195">
        <f>IF(N282="snížená",J282,0)</f>
        <v>0</v>
      </c>
      <c r="BG282" s="195">
        <f>IF(N282="zákl. přenesená",J282,0)</f>
        <v>0</v>
      </c>
      <c r="BH282" s="195">
        <f>IF(N282="sníž. přenesená",J282,0)</f>
        <v>0</v>
      </c>
      <c r="BI282" s="195">
        <f>IF(N282="nulová",J282,0)</f>
        <v>0</v>
      </c>
      <c r="BJ282" s="19" t="s">
        <v>80</v>
      </c>
      <c r="BK282" s="195">
        <f>ROUND(I282*H282,2)</f>
        <v>0</v>
      </c>
      <c r="BL282" s="19" t="s">
        <v>202</v>
      </c>
      <c r="BM282" s="194" t="s">
        <v>532</v>
      </c>
    </row>
    <row r="283" s="2" customFormat="1" ht="16.5" customHeight="1">
      <c r="A283" s="38"/>
      <c r="B283" s="182"/>
      <c r="C283" s="229" t="s">
        <v>533</v>
      </c>
      <c r="D283" s="229" t="s">
        <v>513</v>
      </c>
      <c r="E283" s="230" t="s">
        <v>534</v>
      </c>
      <c r="F283" s="231" t="s">
        <v>535</v>
      </c>
      <c r="G283" s="232" t="s">
        <v>242</v>
      </c>
      <c r="H283" s="233">
        <v>20</v>
      </c>
      <c r="I283" s="234"/>
      <c r="J283" s="235">
        <f>ROUND(I283*H283,2)</f>
        <v>0</v>
      </c>
      <c r="K283" s="231" t="s">
        <v>141</v>
      </c>
      <c r="L283" s="236"/>
      <c r="M283" s="237" t="s">
        <v>1</v>
      </c>
      <c r="N283" s="238" t="s">
        <v>40</v>
      </c>
      <c r="O283" s="77"/>
      <c r="P283" s="192">
        <f>O283*H283</f>
        <v>0</v>
      </c>
      <c r="Q283" s="192">
        <v>4.0000000000000003E-05</v>
      </c>
      <c r="R283" s="192">
        <f>Q283*H283</f>
        <v>0.00080000000000000004</v>
      </c>
      <c r="S283" s="192">
        <v>0</v>
      </c>
      <c r="T283" s="193">
        <f>S283*H283</f>
        <v>0</v>
      </c>
      <c r="U283" s="38"/>
      <c r="V283" s="38"/>
      <c r="W283" s="38"/>
      <c r="X283" s="38"/>
      <c r="Y283" s="38"/>
      <c r="Z283" s="38"/>
      <c r="AA283" s="38"/>
      <c r="AB283" s="38"/>
      <c r="AC283" s="38"/>
      <c r="AD283" s="38"/>
      <c r="AE283" s="38"/>
      <c r="AR283" s="194" t="s">
        <v>269</v>
      </c>
      <c r="AT283" s="194" t="s">
        <v>513</v>
      </c>
      <c r="AU283" s="194" t="s">
        <v>82</v>
      </c>
      <c r="AY283" s="19" t="s">
        <v>128</v>
      </c>
      <c r="BE283" s="195">
        <f>IF(N283="základní",J283,0)</f>
        <v>0</v>
      </c>
      <c r="BF283" s="195">
        <f>IF(N283="snížená",J283,0)</f>
        <v>0</v>
      </c>
      <c r="BG283" s="195">
        <f>IF(N283="zákl. přenesená",J283,0)</f>
        <v>0</v>
      </c>
      <c r="BH283" s="195">
        <f>IF(N283="sníž. přenesená",J283,0)</f>
        <v>0</v>
      </c>
      <c r="BI283" s="195">
        <f>IF(N283="nulová",J283,0)</f>
        <v>0</v>
      </c>
      <c r="BJ283" s="19" t="s">
        <v>80</v>
      </c>
      <c r="BK283" s="195">
        <f>ROUND(I283*H283,2)</f>
        <v>0</v>
      </c>
      <c r="BL283" s="19" t="s">
        <v>202</v>
      </c>
      <c r="BM283" s="194" t="s">
        <v>536</v>
      </c>
    </row>
    <row r="284" s="2" customFormat="1" ht="21.75" customHeight="1">
      <c r="A284" s="38"/>
      <c r="B284" s="182"/>
      <c r="C284" s="183" t="s">
        <v>537</v>
      </c>
      <c r="D284" s="183" t="s">
        <v>130</v>
      </c>
      <c r="E284" s="184" t="s">
        <v>538</v>
      </c>
      <c r="F284" s="185" t="s">
        <v>539</v>
      </c>
      <c r="G284" s="186" t="s">
        <v>242</v>
      </c>
      <c r="H284" s="187">
        <v>60</v>
      </c>
      <c r="I284" s="188"/>
      <c r="J284" s="189">
        <f>ROUND(I284*H284,2)</f>
        <v>0</v>
      </c>
      <c r="K284" s="185" t="s">
        <v>141</v>
      </c>
      <c r="L284" s="39"/>
      <c r="M284" s="190" t="s">
        <v>1</v>
      </c>
      <c r="N284" s="191" t="s">
        <v>40</v>
      </c>
      <c r="O284" s="77"/>
      <c r="P284" s="192">
        <f>O284*H284</f>
        <v>0</v>
      </c>
      <c r="Q284" s="192">
        <v>0</v>
      </c>
      <c r="R284" s="192">
        <f>Q284*H284</f>
        <v>0</v>
      </c>
      <c r="S284" s="192">
        <v>0</v>
      </c>
      <c r="T284" s="193">
        <f>S284*H284</f>
        <v>0</v>
      </c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R284" s="194" t="s">
        <v>202</v>
      </c>
      <c r="AT284" s="194" t="s">
        <v>130</v>
      </c>
      <c r="AU284" s="194" t="s">
        <v>82</v>
      </c>
      <c r="AY284" s="19" t="s">
        <v>128</v>
      </c>
      <c r="BE284" s="195">
        <f>IF(N284="základní",J284,0)</f>
        <v>0</v>
      </c>
      <c r="BF284" s="195">
        <f>IF(N284="snížená",J284,0)</f>
        <v>0</v>
      </c>
      <c r="BG284" s="195">
        <f>IF(N284="zákl. přenesená",J284,0)</f>
        <v>0</v>
      </c>
      <c r="BH284" s="195">
        <f>IF(N284="sníž. přenesená",J284,0)</f>
        <v>0</v>
      </c>
      <c r="BI284" s="195">
        <f>IF(N284="nulová",J284,0)</f>
        <v>0</v>
      </c>
      <c r="BJ284" s="19" t="s">
        <v>80</v>
      </c>
      <c r="BK284" s="195">
        <f>ROUND(I284*H284,2)</f>
        <v>0</v>
      </c>
      <c r="BL284" s="19" t="s">
        <v>202</v>
      </c>
      <c r="BM284" s="194" t="s">
        <v>540</v>
      </c>
    </row>
    <row r="285" s="2" customFormat="1" ht="16.5" customHeight="1">
      <c r="A285" s="38"/>
      <c r="B285" s="182"/>
      <c r="C285" s="229" t="s">
        <v>541</v>
      </c>
      <c r="D285" s="229" t="s">
        <v>513</v>
      </c>
      <c r="E285" s="230" t="s">
        <v>542</v>
      </c>
      <c r="F285" s="231" t="s">
        <v>543</v>
      </c>
      <c r="G285" s="232" t="s">
        <v>242</v>
      </c>
      <c r="H285" s="233">
        <v>60</v>
      </c>
      <c r="I285" s="234"/>
      <c r="J285" s="235">
        <f>ROUND(I285*H285,2)</f>
        <v>0</v>
      </c>
      <c r="K285" s="231" t="s">
        <v>141</v>
      </c>
      <c r="L285" s="236"/>
      <c r="M285" s="237" t="s">
        <v>1</v>
      </c>
      <c r="N285" s="238" t="s">
        <v>40</v>
      </c>
      <c r="O285" s="77"/>
      <c r="P285" s="192">
        <f>O285*H285</f>
        <v>0</v>
      </c>
      <c r="Q285" s="192">
        <v>0.00012</v>
      </c>
      <c r="R285" s="192">
        <f>Q285*H285</f>
        <v>0.0071999999999999998</v>
      </c>
      <c r="S285" s="192">
        <v>0</v>
      </c>
      <c r="T285" s="193">
        <f>S285*H285</f>
        <v>0</v>
      </c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  <c r="AR285" s="194" t="s">
        <v>269</v>
      </c>
      <c r="AT285" s="194" t="s">
        <v>513</v>
      </c>
      <c r="AU285" s="194" t="s">
        <v>82</v>
      </c>
      <c r="AY285" s="19" t="s">
        <v>128</v>
      </c>
      <c r="BE285" s="195">
        <f>IF(N285="základní",J285,0)</f>
        <v>0</v>
      </c>
      <c r="BF285" s="195">
        <f>IF(N285="snížená",J285,0)</f>
        <v>0</v>
      </c>
      <c r="BG285" s="195">
        <f>IF(N285="zákl. přenesená",J285,0)</f>
        <v>0</v>
      </c>
      <c r="BH285" s="195">
        <f>IF(N285="sníž. přenesená",J285,0)</f>
        <v>0</v>
      </c>
      <c r="BI285" s="195">
        <f>IF(N285="nulová",J285,0)</f>
        <v>0</v>
      </c>
      <c r="BJ285" s="19" t="s">
        <v>80</v>
      </c>
      <c r="BK285" s="195">
        <f>ROUND(I285*H285,2)</f>
        <v>0</v>
      </c>
      <c r="BL285" s="19" t="s">
        <v>202</v>
      </c>
      <c r="BM285" s="194" t="s">
        <v>544</v>
      </c>
    </row>
    <row r="286" s="2" customFormat="1" ht="21.75" customHeight="1">
      <c r="A286" s="38"/>
      <c r="B286" s="182"/>
      <c r="C286" s="183" t="s">
        <v>545</v>
      </c>
      <c r="D286" s="183" t="s">
        <v>130</v>
      </c>
      <c r="E286" s="184" t="s">
        <v>546</v>
      </c>
      <c r="F286" s="185" t="s">
        <v>547</v>
      </c>
      <c r="G286" s="186" t="s">
        <v>242</v>
      </c>
      <c r="H286" s="187">
        <v>90</v>
      </c>
      <c r="I286" s="188"/>
      <c r="J286" s="189">
        <f>ROUND(I286*H286,2)</f>
        <v>0</v>
      </c>
      <c r="K286" s="185" t="s">
        <v>141</v>
      </c>
      <c r="L286" s="39"/>
      <c r="M286" s="190" t="s">
        <v>1</v>
      </c>
      <c r="N286" s="191" t="s">
        <v>40</v>
      </c>
      <c r="O286" s="77"/>
      <c r="P286" s="192">
        <f>O286*H286</f>
        <v>0</v>
      </c>
      <c r="Q286" s="192">
        <v>0</v>
      </c>
      <c r="R286" s="192">
        <f>Q286*H286</f>
        <v>0</v>
      </c>
      <c r="S286" s="192">
        <v>0</v>
      </c>
      <c r="T286" s="193">
        <f>S286*H286</f>
        <v>0</v>
      </c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R286" s="194" t="s">
        <v>202</v>
      </c>
      <c r="AT286" s="194" t="s">
        <v>130</v>
      </c>
      <c r="AU286" s="194" t="s">
        <v>82</v>
      </c>
      <c r="AY286" s="19" t="s">
        <v>128</v>
      </c>
      <c r="BE286" s="195">
        <f>IF(N286="základní",J286,0)</f>
        <v>0</v>
      </c>
      <c r="BF286" s="195">
        <f>IF(N286="snížená",J286,0)</f>
        <v>0</v>
      </c>
      <c r="BG286" s="195">
        <f>IF(N286="zákl. přenesená",J286,0)</f>
        <v>0</v>
      </c>
      <c r="BH286" s="195">
        <f>IF(N286="sníž. přenesená",J286,0)</f>
        <v>0</v>
      </c>
      <c r="BI286" s="195">
        <f>IF(N286="nulová",J286,0)</f>
        <v>0</v>
      </c>
      <c r="BJ286" s="19" t="s">
        <v>80</v>
      </c>
      <c r="BK286" s="195">
        <f>ROUND(I286*H286,2)</f>
        <v>0</v>
      </c>
      <c r="BL286" s="19" t="s">
        <v>202</v>
      </c>
      <c r="BM286" s="194" t="s">
        <v>548</v>
      </c>
    </row>
    <row r="287" s="2" customFormat="1" ht="16.5" customHeight="1">
      <c r="A287" s="38"/>
      <c r="B287" s="182"/>
      <c r="C287" s="229" t="s">
        <v>549</v>
      </c>
      <c r="D287" s="229" t="s">
        <v>513</v>
      </c>
      <c r="E287" s="230" t="s">
        <v>550</v>
      </c>
      <c r="F287" s="231" t="s">
        <v>551</v>
      </c>
      <c r="G287" s="232" t="s">
        <v>242</v>
      </c>
      <c r="H287" s="233">
        <v>90</v>
      </c>
      <c r="I287" s="234"/>
      <c r="J287" s="235">
        <f>ROUND(I287*H287,2)</f>
        <v>0</v>
      </c>
      <c r="K287" s="231" t="s">
        <v>141</v>
      </c>
      <c r="L287" s="236"/>
      <c r="M287" s="237" t="s">
        <v>1</v>
      </c>
      <c r="N287" s="238" t="s">
        <v>40</v>
      </c>
      <c r="O287" s="77"/>
      <c r="P287" s="192">
        <f>O287*H287</f>
        <v>0</v>
      </c>
      <c r="Q287" s="192">
        <v>0.00017000000000000001</v>
      </c>
      <c r="R287" s="192">
        <f>Q287*H287</f>
        <v>0.015300000000000001</v>
      </c>
      <c r="S287" s="192">
        <v>0</v>
      </c>
      <c r="T287" s="193">
        <f>S287*H287</f>
        <v>0</v>
      </c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R287" s="194" t="s">
        <v>269</v>
      </c>
      <c r="AT287" s="194" t="s">
        <v>513</v>
      </c>
      <c r="AU287" s="194" t="s">
        <v>82</v>
      </c>
      <c r="AY287" s="19" t="s">
        <v>128</v>
      </c>
      <c r="BE287" s="195">
        <f>IF(N287="základní",J287,0)</f>
        <v>0</v>
      </c>
      <c r="BF287" s="195">
        <f>IF(N287="snížená",J287,0)</f>
        <v>0</v>
      </c>
      <c r="BG287" s="195">
        <f>IF(N287="zákl. přenesená",J287,0)</f>
        <v>0</v>
      </c>
      <c r="BH287" s="195">
        <f>IF(N287="sníž. přenesená",J287,0)</f>
        <v>0</v>
      </c>
      <c r="BI287" s="195">
        <f>IF(N287="nulová",J287,0)</f>
        <v>0</v>
      </c>
      <c r="BJ287" s="19" t="s">
        <v>80</v>
      </c>
      <c r="BK287" s="195">
        <f>ROUND(I287*H287,2)</f>
        <v>0</v>
      </c>
      <c r="BL287" s="19" t="s">
        <v>202</v>
      </c>
      <c r="BM287" s="194" t="s">
        <v>552</v>
      </c>
    </row>
    <row r="288" s="2" customFormat="1" ht="16.5" customHeight="1">
      <c r="A288" s="38"/>
      <c r="B288" s="182"/>
      <c r="C288" s="183" t="s">
        <v>553</v>
      </c>
      <c r="D288" s="183" t="s">
        <v>130</v>
      </c>
      <c r="E288" s="184" t="s">
        <v>554</v>
      </c>
      <c r="F288" s="185" t="s">
        <v>555</v>
      </c>
      <c r="G288" s="186" t="s">
        <v>210</v>
      </c>
      <c r="H288" s="187">
        <v>90</v>
      </c>
      <c r="I288" s="188"/>
      <c r="J288" s="189">
        <f>ROUND(I288*H288,2)</f>
        <v>0</v>
      </c>
      <c r="K288" s="185" t="s">
        <v>141</v>
      </c>
      <c r="L288" s="39"/>
      <c r="M288" s="190" t="s">
        <v>1</v>
      </c>
      <c r="N288" s="191" t="s">
        <v>40</v>
      </c>
      <c r="O288" s="77"/>
      <c r="P288" s="192">
        <f>O288*H288</f>
        <v>0</v>
      </c>
      <c r="Q288" s="192">
        <v>0</v>
      </c>
      <c r="R288" s="192">
        <f>Q288*H288</f>
        <v>0</v>
      </c>
      <c r="S288" s="192">
        <v>0</v>
      </c>
      <c r="T288" s="193">
        <f>S288*H288</f>
        <v>0</v>
      </c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R288" s="194" t="s">
        <v>202</v>
      </c>
      <c r="AT288" s="194" t="s">
        <v>130</v>
      </c>
      <c r="AU288" s="194" t="s">
        <v>82</v>
      </c>
      <c r="AY288" s="19" t="s">
        <v>128</v>
      </c>
      <c r="BE288" s="195">
        <f>IF(N288="základní",J288,0)</f>
        <v>0</v>
      </c>
      <c r="BF288" s="195">
        <f>IF(N288="snížená",J288,0)</f>
        <v>0</v>
      </c>
      <c r="BG288" s="195">
        <f>IF(N288="zákl. přenesená",J288,0)</f>
        <v>0</v>
      </c>
      <c r="BH288" s="195">
        <f>IF(N288="sníž. přenesená",J288,0)</f>
        <v>0</v>
      </c>
      <c r="BI288" s="195">
        <f>IF(N288="nulová",J288,0)</f>
        <v>0</v>
      </c>
      <c r="BJ288" s="19" t="s">
        <v>80</v>
      </c>
      <c r="BK288" s="195">
        <f>ROUND(I288*H288,2)</f>
        <v>0</v>
      </c>
      <c r="BL288" s="19" t="s">
        <v>202</v>
      </c>
      <c r="BM288" s="194" t="s">
        <v>556</v>
      </c>
    </row>
    <row r="289" s="2" customFormat="1" ht="21.75" customHeight="1">
      <c r="A289" s="38"/>
      <c r="B289" s="182"/>
      <c r="C289" s="183" t="s">
        <v>557</v>
      </c>
      <c r="D289" s="183" t="s">
        <v>130</v>
      </c>
      <c r="E289" s="184" t="s">
        <v>558</v>
      </c>
      <c r="F289" s="185" t="s">
        <v>559</v>
      </c>
      <c r="G289" s="186" t="s">
        <v>210</v>
      </c>
      <c r="H289" s="187">
        <v>8</v>
      </c>
      <c r="I289" s="188"/>
      <c r="J289" s="189">
        <f>ROUND(I289*H289,2)</f>
        <v>0</v>
      </c>
      <c r="K289" s="185" t="s">
        <v>141</v>
      </c>
      <c r="L289" s="39"/>
      <c r="M289" s="190" t="s">
        <v>1</v>
      </c>
      <c r="N289" s="191" t="s">
        <v>40</v>
      </c>
      <c r="O289" s="77"/>
      <c r="P289" s="192">
        <f>O289*H289</f>
        <v>0</v>
      </c>
      <c r="Q289" s="192">
        <v>0</v>
      </c>
      <c r="R289" s="192">
        <f>Q289*H289</f>
        <v>0</v>
      </c>
      <c r="S289" s="192">
        <v>0</v>
      </c>
      <c r="T289" s="193">
        <f>S289*H289</f>
        <v>0</v>
      </c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R289" s="194" t="s">
        <v>202</v>
      </c>
      <c r="AT289" s="194" t="s">
        <v>130</v>
      </c>
      <c r="AU289" s="194" t="s">
        <v>82</v>
      </c>
      <c r="AY289" s="19" t="s">
        <v>128</v>
      </c>
      <c r="BE289" s="195">
        <f>IF(N289="základní",J289,0)</f>
        <v>0</v>
      </c>
      <c r="BF289" s="195">
        <f>IF(N289="snížená",J289,0)</f>
        <v>0</v>
      </c>
      <c r="BG289" s="195">
        <f>IF(N289="zákl. přenesená",J289,0)</f>
        <v>0</v>
      </c>
      <c r="BH289" s="195">
        <f>IF(N289="sníž. přenesená",J289,0)</f>
        <v>0</v>
      </c>
      <c r="BI289" s="195">
        <f>IF(N289="nulová",J289,0)</f>
        <v>0</v>
      </c>
      <c r="BJ289" s="19" t="s">
        <v>80</v>
      </c>
      <c r="BK289" s="195">
        <f>ROUND(I289*H289,2)</f>
        <v>0</v>
      </c>
      <c r="BL289" s="19" t="s">
        <v>202</v>
      </c>
      <c r="BM289" s="194" t="s">
        <v>560</v>
      </c>
    </row>
    <row r="290" s="2" customFormat="1" ht="16.5" customHeight="1">
      <c r="A290" s="38"/>
      <c r="B290" s="182"/>
      <c r="C290" s="229" t="s">
        <v>561</v>
      </c>
      <c r="D290" s="229" t="s">
        <v>513</v>
      </c>
      <c r="E290" s="230" t="s">
        <v>562</v>
      </c>
      <c r="F290" s="231" t="s">
        <v>563</v>
      </c>
      <c r="G290" s="232" t="s">
        <v>210</v>
      </c>
      <c r="H290" s="233">
        <v>8</v>
      </c>
      <c r="I290" s="234"/>
      <c r="J290" s="235">
        <f>ROUND(I290*H290,2)</f>
        <v>0</v>
      </c>
      <c r="K290" s="231" t="s">
        <v>141</v>
      </c>
      <c r="L290" s="236"/>
      <c r="M290" s="237" t="s">
        <v>1</v>
      </c>
      <c r="N290" s="238" t="s">
        <v>40</v>
      </c>
      <c r="O290" s="77"/>
      <c r="P290" s="192">
        <f>O290*H290</f>
        <v>0</v>
      </c>
      <c r="Q290" s="192">
        <v>5.0000000000000002E-05</v>
      </c>
      <c r="R290" s="192">
        <f>Q290*H290</f>
        <v>0.00040000000000000002</v>
      </c>
      <c r="S290" s="192">
        <v>0</v>
      </c>
      <c r="T290" s="193">
        <f>S290*H290</f>
        <v>0</v>
      </c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R290" s="194" t="s">
        <v>269</v>
      </c>
      <c r="AT290" s="194" t="s">
        <v>513</v>
      </c>
      <c r="AU290" s="194" t="s">
        <v>82</v>
      </c>
      <c r="AY290" s="19" t="s">
        <v>128</v>
      </c>
      <c r="BE290" s="195">
        <f>IF(N290="základní",J290,0)</f>
        <v>0</v>
      </c>
      <c r="BF290" s="195">
        <f>IF(N290="snížená",J290,0)</f>
        <v>0</v>
      </c>
      <c r="BG290" s="195">
        <f>IF(N290="zákl. přenesená",J290,0)</f>
        <v>0</v>
      </c>
      <c r="BH290" s="195">
        <f>IF(N290="sníž. přenesená",J290,0)</f>
        <v>0</v>
      </c>
      <c r="BI290" s="195">
        <f>IF(N290="nulová",J290,0)</f>
        <v>0</v>
      </c>
      <c r="BJ290" s="19" t="s">
        <v>80</v>
      </c>
      <c r="BK290" s="195">
        <f>ROUND(I290*H290,2)</f>
        <v>0</v>
      </c>
      <c r="BL290" s="19" t="s">
        <v>202</v>
      </c>
      <c r="BM290" s="194" t="s">
        <v>564</v>
      </c>
    </row>
    <row r="291" s="2" customFormat="1" ht="21.75" customHeight="1">
      <c r="A291" s="38"/>
      <c r="B291" s="182"/>
      <c r="C291" s="183" t="s">
        <v>565</v>
      </c>
      <c r="D291" s="183" t="s">
        <v>130</v>
      </c>
      <c r="E291" s="184" t="s">
        <v>566</v>
      </c>
      <c r="F291" s="185" t="s">
        <v>567</v>
      </c>
      <c r="G291" s="186" t="s">
        <v>210</v>
      </c>
      <c r="H291" s="187">
        <v>4</v>
      </c>
      <c r="I291" s="188"/>
      <c r="J291" s="189">
        <f>ROUND(I291*H291,2)</f>
        <v>0</v>
      </c>
      <c r="K291" s="185" t="s">
        <v>141</v>
      </c>
      <c r="L291" s="39"/>
      <c r="M291" s="190" t="s">
        <v>1</v>
      </c>
      <c r="N291" s="191" t="s">
        <v>40</v>
      </c>
      <c r="O291" s="77"/>
      <c r="P291" s="192">
        <f>O291*H291</f>
        <v>0</v>
      </c>
      <c r="Q291" s="192">
        <v>0</v>
      </c>
      <c r="R291" s="192">
        <f>Q291*H291</f>
        <v>0</v>
      </c>
      <c r="S291" s="192">
        <v>0</v>
      </c>
      <c r="T291" s="193">
        <f>S291*H291</f>
        <v>0</v>
      </c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R291" s="194" t="s">
        <v>202</v>
      </c>
      <c r="AT291" s="194" t="s">
        <v>130</v>
      </c>
      <c r="AU291" s="194" t="s">
        <v>82</v>
      </c>
      <c r="AY291" s="19" t="s">
        <v>128</v>
      </c>
      <c r="BE291" s="195">
        <f>IF(N291="základní",J291,0)</f>
        <v>0</v>
      </c>
      <c r="BF291" s="195">
        <f>IF(N291="snížená",J291,0)</f>
        <v>0</v>
      </c>
      <c r="BG291" s="195">
        <f>IF(N291="zákl. přenesená",J291,0)</f>
        <v>0</v>
      </c>
      <c r="BH291" s="195">
        <f>IF(N291="sníž. přenesená",J291,0)</f>
        <v>0</v>
      </c>
      <c r="BI291" s="195">
        <f>IF(N291="nulová",J291,0)</f>
        <v>0</v>
      </c>
      <c r="BJ291" s="19" t="s">
        <v>80</v>
      </c>
      <c r="BK291" s="195">
        <f>ROUND(I291*H291,2)</f>
        <v>0</v>
      </c>
      <c r="BL291" s="19" t="s">
        <v>202</v>
      </c>
      <c r="BM291" s="194" t="s">
        <v>568</v>
      </c>
    </row>
    <row r="292" s="2" customFormat="1" ht="16.5" customHeight="1">
      <c r="A292" s="38"/>
      <c r="B292" s="182"/>
      <c r="C292" s="229" t="s">
        <v>569</v>
      </c>
      <c r="D292" s="229" t="s">
        <v>513</v>
      </c>
      <c r="E292" s="230" t="s">
        <v>570</v>
      </c>
      <c r="F292" s="231" t="s">
        <v>571</v>
      </c>
      <c r="G292" s="232" t="s">
        <v>210</v>
      </c>
      <c r="H292" s="233">
        <v>4</v>
      </c>
      <c r="I292" s="234"/>
      <c r="J292" s="235">
        <f>ROUND(I292*H292,2)</f>
        <v>0</v>
      </c>
      <c r="K292" s="231" t="s">
        <v>141</v>
      </c>
      <c r="L292" s="236"/>
      <c r="M292" s="237" t="s">
        <v>1</v>
      </c>
      <c r="N292" s="238" t="s">
        <v>40</v>
      </c>
      <c r="O292" s="77"/>
      <c r="P292" s="192">
        <f>O292*H292</f>
        <v>0</v>
      </c>
      <c r="Q292" s="192">
        <v>6.0000000000000002E-05</v>
      </c>
      <c r="R292" s="192">
        <f>Q292*H292</f>
        <v>0.00024000000000000001</v>
      </c>
      <c r="S292" s="192">
        <v>0</v>
      </c>
      <c r="T292" s="193">
        <f>S292*H292</f>
        <v>0</v>
      </c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R292" s="194" t="s">
        <v>269</v>
      </c>
      <c r="AT292" s="194" t="s">
        <v>513</v>
      </c>
      <c r="AU292" s="194" t="s">
        <v>82</v>
      </c>
      <c r="AY292" s="19" t="s">
        <v>128</v>
      </c>
      <c r="BE292" s="195">
        <f>IF(N292="základní",J292,0)</f>
        <v>0</v>
      </c>
      <c r="BF292" s="195">
        <f>IF(N292="snížená",J292,0)</f>
        <v>0</v>
      </c>
      <c r="BG292" s="195">
        <f>IF(N292="zákl. přenesená",J292,0)</f>
        <v>0</v>
      </c>
      <c r="BH292" s="195">
        <f>IF(N292="sníž. přenesená",J292,0)</f>
        <v>0</v>
      </c>
      <c r="BI292" s="195">
        <f>IF(N292="nulová",J292,0)</f>
        <v>0</v>
      </c>
      <c r="BJ292" s="19" t="s">
        <v>80</v>
      </c>
      <c r="BK292" s="195">
        <f>ROUND(I292*H292,2)</f>
        <v>0</v>
      </c>
      <c r="BL292" s="19" t="s">
        <v>202</v>
      </c>
      <c r="BM292" s="194" t="s">
        <v>572</v>
      </c>
    </row>
    <row r="293" s="2" customFormat="1" ht="21.75" customHeight="1">
      <c r="A293" s="38"/>
      <c r="B293" s="182"/>
      <c r="C293" s="183" t="s">
        <v>573</v>
      </c>
      <c r="D293" s="183" t="s">
        <v>130</v>
      </c>
      <c r="E293" s="184" t="s">
        <v>574</v>
      </c>
      <c r="F293" s="185" t="s">
        <v>575</v>
      </c>
      <c r="G293" s="186" t="s">
        <v>210</v>
      </c>
      <c r="H293" s="187">
        <v>8</v>
      </c>
      <c r="I293" s="188"/>
      <c r="J293" s="189">
        <f>ROUND(I293*H293,2)</f>
        <v>0</v>
      </c>
      <c r="K293" s="185" t="s">
        <v>141</v>
      </c>
      <c r="L293" s="39"/>
      <c r="M293" s="190" t="s">
        <v>1</v>
      </c>
      <c r="N293" s="191" t="s">
        <v>40</v>
      </c>
      <c r="O293" s="77"/>
      <c r="P293" s="192">
        <f>O293*H293</f>
        <v>0</v>
      </c>
      <c r="Q293" s="192">
        <v>0</v>
      </c>
      <c r="R293" s="192">
        <f>Q293*H293</f>
        <v>0</v>
      </c>
      <c r="S293" s="192">
        <v>0</v>
      </c>
      <c r="T293" s="193">
        <f>S293*H293</f>
        <v>0</v>
      </c>
      <c r="U293" s="38"/>
      <c r="V293" s="38"/>
      <c r="W293" s="38"/>
      <c r="X293" s="38"/>
      <c r="Y293" s="38"/>
      <c r="Z293" s="38"/>
      <c r="AA293" s="38"/>
      <c r="AB293" s="38"/>
      <c r="AC293" s="38"/>
      <c r="AD293" s="38"/>
      <c r="AE293" s="38"/>
      <c r="AR293" s="194" t="s">
        <v>202</v>
      </c>
      <c r="AT293" s="194" t="s">
        <v>130</v>
      </c>
      <c r="AU293" s="194" t="s">
        <v>82</v>
      </c>
      <c r="AY293" s="19" t="s">
        <v>128</v>
      </c>
      <c r="BE293" s="195">
        <f>IF(N293="základní",J293,0)</f>
        <v>0</v>
      </c>
      <c r="BF293" s="195">
        <f>IF(N293="snížená",J293,0)</f>
        <v>0</v>
      </c>
      <c r="BG293" s="195">
        <f>IF(N293="zákl. přenesená",J293,0)</f>
        <v>0</v>
      </c>
      <c r="BH293" s="195">
        <f>IF(N293="sníž. přenesená",J293,0)</f>
        <v>0</v>
      </c>
      <c r="BI293" s="195">
        <f>IF(N293="nulová",J293,0)</f>
        <v>0</v>
      </c>
      <c r="BJ293" s="19" t="s">
        <v>80</v>
      </c>
      <c r="BK293" s="195">
        <f>ROUND(I293*H293,2)</f>
        <v>0</v>
      </c>
      <c r="BL293" s="19" t="s">
        <v>202</v>
      </c>
      <c r="BM293" s="194" t="s">
        <v>576</v>
      </c>
    </row>
    <row r="294" s="2" customFormat="1" ht="21.75" customHeight="1">
      <c r="A294" s="38"/>
      <c r="B294" s="182"/>
      <c r="C294" s="229" t="s">
        <v>577</v>
      </c>
      <c r="D294" s="229" t="s">
        <v>513</v>
      </c>
      <c r="E294" s="230" t="s">
        <v>578</v>
      </c>
      <c r="F294" s="231" t="s">
        <v>579</v>
      </c>
      <c r="G294" s="232" t="s">
        <v>210</v>
      </c>
      <c r="H294" s="233">
        <v>8</v>
      </c>
      <c r="I294" s="234"/>
      <c r="J294" s="235">
        <f>ROUND(I294*H294,2)</f>
        <v>0</v>
      </c>
      <c r="K294" s="231" t="s">
        <v>1</v>
      </c>
      <c r="L294" s="236"/>
      <c r="M294" s="237" t="s">
        <v>1</v>
      </c>
      <c r="N294" s="238" t="s">
        <v>40</v>
      </c>
      <c r="O294" s="77"/>
      <c r="P294" s="192">
        <f>O294*H294</f>
        <v>0</v>
      </c>
      <c r="Q294" s="192">
        <v>0.00080000000000000004</v>
      </c>
      <c r="R294" s="192">
        <f>Q294*H294</f>
        <v>0.0064000000000000003</v>
      </c>
      <c r="S294" s="192">
        <v>0</v>
      </c>
      <c r="T294" s="193">
        <f>S294*H294</f>
        <v>0</v>
      </c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R294" s="194" t="s">
        <v>269</v>
      </c>
      <c r="AT294" s="194" t="s">
        <v>513</v>
      </c>
      <c r="AU294" s="194" t="s">
        <v>82</v>
      </c>
      <c r="AY294" s="19" t="s">
        <v>128</v>
      </c>
      <c r="BE294" s="195">
        <f>IF(N294="základní",J294,0)</f>
        <v>0</v>
      </c>
      <c r="BF294" s="195">
        <f>IF(N294="snížená",J294,0)</f>
        <v>0</v>
      </c>
      <c r="BG294" s="195">
        <f>IF(N294="zákl. přenesená",J294,0)</f>
        <v>0</v>
      </c>
      <c r="BH294" s="195">
        <f>IF(N294="sníž. přenesená",J294,0)</f>
        <v>0</v>
      </c>
      <c r="BI294" s="195">
        <f>IF(N294="nulová",J294,0)</f>
        <v>0</v>
      </c>
      <c r="BJ294" s="19" t="s">
        <v>80</v>
      </c>
      <c r="BK294" s="195">
        <f>ROUND(I294*H294,2)</f>
        <v>0</v>
      </c>
      <c r="BL294" s="19" t="s">
        <v>202</v>
      </c>
      <c r="BM294" s="194" t="s">
        <v>580</v>
      </c>
    </row>
    <row r="295" s="2" customFormat="1" ht="21.75" customHeight="1">
      <c r="A295" s="38"/>
      <c r="B295" s="182"/>
      <c r="C295" s="183" t="s">
        <v>581</v>
      </c>
      <c r="D295" s="183" t="s">
        <v>130</v>
      </c>
      <c r="E295" s="184" t="s">
        <v>582</v>
      </c>
      <c r="F295" s="185" t="s">
        <v>583</v>
      </c>
      <c r="G295" s="186" t="s">
        <v>210</v>
      </c>
      <c r="H295" s="187">
        <v>1</v>
      </c>
      <c r="I295" s="188"/>
      <c r="J295" s="189">
        <f>ROUND(I295*H295,2)</f>
        <v>0</v>
      </c>
      <c r="K295" s="185" t="s">
        <v>141</v>
      </c>
      <c r="L295" s="39"/>
      <c r="M295" s="190" t="s">
        <v>1</v>
      </c>
      <c r="N295" s="191" t="s">
        <v>40</v>
      </c>
      <c r="O295" s="77"/>
      <c r="P295" s="192">
        <f>O295*H295</f>
        <v>0</v>
      </c>
      <c r="Q295" s="192">
        <v>0</v>
      </c>
      <c r="R295" s="192">
        <f>Q295*H295</f>
        <v>0</v>
      </c>
      <c r="S295" s="192">
        <v>0</v>
      </c>
      <c r="T295" s="193">
        <f>S295*H295</f>
        <v>0</v>
      </c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R295" s="194" t="s">
        <v>202</v>
      </c>
      <c r="AT295" s="194" t="s">
        <v>130</v>
      </c>
      <c r="AU295" s="194" t="s">
        <v>82</v>
      </c>
      <c r="AY295" s="19" t="s">
        <v>128</v>
      </c>
      <c r="BE295" s="195">
        <f>IF(N295="základní",J295,0)</f>
        <v>0</v>
      </c>
      <c r="BF295" s="195">
        <f>IF(N295="snížená",J295,0)</f>
        <v>0</v>
      </c>
      <c r="BG295" s="195">
        <f>IF(N295="zákl. přenesená",J295,0)</f>
        <v>0</v>
      </c>
      <c r="BH295" s="195">
        <f>IF(N295="sníž. přenesená",J295,0)</f>
        <v>0</v>
      </c>
      <c r="BI295" s="195">
        <f>IF(N295="nulová",J295,0)</f>
        <v>0</v>
      </c>
      <c r="BJ295" s="19" t="s">
        <v>80</v>
      </c>
      <c r="BK295" s="195">
        <f>ROUND(I295*H295,2)</f>
        <v>0</v>
      </c>
      <c r="BL295" s="19" t="s">
        <v>202</v>
      </c>
      <c r="BM295" s="194" t="s">
        <v>584</v>
      </c>
    </row>
    <row r="296" s="2" customFormat="1" ht="16.5" customHeight="1">
      <c r="A296" s="38"/>
      <c r="B296" s="182"/>
      <c r="C296" s="183" t="s">
        <v>585</v>
      </c>
      <c r="D296" s="183" t="s">
        <v>130</v>
      </c>
      <c r="E296" s="184" t="s">
        <v>586</v>
      </c>
      <c r="F296" s="185" t="s">
        <v>587</v>
      </c>
      <c r="G296" s="186" t="s">
        <v>210</v>
      </c>
      <c r="H296" s="187">
        <v>1</v>
      </c>
      <c r="I296" s="188"/>
      <c r="J296" s="189">
        <f>ROUND(I296*H296,2)</f>
        <v>0</v>
      </c>
      <c r="K296" s="185" t="s">
        <v>141</v>
      </c>
      <c r="L296" s="39"/>
      <c r="M296" s="190" t="s">
        <v>1</v>
      </c>
      <c r="N296" s="191" t="s">
        <v>40</v>
      </c>
      <c r="O296" s="77"/>
      <c r="P296" s="192">
        <f>O296*H296</f>
        <v>0</v>
      </c>
      <c r="Q296" s="192">
        <v>0</v>
      </c>
      <c r="R296" s="192">
        <f>Q296*H296</f>
        <v>0</v>
      </c>
      <c r="S296" s="192">
        <v>0</v>
      </c>
      <c r="T296" s="193">
        <f>S296*H296</f>
        <v>0</v>
      </c>
      <c r="U296" s="38"/>
      <c r="V296" s="38"/>
      <c r="W296" s="38"/>
      <c r="X296" s="38"/>
      <c r="Y296" s="38"/>
      <c r="Z296" s="38"/>
      <c r="AA296" s="38"/>
      <c r="AB296" s="38"/>
      <c r="AC296" s="38"/>
      <c r="AD296" s="38"/>
      <c r="AE296" s="38"/>
      <c r="AR296" s="194" t="s">
        <v>202</v>
      </c>
      <c r="AT296" s="194" t="s">
        <v>130</v>
      </c>
      <c r="AU296" s="194" t="s">
        <v>82</v>
      </c>
      <c r="AY296" s="19" t="s">
        <v>128</v>
      </c>
      <c r="BE296" s="195">
        <f>IF(N296="základní",J296,0)</f>
        <v>0</v>
      </c>
      <c r="BF296" s="195">
        <f>IF(N296="snížená",J296,0)</f>
        <v>0</v>
      </c>
      <c r="BG296" s="195">
        <f>IF(N296="zákl. přenesená",J296,0)</f>
        <v>0</v>
      </c>
      <c r="BH296" s="195">
        <f>IF(N296="sníž. přenesená",J296,0)</f>
        <v>0</v>
      </c>
      <c r="BI296" s="195">
        <f>IF(N296="nulová",J296,0)</f>
        <v>0</v>
      </c>
      <c r="BJ296" s="19" t="s">
        <v>80</v>
      </c>
      <c r="BK296" s="195">
        <f>ROUND(I296*H296,2)</f>
        <v>0</v>
      </c>
      <c r="BL296" s="19" t="s">
        <v>202</v>
      </c>
      <c r="BM296" s="194" t="s">
        <v>588</v>
      </c>
    </row>
    <row r="297" s="2" customFormat="1" ht="16.5" customHeight="1">
      <c r="A297" s="38"/>
      <c r="B297" s="182"/>
      <c r="C297" s="183" t="s">
        <v>589</v>
      </c>
      <c r="D297" s="183" t="s">
        <v>130</v>
      </c>
      <c r="E297" s="184" t="s">
        <v>590</v>
      </c>
      <c r="F297" s="185" t="s">
        <v>591</v>
      </c>
      <c r="G297" s="186" t="s">
        <v>133</v>
      </c>
      <c r="H297" s="187">
        <v>3</v>
      </c>
      <c r="I297" s="188"/>
      <c r="J297" s="189">
        <f>ROUND(I297*H297,2)</f>
        <v>0</v>
      </c>
      <c r="K297" s="185" t="s">
        <v>1</v>
      </c>
      <c r="L297" s="39"/>
      <c r="M297" s="190" t="s">
        <v>1</v>
      </c>
      <c r="N297" s="191" t="s">
        <v>40</v>
      </c>
      <c r="O297" s="77"/>
      <c r="P297" s="192">
        <f>O297*H297</f>
        <v>0</v>
      </c>
      <c r="Q297" s="192">
        <v>0</v>
      </c>
      <c r="R297" s="192">
        <f>Q297*H297</f>
        <v>0</v>
      </c>
      <c r="S297" s="192">
        <v>0</v>
      </c>
      <c r="T297" s="193">
        <f>S297*H297</f>
        <v>0</v>
      </c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R297" s="194" t="s">
        <v>202</v>
      </c>
      <c r="AT297" s="194" t="s">
        <v>130</v>
      </c>
      <c r="AU297" s="194" t="s">
        <v>82</v>
      </c>
      <c r="AY297" s="19" t="s">
        <v>128</v>
      </c>
      <c r="BE297" s="195">
        <f>IF(N297="základní",J297,0)</f>
        <v>0</v>
      </c>
      <c r="BF297" s="195">
        <f>IF(N297="snížená",J297,0)</f>
        <v>0</v>
      </c>
      <c r="BG297" s="195">
        <f>IF(N297="zákl. přenesená",J297,0)</f>
        <v>0</v>
      </c>
      <c r="BH297" s="195">
        <f>IF(N297="sníž. přenesená",J297,0)</f>
        <v>0</v>
      </c>
      <c r="BI297" s="195">
        <f>IF(N297="nulová",J297,0)</f>
        <v>0</v>
      </c>
      <c r="BJ297" s="19" t="s">
        <v>80</v>
      </c>
      <c r="BK297" s="195">
        <f>ROUND(I297*H297,2)</f>
        <v>0</v>
      </c>
      <c r="BL297" s="19" t="s">
        <v>202</v>
      </c>
      <c r="BM297" s="194" t="s">
        <v>592</v>
      </c>
    </row>
    <row r="298" s="2" customFormat="1" ht="21.75" customHeight="1">
      <c r="A298" s="38"/>
      <c r="B298" s="182"/>
      <c r="C298" s="183" t="s">
        <v>593</v>
      </c>
      <c r="D298" s="183" t="s">
        <v>130</v>
      </c>
      <c r="E298" s="184" t="s">
        <v>594</v>
      </c>
      <c r="F298" s="185" t="s">
        <v>595</v>
      </c>
      <c r="G298" s="186" t="s">
        <v>133</v>
      </c>
      <c r="H298" s="187">
        <v>1</v>
      </c>
      <c r="I298" s="188"/>
      <c r="J298" s="189">
        <f>ROUND(I298*H298,2)</f>
        <v>0</v>
      </c>
      <c r="K298" s="185" t="s">
        <v>1</v>
      </c>
      <c r="L298" s="39"/>
      <c r="M298" s="190" t="s">
        <v>1</v>
      </c>
      <c r="N298" s="191" t="s">
        <v>40</v>
      </c>
      <c r="O298" s="77"/>
      <c r="P298" s="192">
        <f>O298*H298</f>
        <v>0</v>
      </c>
      <c r="Q298" s="192">
        <v>0</v>
      </c>
      <c r="R298" s="192">
        <f>Q298*H298</f>
        <v>0</v>
      </c>
      <c r="S298" s="192">
        <v>0</v>
      </c>
      <c r="T298" s="193">
        <f>S298*H298</f>
        <v>0</v>
      </c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R298" s="194" t="s">
        <v>202</v>
      </c>
      <c r="AT298" s="194" t="s">
        <v>130</v>
      </c>
      <c r="AU298" s="194" t="s">
        <v>82</v>
      </c>
      <c r="AY298" s="19" t="s">
        <v>128</v>
      </c>
      <c r="BE298" s="195">
        <f>IF(N298="základní",J298,0)</f>
        <v>0</v>
      </c>
      <c r="BF298" s="195">
        <f>IF(N298="snížená",J298,0)</f>
        <v>0</v>
      </c>
      <c r="BG298" s="195">
        <f>IF(N298="zákl. přenesená",J298,0)</f>
        <v>0</v>
      </c>
      <c r="BH298" s="195">
        <f>IF(N298="sníž. přenesená",J298,0)</f>
        <v>0</v>
      </c>
      <c r="BI298" s="195">
        <f>IF(N298="nulová",J298,0)</f>
        <v>0</v>
      </c>
      <c r="BJ298" s="19" t="s">
        <v>80</v>
      </c>
      <c r="BK298" s="195">
        <f>ROUND(I298*H298,2)</f>
        <v>0</v>
      </c>
      <c r="BL298" s="19" t="s">
        <v>202</v>
      </c>
      <c r="BM298" s="194" t="s">
        <v>596</v>
      </c>
    </row>
    <row r="299" s="2" customFormat="1" ht="44.25" customHeight="1">
      <c r="A299" s="38"/>
      <c r="B299" s="182"/>
      <c r="C299" s="183" t="s">
        <v>597</v>
      </c>
      <c r="D299" s="183" t="s">
        <v>130</v>
      </c>
      <c r="E299" s="184" t="s">
        <v>598</v>
      </c>
      <c r="F299" s="185" t="s">
        <v>599</v>
      </c>
      <c r="G299" s="186" t="s">
        <v>133</v>
      </c>
      <c r="H299" s="187">
        <v>1</v>
      </c>
      <c r="I299" s="188"/>
      <c r="J299" s="189">
        <f>ROUND(I299*H299,2)</f>
        <v>0</v>
      </c>
      <c r="K299" s="185" t="s">
        <v>1</v>
      </c>
      <c r="L299" s="39"/>
      <c r="M299" s="190" t="s">
        <v>1</v>
      </c>
      <c r="N299" s="191" t="s">
        <v>40</v>
      </c>
      <c r="O299" s="77"/>
      <c r="P299" s="192">
        <f>O299*H299</f>
        <v>0</v>
      </c>
      <c r="Q299" s="192">
        <v>0</v>
      </c>
      <c r="R299" s="192">
        <f>Q299*H299</f>
        <v>0</v>
      </c>
      <c r="S299" s="192">
        <v>0</v>
      </c>
      <c r="T299" s="193">
        <f>S299*H299</f>
        <v>0</v>
      </c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R299" s="194" t="s">
        <v>202</v>
      </c>
      <c r="AT299" s="194" t="s">
        <v>130</v>
      </c>
      <c r="AU299" s="194" t="s">
        <v>82</v>
      </c>
      <c r="AY299" s="19" t="s">
        <v>128</v>
      </c>
      <c r="BE299" s="195">
        <f>IF(N299="základní",J299,0)</f>
        <v>0</v>
      </c>
      <c r="BF299" s="195">
        <f>IF(N299="snížená",J299,0)</f>
        <v>0</v>
      </c>
      <c r="BG299" s="195">
        <f>IF(N299="zákl. přenesená",J299,0)</f>
        <v>0</v>
      </c>
      <c r="BH299" s="195">
        <f>IF(N299="sníž. přenesená",J299,0)</f>
        <v>0</v>
      </c>
      <c r="BI299" s="195">
        <f>IF(N299="nulová",J299,0)</f>
        <v>0</v>
      </c>
      <c r="BJ299" s="19" t="s">
        <v>80</v>
      </c>
      <c r="BK299" s="195">
        <f>ROUND(I299*H299,2)</f>
        <v>0</v>
      </c>
      <c r="BL299" s="19" t="s">
        <v>202</v>
      </c>
      <c r="BM299" s="194" t="s">
        <v>600</v>
      </c>
    </row>
    <row r="300" s="2" customFormat="1" ht="21.75" customHeight="1">
      <c r="A300" s="38"/>
      <c r="B300" s="182"/>
      <c r="C300" s="183" t="s">
        <v>601</v>
      </c>
      <c r="D300" s="183" t="s">
        <v>130</v>
      </c>
      <c r="E300" s="184" t="s">
        <v>602</v>
      </c>
      <c r="F300" s="185" t="s">
        <v>603</v>
      </c>
      <c r="G300" s="186" t="s">
        <v>383</v>
      </c>
      <c r="H300" s="228"/>
      <c r="I300" s="188"/>
      <c r="J300" s="189">
        <f>ROUND(I300*H300,2)</f>
        <v>0</v>
      </c>
      <c r="K300" s="185" t="s">
        <v>141</v>
      </c>
      <c r="L300" s="39"/>
      <c r="M300" s="190" t="s">
        <v>1</v>
      </c>
      <c r="N300" s="191" t="s">
        <v>40</v>
      </c>
      <c r="O300" s="77"/>
      <c r="P300" s="192">
        <f>O300*H300</f>
        <v>0</v>
      </c>
      <c r="Q300" s="192">
        <v>0</v>
      </c>
      <c r="R300" s="192">
        <f>Q300*H300</f>
        <v>0</v>
      </c>
      <c r="S300" s="192">
        <v>0</v>
      </c>
      <c r="T300" s="193">
        <f>S300*H300</f>
        <v>0</v>
      </c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  <c r="AR300" s="194" t="s">
        <v>202</v>
      </c>
      <c r="AT300" s="194" t="s">
        <v>130</v>
      </c>
      <c r="AU300" s="194" t="s">
        <v>82</v>
      </c>
      <c r="AY300" s="19" t="s">
        <v>128</v>
      </c>
      <c r="BE300" s="195">
        <f>IF(N300="základní",J300,0)</f>
        <v>0</v>
      </c>
      <c r="BF300" s="195">
        <f>IF(N300="snížená",J300,0)</f>
        <v>0</v>
      </c>
      <c r="BG300" s="195">
        <f>IF(N300="zákl. přenesená",J300,0)</f>
        <v>0</v>
      </c>
      <c r="BH300" s="195">
        <f>IF(N300="sníž. přenesená",J300,0)</f>
        <v>0</v>
      </c>
      <c r="BI300" s="195">
        <f>IF(N300="nulová",J300,0)</f>
        <v>0</v>
      </c>
      <c r="BJ300" s="19" t="s">
        <v>80</v>
      </c>
      <c r="BK300" s="195">
        <f>ROUND(I300*H300,2)</f>
        <v>0</v>
      </c>
      <c r="BL300" s="19" t="s">
        <v>202</v>
      </c>
      <c r="BM300" s="194" t="s">
        <v>604</v>
      </c>
    </row>
    <row r="301" s="12" customFormat="1" ht="22.8" customHeight="1">
      <c r="A301" s="12"/>
      <c r="B301" s="169"/>
      <c r="C301" s="12"/>
      <c r="D301" s="170" t="s">
        <v>74</v>
      </c>
      <c r="E301" s="180" t="s">
        <v>605</v>
      </c>
      <c r="F301" s="180" t="s">
        <v>606</v>
      </c>
      <c r="G301" s="12"/>
      <c r="H301" s="12"/>
      <c r="I301" s="172"/>
      <c r="J301" s="181">
        <f>BK301</f>
        <v>0</v>
      </c>
      <c r="K301" s="12"/>
      <c r="L301" s="169"/>
      <c r="M301" s="174"/>
      <c r="N301" s="175"/>
      <c r="O301" s="175"/>
      <c r="P301" s="176">
        <f>SUM(P302:P307)</f>
        <v>0</v>
      </c>
      <c r="Q301" s="175"/>
      <c r="R301" s="176">
        <f>SUM(R302:R307)</f>
        <v>0.13200000000000001</v>
      </c>
      <c r="S301" s="175"/>
      <c r="T301" s="177">
        <f>SUM(T302:T307)</f>
        <v>0</v>
      </c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R301" s="170" t="s">
        <v>82</v>
      </c>
      <c r="AT301" s="178" t="s">
        <v>74</v>
      </c>
      <c r="AU301" s="178" t="s">
        <v>80</v>
      </c>
      <c r="AY301" s="170" t="s">
        <v>128</v>
      </c>
      <c r="BK301" s="179">
        <f>SUM(BK302:BK307)</f>
        <v>0</v>
      </c>
    </row>
    <row r="302" s="2" customFormat="1" ht="21.75" customHeight="1">
      <c r="A302" s="38"/>
      <c r="B302" s="182"/>
      <c r="C302" s="183" t="s">
        <v>607</v>
      </c>
      <c r="D302" s="183" t="s">
        <v>130</v>
      </c>
      <c r="E302" s="184" t="s">
        <v>608</v>
      </c>
      <c r="F302" s="185" t="s">
        <v>609</v>
      </c>
      <c r="G302" s="186" t="s">
        <v>210</v>
      </c>
      <c r="H302" s="187">
        <v>6</v>
      </c>
      <c r="I302" s="188"/>
      <c r="J302" s="189">
        <f>ROUND(I302*H302,2)</f>
        <v>0</v>
      </c>
      <c r="K302" s="185" t="s">
        <v>141</v>
      </c>
      <c r="L302" s="39"/>
      <c r="M302" s="190" t="s">
        <v>1</v>
      </c>
      <c r="N302" s="191" t="s">
        <v>40</v>
      </c>
      <c r="O302" s="77"/>
      <c r="P302" s="192">
        <f>O302*H302</f>
        <v>0</v>
      </c>
      <c r="Q302" s="192">
        <v>0</v>
      </c>
      <c r="R302" s="192">
        <f>Q302*H302</f>
        <v>0</v>
      </c>
      <c r="S302" s="192">
        <v>0</v>
      </c>
      <c r="T302" s="193">
        <f>S302*H302</f>
        <v>0</v>
      </c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R302" s="194" t="s">
        <v>202</v>
      </c>
      <c r="AT302" s="194" t="s">
        <v>130</v>
      </c>
      <c r="AU302" s="194" t="s">
        <v>82</v>
      </c>
      <c r="AY302" s="19" t="s">
        <v>128</v>
      </c>
      <c r="BE302" s="195">
        <f>IF(N302="základní",J302,0)</f>
        <v>0</v>
      </c>
      <c r="BF302" s="195">
        <f>IF(N302="snížená",J302,0)</f>
        <v>0</v>
      </c>
      <c r="BG302" s="195">
        <f>IF(N302="zákl. přenesená",J302,0)</f>
        <v>0</v>
      </c>
      <c r="BH302" s="195">
        <f>IF(N302="sníž. přenesená",J302,0)</f>
        <v>0</v>
      </c>
      <c r="BI302" s="195">
        <f>IF(N302="nulová",J302,0)</f>
        <v>0</v>
      </c>
      <c r="BJ302" s="19" t="s">
        <v>80</v>
      </c>
      <c r="BK302" s="195">
        <f>ROUND(I302*H302,2)</f>
        <v>0</v>
      </c>
      <c r="BL302" s="19" t="s">
        <v>202</v>
      </c>
      <c r="BM302" s="194" t="s">
        <v>610</v>
      </c>
    </row>
    <row r="303" s="2" customFormat="1" ht="21.75" customHeight="1">
      <c r="A303" s="38"/>
      <c r="B303" s="182"/>
      <c r="C303" s="229" t="s">
        <v>611</v>
      </c>
      <c r="D303" s="229" t="s">
        <v>513</v>
      </c>
      <c r="E303" s="230" t="s">
        <v>612</v>
      </c>
      <c r="F303" s="231" t="s">
        <v>613</v>
      </c>
      <c r="G303" s="232" t="s">
        <v>210</v>
      </c>
      <c r="H303" s="233">
        <v>2</v>
      </c>
      <c r="I303" s="234"/>
      <c r="J303" s="235">
        <f>ROUND(I303*H303,2)</f>
        <v>0</v>
      </c>
      <c r="K303" s="231" t="s">
        <v>1</v>
      </c>
      <c r="L303" s="236"/>
      <c r="M303" s="237" t="s">
        <v>1</v>
      </c>
      <c r="N303" s="238" t="s">
        <v>40</v>
      </c>
      <c r="O303" s="77"/>
      <c r="P303" s="192">
        <f>O303*H303</f>
        <v>0</v>
      </c>
      <c r="Q303" s="192">
        <v>0.016</v>
      </c>
      <c r="R303" s="192">
        <f>Q303*H303</f>
        <v>0.032000000000000001</v>
      </c>
      <c r="S303" s="192">
        <v>0</v>
      </c>
      <c r="T303" s="193">
        <f>S303*H303</f>
        <v>0</v>
      </c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R303" s="194" t="s">
        <v>269</v>
      </c>
      <c r="AT303" s="194" t="s">
        <v>513</v>
      </c>
      <c r="AU303" s="194" t="s">
        <v>82</v>
      </c>
      <c r="AY303" s="19" t="s">
        <v>128</v>
      </c>
      <c r="BE303" s="195">
        <f>IF(N303="základní",J303,0)</f>
        <v>0</v>
      </c>
      <c r="BF303" s="195">
        <f>IF(N303="snížená",J303,0)</f>
        <v>0</v>
      </c>
      <c r="BG303" s="195">
        <f>IF(N303="zákl. přenesená",J303,0)</f>
        <v>0</v>
      </c>
      <c r="BH303" s="195">
        <f>IF(N303="sníž. přenesená",J303,0)</f>
        <v>0</v>
      </c>
      <c r="BI303" s="195">
        <f>IF(N303="nulová",J303,0)</f>
        <v>0</v>
      </c>
      <c r="BJ303" s="19" t="s">
        <v>80</v>
      </c>
      <c r="BK303" s="195">
        <f>ROUND(I303*H303,2)</f>
        <v>0</v>
      </c>
      <c r="BL303" s="19" t="s">
        <v>202</v>
      </c>
      <c r="BM303" s="194" t="s">
        <v>614</v>
      </c>
    </row>
    <row r="304" s="2" customFormat="1" ht="21.75" customHeight="1">
      <c r="A304" s="38"/>
      <c r="B304" s="182"/>
      <c r="C304" s="229" t="s">
        <v>615</v>
      </c>
      <c r="D304" s="229" t="s">
        <v>513</v>
      </c>
      <c r="E304" s="230" t="s">
        <v>616</v>
      </c>
      <c r="F304" s="231" t="s">
        <v>617</v>
      </c>
      <c r="G304" s="232" t="s">
        <v>210</v>
      </c>
      <c r="H304" s="233">
        <v>2</v>
      </c>
      <c r="I304" s="234"/>
      <c r="J304" s="235">
        <f>ROUND(I304*H304,2)</f>
        <v>0</v>
      </c>
      <c r="K304" s="231" t="s">
        <v>1</v>
      </c>
      <c r="L304" s="236"/>
      <c r="M304" s="237" t="s">
        <v>1</v>
      </c>
      <c r="N304" s="238" t="s">
        <v>40</v>
      </c>
      <c r="O304" s="77"/>
      <c r="P304" s="192">
        <f>O304*H304</f>
        <v>0</v>
      </c>
      <c r="Q304" s="192">
        <v>0.02</v>
      </c>
      <c r="R304" s="192">
        <f>Q304*H304</f>
        <v>0.040000000000000001</v>
      </c>
      <c r="S304" s="192">
        <v>0</v>
      </c>
      <c r="T304" s="193">
        <f>S304*H304</f>
        <v>0</v>
      </c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R304" s="194" t="s">
        <v>269</v>
      </c>
      <c r="AT304" s="194" t="s">
        <v>513</v>
      </c>
      <c r="AU304" s="194" t="s">
        <v>82</v>
      </c>
      <c r="AY304" s="19" t="s">
        <v>128</v>
      </c>
      <c r="BE304" s="195">
        <f>IF(N304="základní",J304,0)</f>
        <v>0</v>
      </c>
      <c r="BF304" s="195">
        <f>IF(N304="snížená",J304,0)</f>
        <v>0</v>
      </c>
      <c r="BG304" s="195">
        <f>IF(N304="zákl. přenesená",J304,0)</f>
        <v>0</v>
      </c>
      <c r="BH304" s="195">
        <f>IF(N304="sníž. přenesená",J304,0)</f>
        <v>0</v>
      </c>
      <c r="BI304" s="195">
        <f>IF(N304="nulová",J304,0)</f>
        <v>0</v>
      </c>
      <c r="BJ304" s="19" t="s">
        <v>80</v>
      </c>
      <c r="BK304" s="195">
        <f>ROUND(I304*H304,2)</f>
        <v>0</v>
      </c>
      <c r="BL304" s="19" t="s">
        <v>202</v>
      </c>
      <c r="BM304" s="194" t="s">
        <v>618</v>
      </c>
    </row>
    <row r="305" s="2" customFormat="1" ht="33" customHeight="1">
      <c r="A305" s="38"/>
      <c r="B305" s="182"/>
      <c r="C305" s="229" t="s">
        <v>619</v>
      </c>
      <c r="D305" s="229" t="s">
        <v>513</v>
      </c>
      <c r="E305" s="230" t="s">
        <v>620</v>
      </c>
      <c r="F305" s="231" t="s">
        <v>621</v>
      </c>
      <c r="G305" s="232" t="s">
        <v>210</v>
      </c>
      <c r="H305" s="233">
        <v>2</v>
      </c>
      <c r="I305" s="234"/>
      <c r="J305" s="235">
        <f>ROUND(I305*H305,2)</f>
        <v>0</v>
      </c>
      <c r="K305" s="231" t="s">
        <v>1</v>
      </c>
      <c r="L305" s="236"/>
      <c r="M305" s="237" t="s">
        <v>1</v>
      </c>
      <c r="N305" s="238" t="s">
        <v>40</v>
      </c>
      <c r="O305" s="77"/>
      <c r="P305" s="192">
        <f>O305*H305</f>
        <v>0</v>
      </c>
      <c r="Q305" s="192">
        <v>0.02</v>
      </c>
      <c r="R305" s="192">
        <f>Q305*H305</f>
        <v>0.040000000000000001</v>
      </c>
      <c r="S305" s="192">
        <v>0</v>
      </c>
      <c r="T305" s="193">
        <f>S305*H305</f>
        <v>0</v>
      </c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R305" s="194" t="s">
        <v>269</v>
      </c>
      <c r="AT305" s="194" t="s">
        <v>513</v>
      </c>
      <c r="AU305" s="194" t="s">
        <v>82</v>
      </c>
      <c r="AY305" s="19" t="s">
        <v>128</v>
      </c>
      <c r="BE305" s="195">
        <f>IF(N305="základní",J305,0)</f>
        <v>0</v>
      </c>
      <c r="BF305" s="195">
        <f>IF(N305="snížená",J305,0)</f>
        <v>0</v>
      </c>
      <c r="BG305" s="195">
        <f>IF(N305="zákl. přenesená",J305,0)</f>
        <v>0</v>
      </c>
      <c r="BH305" s="195">
        <f>IF(N305="sníž. přenesená",J305,0)</f>
        <v>0</v>
      </c>
      <c r="BI305" s="195">
        <f>IF(N305="nulová",J305,0)</f>
        <v>0</v>
      </c>
      <c r="BJ305" s="19" t="s">
        <v>80</v>
      </c>
      <c r="BK305" s="195">
        <f>ROUND(I305*H305,2)</f>
        <v>0</v>
      </c>
      <c r="BL305" s="19" t="s">
        <v>202</v>
      </c>
      <c r="BM305" s="194" t="s">
        <v>622</v>
      </c>
    </row>
    <row r="306" s="2" customFormat="1" ht="66.75" customHeight="1">
      <c r="A306" s="38"/>
      <c r="B306" s="182"/>
      <c r="C306" s="229" t="s">
        <v>623</v>
      </c>
      <c r="D306" s="229" t="s">
        <v>513</v>
      </c>
      <c r="E306" s="230" t="s">
        <v>624</v>
      </c>
      <c r="F306" s="231" t="s">
        <v>625</v>
      </c>
      <c r="G306" s="232" t="s">
        <v>133</v>
      </c>
      <c r="H306" s="233">
        <v>1</v>
      </c>
      <c r="I306" s="234"/>
      <c r="J306" s="235">
        <f>ROUND(I306*H306,2)</f>
        <v>0</v>
      </c>
      <c r="K306" s="231" t="s">
        <v>1</v>
      </c>
      <c r="L306" s="236"/>
      <c r="M306" s="237" t="s">
        <v>1</v>
      </c>
      <c r="N306" s="238" t="s">
        <v>40</v>
      </c>
      <c r="O306" s="77"/>
      <c r="P306" s="192">
        <f>O306*H306</f>
        <v>0</v>
      </c>
      <c r="Q306" s="192">
        <v>0.02</v>
      </c>
      <c r="R306" s="192">
        <f>Q306*H306</f>
        <v>0.02</v>
      </c>
      <c r="S306" s="192">
        <v>0</v>
      </c>
      <c r="T306" s="193">
        <f>S306*H306</f>
        <v>0</v>
      </c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R306" s="194" t="s">
        <v>269</v>
      </c>
      <c r="AT306" s="194" t="s">
        <v>513</v>
      </c>
      <c r="AU306" s="194" t="s">
        <v>82</v>
      </c>
      <c r="AY306" s="19" t="s">
        <v>128</v>
      </c>
      <c r="BE306" s="195">
        <f>IF(N306="základní",J306,0)</f>
        <v>0</v>
      </c>
      <c r="BF306" s="195">
        <f>IF(N306="snížená",J306,0)</f>
        <v>0</v>
      </c>
      <c r="BG306" s="195">
        <f>IF(N306="zákl. přenesená",J306,0)</f>
        <v>0</v>
      </c>
      <c r="BH306" s="195">
        <f>IF(N306="sníž. přenesená",J306,0)</f>
        <v>0</v>
      </c>
      <c r="BI306" s="195">
        <f>IF(N306="nulová",J306,0)</f>
        <v>0</v>
      </c>
      <c r="BJ306" s="19" t="s">
        <v>80</v>
      </c>
      <c r="BK306" s="195">
        <f>ROUND(I306*H306,2)</f>
        <v>0</v>
      </c>
      <c r="BL306" s="19" t="s">
        <v>202</v>
      </c>
      <c r="BM306" s="194" t="s">
        <v>626</v>
      </c>
    </row>
    <row r="307" s="2" customFormat="1" ht="21.75" customHeight="1">
      <c r="A307" s="38"/>
      <c r="B307" s="182"/>
      <c r="C307" s="183" t="s">
        <v>627</v>
      </c>
      <c r="D307" s="183" t="s">
        <v>130</v>
      </c>
      <c r="E307" s="184" t="s">
        <v>628</v>
      </c>
      <c r="F307" s="185" t="s">
        <v>629</v>
      </c>
      <c r="G307" s="186" t="s">
        <v>383</v>
      </c>
      <c r="H307" s="228"/>
      <c r="I307" s="188"/>
      <c r="J307" s="189">
        <f>ROUND(I307*H307,2)</f>
        <v>0</v>
      </c>
      <c r="K307" s="185" t="s">
        <v>141</v>
      </c>
      <c r="L307" s="39"/>
      <c r="M307" s="190" t="s">
        <v>1</v>
      </c>
      <c r="N307" s="191" t="s">
        <v>40</v>
      </c>
      <c r="O307" s="77"/>
      <c r="P307" s="192">
        <f>O307*H307</f>
        <v>0</v>
      </c>
      <c r="Q307" s="192">
        <v>0</v>
      </c>
      <c r="R307" s="192">
        <f>Q307*H307</f>
        <v>0</v>
      </c>
      <c r="S307" s="192">
        <v>0</v>
      </c>
      <c r="T307" s="193">
        <f>S307*H307</f>
        <v>0</v>
      </c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R307" s="194" t="s">
        <v>202</v>
      </c>
      <c r="AT307" s="194" t="s">
        <v>130</v>
      </c>
      <c r="AU307" s="194" t="s">
        <v>82</v>
      </c>
      <c r="AY307" s="19" t="s">
        <v>128</v>
      </c>
      <c r="BE307" s="195">
        <f>IF(N307="základní",J307,0)</f>
        <v>0</v>
      </c>
      <c r="BF307" s="195">
        <f>IF(N307="snížená",J307,0)</f>
        <v>0</v>
      </c>
      <c r="BG307" s="195">
        <f>IF(N307="zákl. přenesená",J307,0)</f>
        <v>0</v>
      </c>
      <c r="BH307" s="195">
        <f>IF(N307="sníž. přenesená",J307,0)</f>
        <v>0</v>
      </c>
      <c r="BI307" s="195">
        <f>IF(N307="nulová",J307,0)</f>
        <v>0</v>
      </c>
      <c r="BJ307" s="19" t="s">
        <v>80</v>
      </c>
      <c r="BK307" s="195">
        <f>ROUND(I307*H307,2)</f>
        <v>0</v>
      </c>
      <c r="BL307" s="19" t="s">
        <v>202</v>
      </c>
      <c r="BM307" s="194" t="s">
        <v>630</v>
      </c>
    </row>
    <row r="308" s="12" customFormat="1" ht="22.8" customHeight="1">
      <c r="A308" s="12"/>
      <c r="B308" s="169"/>
      <c r="C308" s="12"/>
      <c r="D308" s="170" t="s">
        <v>74</v>
      </c>
      <c r="E308" s="180" t="s">
        <v>631</v>
      </c>
      <c r="F308" s="180" t="s">
        <v>632</v>
      </c>
      <c r="G308" s="12"/>
      <c r="H308" s="12"/>
      <c r="I308" s="172"/>
      <c r="J308" s="181">
        <f>BK308</f>
        <v>0</v>
      </c>
      <c r="K308" s="12"/>
      <c r="L308" s="169"/>
      <c r="M308" s="174"/>
      <c r="N308" s="175"/>
      <c r="O308" s="175"/>
      <c r="P308" s="176">
        <f>SUM(P309:P310)</f>
        <v>0</v>
      </c>
      <c r="Q308" s="175"/>
      <c r="R308" s="176">
        <f>SUM(R309:R310)</f>
        <v>0.00089999999999999998</v>
      </c>
      <c r="S308" s="175"/>
      <c r="T308" s="177">
        <f>SUM(T309:T310)</f>
        <v>0</v>
      </c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R308" s="170" t="s">
        <v>82</v>
      </c>
      <c r="AT308" s="178" t="s">
        <v>74</v>
      </c>
      <c r="AU308" s="178" t="s">
        <v>80</v>
      </c>
      <c r="AY308" s="170" t="s">
        <v>128</v>
      </c>
      <c r="BK308" s="179">
        <f>SUM(BK309:BK310)</f>
        <v>0</v>
      </c>
    </row>
    <row r="309" s="2" customFormat="1" ht="16.5" customHeight="1">
      <c r="A309" s="38"/>
      <c r="B309" s="182"/>
      <c r="C309" s="183" t="s">
        <v>633</v>
      </c>
      <c r="D309" s="183" t="s">
        <v>130</v>
      </c>
      <c r="E309" s="184" t="s">
        <v>634</v>
      </c>
      <c r="F309" s="185" t="s">
        <v>635</v>
      </c>
      <c r="G309" s="186" t="s">
        <v>210</v>
      </c>
      <c r="H309" s="187">
        <v>6</v>
      </c>
      <c r="I309" s="188"/>
      <c r="J309" s="189">
        <f>ROUND(I309*H309,2)</f>
        <v>0</v>
      </c>
      <c r="K309" s="185" t="s">
        <v>1</v>
      </c>
      <c r="L309" s="39"/>
      <c r="M309" s="190" t="s">
        <v>1</v>
      </c>
      <c r="N309" s="191" t="s">
        <v>40</v>
      </c>
      <c r="O309" s="77"/>
      <c r="P309" s="192">
        <f>O309*H309</f>
        <v>0</v>
      </c>
      <c r="Q309" s="192">
        <v>0.00014999999999999999</v>
      </c>
      <c r="R309" s="192">
        <f>Q309*H309</f>
        <v>0.00089999999999999998</v>
      </c>
      <c r="S309" s="192">
        <v>0</v>
      </c>
      <c r="T309" s="193">
        <f>S309*H309</f>
        <v>0</v>
      </c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R309" s="194" t="s">
        <v>202</v>
      </c>
      <c r="AT309" s="194" t="s">
        <v>130</v>
      </c>
      <c r="AU309" s="194" t="s">
        <v>82</v>
      </c>
      <c r="AY309" s="19" t="s">
        <v>128</v>
      </c>
      <c r="BE309" s="195">
        <f>IF(N309="základní",J309,0)</f>
        <v>0</v>
      </c>
      <c r="BF309" s="195">
        <f>IF(N309="snížená",J309,0)</f>
        <v>0</v>
      </c>
      <c r="BG309" s="195">
        <f>IF(N309="zákl. přenesená",J309,0)</f>
        <v>0</v>
      </c>
      <c r="BH309" s="195">
        <f>IF(N309="sníž. přenesená",J309,0)</f>
        <v>0</v>
      </c>
      <c r="BI309" s="195">
        <f>IF(N309="nulová",J309,0)</f>
        <v>0</v>
      </c>
      <c r="BJ309" s="19" t="s">
        <v>80</v>
      </c>
      <c r="BK309" s="195">
        <f>ROUND(I309*H309,2)</f>
        <v>0</v>
      </c>
      <c r="BL309" s="19" t="s">
        <v>202</v>
      </c>
      <c r="BM309" s="194" t="s">
        <v>636</v>
      </c>
    </row>
    <row r="310" s="2" customFormat="1" ht="21.75" customHeight="1">
      <c r="A310" s="38"/>
      <c r="B310" s="182"/>
      <c r="C310" s="183" t="s">
        <v>637</v>
      </c>
      <c r="D310" s="183" t="s">
        <v>130</v>
      </c>
      <c r="E310" s="184" t="s">
        <v>638</v>
      </c>
      <c r="F310" s="185" t="s">
        <v>639</v>
      </c>
      <c r="G310" s="186" t="s">
        <v>383</v>
      </c>
      <c r="H310" s="228"/>
      <c r="I310" s="188"/>
      <c r="J310" s="189">
        <f>ROUND(I310*H310,2)</f>
        <v>0</v>
      </c>
      <c r="K310" s="185" t="s">
        <v>141</v>
      </c>
      <c r="L310" s="39"/>
      <c r="M310" s="190" t="s">
        <v>1</v>
      </c>
      <c r="N310" s="191" t="s">
        <v>40</v>
      </c>
      <c r="O310" s="77"/>
      <c r="P310" s="192">
        <f>O310*H310</f>
        <v>0</v>
      </c>
      <c r="Q310" s="192">
        <v>0</v>
      </c>
      <c r="R310" s="192">
        <f>Q310*H310</f>
        <v>0</v>
      </c>
      <c r="S310" s="192">
        <v>0</v>
      </c>
      <c r="T310" s="193">
        <f>S310*H310</f>
        <v>0</v>
      </c>
      <c r="U310" s="38"/>
      <c r="V310" s="38"/>
      <c r="W310" s="38"/>
      <c r="X310" s="38"/>
      <c r="Y310" s="38"/>
      <c r="Z310" s="38"/>
      <c r="AA310" s="38"/>
      <c r="AB310" s="38"/>
      <c r="AC310" s="38"/>
      <c r="AD310" s="38"/>
      <c r="AE310" s="38"/>
      <c r="AR310" s="194" t="s">
        <v>202</v>
      </c>
      <c r="AT310" s="194" t="s">
        <v>130</v>
      </c>
      <c r="AU310" s="194" t="s">
        <v>82</v>
      </c>
      <c r="AY310" s="19" t="s">
        <v>128</v>
      </c>
      <c r="BE310" s="195">
        <f>IF(N310="základní",J310,0)</f>
        <v>0</v>
      </c>
      <c r="BF310" s="195">
        <f>IF(N310="snížená",J310,0)</f>
        <v>0</v>
      </c>
      <c r="BG310" s="195">
        <f>IF(N310="zákl. přenesená",J310,0)</f>
        <v>0</v>
      </c>
      <c r="BH310" s="195">
        <f>IF(N310="sníž. přenesená",J310,0)</f>
        <v>0</v>
      </c>
      <c r="BI310" s="195">
        <f>IF(N310="nulová",J310,0)</f>
        <v>0</v>
      </c>
      <c r="BJ310" s="19" t="s">
        <v>80</v>
      </c>
      <c r="BK310" s="195">
        <f>ROUND(I310*H310,2)</f>
        <v>0</v>
      </c>
      <c r="BL310" s="19" t="s">
        <v>202</v>
      </c>
      <c r="BM310" s="194" t="s">
        <v>640</v>
      </c>
    </row>
    <row r="311" s="12" customFormat="1" ht="22.8" customHeight="1">
      <c r="A311" s="12"/>
      <c r="B311" s="169"/>
      <c r="C311" s="12"/>
      <c r="D311" s="170" t="s">
        <v>74</v>
      </c>
      <c r="E311" s="180" t="s">
        <v>641</v>
      </c>
      <c r="F311" s="180" t="s">
        <v>642</v>
      </c>
      <c r="G311" s="12"/>
      <c r="H311" s="12"/>
      <c r="I311" s="172"/>
      <c r="J311" s="181">
        <f>BK311</f>
        <v>0</v>
      </c>
      <c r="K311" s="12"/>
      <c r="L311" s="169"/>
      <c r="M311" s="174"/>
      <c r="N311" s="175"/>
      <c r="O311" s="175"/>
      <c r="P311" s="176">
        <f>SUM(P312:P321)</f>
        <v>0</v>
      </c>
      <c r="Q311" s="175"/>
      <c r="R311" s="176">
        <f>SUM(R312:R321)</f>
        <v>1.0154030999999999</v>
      </c>
      <c r="S311" s="175"/>
      <c r="T311" s="177">
        <f>SUM(T312:T321)</f>
        <v>0</v>
      </c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R311" s="170" t="s">
        <v>82</v>
      </c>
      <c r="AT311" s="178" t="s">
        <v>74</v>
      </c>
      <c r="AU311" s="178" t="s">
        <v>80</v>
      </c>
      <c r="AY311" s="170" t="s">
        <v>128</v>
      </c>
      <c r="BK311" s="179">
        <f>SUM(BK312:BK321)</f>
        <v>0</v>
      </c>
    </row>
    <row r="312" s="2" customFormat="1" ht="16.5" customHeight="1">
      <c r="A312" s="38"/>
      <c r="B312" s="182"/>
      <c r="C312" s="183" t="s">
        <v>643</v>
      </c>
      <c r="D312" s="183" t="s">
        <v>130</v>
      </c>
      <c r="E312" s="184" t="s">
        <v>644</v>
      </c>
      <c r="F312" s="185" t="s">
        <v>645</v>
      </c>
      <c r="G312" s="186" t="s">
        <v>140</v>
      </c>
      <c r="H312" s="187">
        <v>27.57</v>
      </c>
      <c r="I312" s="188"/>
      <c r="J312" s="189">
        <f>ROUND(I312*H312,2)</f>
        <v>0</v>
      </c>
      <c r="K312" s="185" t="s">
        <v>141</v>
      </c>
      <c r="L312" s="39"/>
      <c r="M312" s="190" t="s">
        <v>1</v>
      </c>
      <c r="N312" s="191" t="s">
        <v>40</v>
      </c>
      <c r="O312" s="77"/>
      <c r="P312" s="192">
        <f>O312*H312</f>
        <v>0</v>
      </c>
      <c r="Q312" s="192">
        <v>0.00029999999999999997</v>
      </c>
      <c r="R312" s="192">
        <f>Q312*H312</f>
        <v>0.0082709999999999988</v>
      </c>
      <c r="S312" s="192">
        <v>0</v>
      </c>
      <c r="T312" s="193">
        <f>S312*H312</f>
        <v>0</v>
      </c>
      <c r="U312" s="38"/>
      <c r="V312" s="38"/>
      <c r="W312" s="38"/>
      <c r="X312" s="38"/>
      <c r="Y312" s="38"/>
      <c r="Z312" s="38"/>
      <c r="AA312" s="38"/>
      <c r="AB312" s="38"/>
      <c r="AC312" s="38"/>
      <c r="AD312" s="38"/>
      <c r="AE312" s="38"/>
      <c r="AR312" s="194" t="s">
        <v>202</v>
      </c>
      <c r="AT312" s="194" t="s">
        <v>130</v>
      </c>
      <c r="AU312" s="194" t="s">
        <v>82</v>
      </c>
      <c r="AY312" s="19" t="s">
        <v>128</v>
      </c>
      <c r="BE312" s="195">
        <f>IF(N312="základní",J312,0)</f>
        <v>0</v>
      </c>
      <c r="BF312" s="195">
        <f>IF(N312="snížená",J312,0)</f>
        <v>0</v>
      </c>
      <c r="BG312" s="195">
        <f>IF(N312="zákl. přenesená",J312,0)</f>
        <v>0</v>
      </c>
      <c r="BH312" s="195">
        <f>IF(N312="sníž. přenesená",J312,0)</f>
        <v>0</v>
      </c>
      <c r="BI312" s="195">
        <f>IF(N312="nulová",J312,0)</f>
        <v>0</v>
      </c>
      <c r="BJ312" s="19" t="s">
        <v>80</v>
      </c>
      <c r="BK312" s="195">
        <f>ROUND(I312*H312,2)</f>
        <v>0</v>
      </c>
      <c r="BL312" s="19" t="s">
        <v>202</v>
      </c>
      <c r="BM312" s="194" t="s">
        <v>646</v>
      </c>
    </row>
    <row r="313" s="13" customFormat="1">
      <c r="A313" s="13"/>
      <c r="B313" s="196"/>
      <c r="C313" s="13"/>
      <c r="D313" s="197" t="s">
        <v>154</v>
      </c>
      <c r="E313" s="198" t="s">
        <v>1</v>
      </c>
      <c r="F313" s="199" t="s">
        <v>647</v>
      </c>
      <c r="G313" s="13"/>
      <c r="H313" s="200">
        <v>27.57</v>
      </c>
      <c r="I313" s="201"/>
      <c r="J313" s="13"/>
      <c r="K313" s="13"/>
      <c r="L313" s="196"/>
      <c r="M313" s="202"/>
      <c r="N313" s="203"/>
      <c r="O313" s="203"/>
      <c r="P313" s="203"/>
      <c r="Q313" s="203"/>
      <c r="R313" s="203"/>
      <c r="S313" s="203"/>
      <c r="T313" s="204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T313" s="198" t="s">
        <v>154</v>
      </c>
      <c r="AU313" s="198" t="s">
        <v>82</v>
      </c>
      <c r="AV313" s="13" t="s">
        <v>82</v>
      </c>
      <c r="AW313" s="13" t="s">
        <v>32</v>
      </c>
      <c r="AX313" s="13" t="s">
        <v>80</v>
      </c>
      <c r="AY313" s="198" t="s">
        <v>128</v>
      </c>
    </row>
    <row r="314" s="2" customFormat="1" ht="16.5" customHeight="1">
      <c r="A314" s="38"/>
      <c r="B314" s="182"/>
      <c r="C314" s="183" t="s">
        <v>648</v>
      </c>
      <c r="D314" s="183" t="s">
        <v>130</v>
      </c>
      <c r="E314" s="184" t="s">
        <v>649</v>
      </c>
      <c r="F314" s="185" t="s">
        <v>650</v>
      </c>
      <c r="G314" s="186" t="s">
        <v>140</v>
      </c>
      <c r="H314" s="187">
        <v>27.57</v>
      </c>
      <c r="I314" s="188"/>
      <c r="J314" s="189">
        <f>ROUND(I314*H314,2)</f>
        <v>0</v>
      </c>
      <c r="K314" s="185" t="s">
        <v>141</v>
      </c>
      <c r="L314" s="39"/>
      <c r="M314" s="190" t="s">
        <v>1</v>
      </c>
      <c r="N314" s="191" t="s">
        <v>40</v>
      </c>
      <c r="O314" s="77"/>
      <c r="P314" s="192">
        <f>O314*H314</f>
        <v>0</v>
      </c>
      <c r="Q314" s="192">
        <v>0.0075799999999999999</v>
      </c>
      <c r="R314" s="192">
        <f>Q314*H314</f>
        <v>0.20898059999999999</v>
      </c>
      <c r="S314" s="192">
        <v>0</v>
      </c>
      <c r="T314" s="193">
        <f>S314*H314</f>
        <v>0</v>
      </c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R314" s="194" t="s">
        <v>202</v>
      </c>
      <c r="AT314" s="194" t="s">
        <v>130</v>
      </c>
      <c r="AU314" s="194" t="s">
        <v>82</v>
      </c>
      <c r="AY314" s="19" t="s">
        <v>128</v>
      </c>
      <c r="BE314" s="195">
        <f>IF(N314="základní",J314,0)</f>
        <v>0</v>
      </c>
      <c r="BF314" s="195">
        <f>IF(N314="snížená",J314,0)</f>
        <v>0</v>
      </c>
      <c r="BG314" s="195">
        <f>IF(N314="zákl. přenesená",J314,0)</f>
        <v>0</v>
      </c>
      <c r="BH314" s="195">
        <f>IF(N314="sníž. přenesená",J314,0)</f>
        <v>0</v>
      </c>
      <c r="BI314" s="195">
        <f>IF(N314="nulová",J314,0)</f>
        <v>0</v>
      </c>
      <c r="BJ314" s="19" t="s">
        <v>80</v>
      </c>
      <c r="BK314" s="195">
        <f>ROUND(I314*H314,2)</f>
        <v>0</v>
      </c>
      <c r="BL314" s="19" t="s">
        <v>202</v>
      </c>
      <c r="BM314" s="194" t="s">
        <v>651</v>
      </c>
    </row>
    <row r="315" s="2" customFormat="1" ht="33" customHeight="1">
      <c r="A315" s="38"/>
      <c r="B315" s="182"/>
      <c r="C315" s="183" t="s">
        <v>652</v>
      </c>
      <c r="D315" s="183" t="s">
        <v>130</v>
      </c>
      <c r="E315" s="184" t="s">
        <v>653</v>
      </c>
      <c r="F315" s="185" t="s">
        <v>654</v>
      </c>
      <c r="G315" s="186" t="s">
        <v>140</v>
      </c>
      <c r="H315" s="187">
        <v>27.57</v>
      </c>
      <c r="I315" s="188"/>
      <c r="J315" s="189">
        <f>ROUND(I315*H315,2)</f>
        <v>0</v>
      </c>
      <c r="K315" s="185" t="s">
        <v>141</v>
      </c>
      <c r="L315" s="39"/>
      <c r="M315" s="190" t="s">
        <v>1</v>
      </c>
      <c r="N315" s="191" t="s">
        <v>40</v>
      </c>
      <c r="O315" s="77"/>
      <c r="P315" s="192">
        <f>O315*H315</f>
        <v>0</v>
      </c>
      <c r="Q315" s="192">
        <v>0.0063299999999999997</v>
      </c>
      <c r="R315" s="192">
        <f>Q315*H315</f>
        <v>0.17451809999999998</v>
      </c>
      <c r="S315" s="192">
        <v>0</v>
      </c>
      <c r="T315" s="193">
        <f>S315*H315</f>
        <v>0</v>
      </c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R315" s="194" t="s">
        <v>202</v>
      </c>
      <c r="AT315" s="194" t="s">
        <v>130</v>
      </c>
      <c r="AU315" s="194" t="s">
        <v>82</v>
      </c>
      <c r="AY315" s="19" t="s">
        <v>128</v>
      </c>
      <c r="BE315" s="195">
        <f>IF(N315="základní",J315,0)</f>
        <v>0</v>
      </c>
      <c r="BF315" s="195">
        <f>IF(N315="snížená",J315,0)</f>
        <v>0</v>
      </c>
      <c r="BG315" s="195">
        <f>IF(N315="zákl. přenesená",J315,0)</f>
        <v>0</v>
      </c>
      <c r="BH315" s="195">
        <f>IF(N315="sníž. přenesená",J315,0)</f>
        <v>0</v>
      </c>
      <c r="BI315" s="195">
        <f>IF(N315="nulová",J315,0)</f>
        <v>0</v>
      </c>
      <c r="BJ315" s="19" t="s">
        <v>80</v>
      </c>
      <c r="BK315" s="195">
        <f>ROUND(I315*H315,2)</f>
        <v>0</v>
      </c>
      <c r="BL315" s="19" t="s">
        <v>202</v>
      </c>
      <c r="BM315" s="194" t="s">
        <v>655</v>
      </c>
    </row>
    <row r="316" s="2" customFormat="1" ht="33" customHeight="1">
      <c r="A316" s="38"/>
      <c r="B316" s="182"/>
      <c r="C316" s="229" t="s">
        <v>656</v>
      </c>
      <c r="D316" s="229" t="s">
        <v>513</v>
      </c>
      <c r="E316" s="230" t="s">
        <v>657</v>
      </c>
      <c r="F316" s="231" t="s">
        <v>658</v>
      </c>
      <c r="G316" s="232" t="s">
        <v>140</v>
      </c>
      <c r="H316" s="233">
        <v>30.327000000000002</v>
      </c>
      <c r="I316" s="234"/>
      <c r="J316" s="235">
        <f>ROUND(I316*H316,2)</f>
        <v>0</v>
      </c>
      <c r="K316" s="231" t="s">
        <v>141</v>
      </c>
      <c r="L316" s="236"/>
      <c r="M316" s="237" t="s">
        <v>1</v>
      </c>
      <c r="N316" s="238" t="s">
        <v>40</v>
      </c>
      <c r="O316" s="77"/>
      <c r="P316" s="192">
        <f>O316*H316</f>
        <v>0</v>
      </c>
      <c r="Q316" s="192">
        <v>0.019199999999999998</v>
      </c>
      <c r="R316" s="192">
        <f>Q316*H316</f>
        <v>0.58227839999999997</v>
      </c>
      <c r="S316" s="192">
        <v>0</v>
      </c>
      <c r="T316" s="193">
        <f>S316*H316</f>
        <v>0</v>
      </c>
      <c r="U316" s="38"/>
      <c r="V316" s="38"/>
      <c r="W316" s="38"/>
      <c r="X316" s="38"/>
      <c r="Y316" s="38"/>
      <c r="Z316" s="38"/>
      <c r="AA316" s="38"/>
      <c r="AB316" s="38"/>
      <c r="AC316" s="38"/>
      <c r="AD316" s="38"/>
      <c r="AE316" s="38"/>
      <c r="AR316" s="194" t="s">
        <v>269</v>
      </c>
      <c r="AT316" s="194" t="s">
        <v>513</v>
      </c>
      <c r="AU316" s="194" t="s">
        <v>82</v>
      </c>
      <c r="AY316" s="19" t="s">
        <v>128</v>
      </c>
      <c r="BE316" s="195">
        <f>IF(N316="základní",J316,0)</f>
        <v>0</v>
      </c>
      <c r="BF316" s="195">
        <f>IF(N316="snížená",J316,0)</f>
        <v>0</v>
      </c>
      <c r="BG316" s="195">
        <f>IF(N316="zákl. přenesená",J316,0)</f>
        <v>0</v>
      </c>
      <c r="BH316" s="195">
        <f>IF(N316="sníž. přenesená",J316,0)</f>
        <v>0</v>
      </c>
      <c r="BI316" s="195">
        <f>IF(N316="nulová",J316,0)</f>
        <v>0</v>
      </c>
      <c r="BJ316" s="19" t="s">
        <v>80</v>
      </c>
      <c r="BK316" s="195">
        <f>ROUND(I316*H316,2)</f>
        <v>0</v>
      </c>
      <c r="BL316" s="19" t="s">
        <v>202</v>
      </c>
      <c r="BM316" s="194" t="s">
        <v>659</v>
      </c>
    </row>
    <row r="317" s="13" customFormat="1">
      <c r="A317" s="13"/>
      <c r="B317" s="196"/>
      <c r="C317" s="13"/>
      <c r="D317" s="197" t="s">
        <v>154</v>
      </c>
      <c r="E317" s="13"/>
      <c r="F317" s="199" t="s">
        <v>660</v>
      </c>
      <c r="G317" s="13"/>
      <c r="H317" s="200">
        <v>30.327000000000002</v>
      </c>
      <c r="I317" s="201"/>
      <c r="J317" s="13"/>
      <c r="K317" s="13"/>
      <c r="L317" s="196"/>
      <c r="M317" s="202"/>
      <c r="N317" s="203"/>
      <c r="O317" s="203"/>
      <c r="P317" s="203"/>
      <c r="Q317" s="203"/>
      <c r="R317" s="203"/>
      <c r="S317" s="203"/>
      <c r="T317" s="204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T317" s="198" t="s">
        <v>154</v>
      </c>
      <c r="AU317" s="198" t="s">
        <v>82</v>
      </c>
      <c r="AV317" s="13" t="s">
        <v>82</v>
      </c>
      <c r="AW317" s="13" t="s">
        <v>3</v>
      </c>
      <c r="AX317" s="13" t="s">
        <v>80</v>
      </c>
      <c r="AY317" s="198" t="s">
        <v>128</v>
      </c>
    </row>
    <row r="318" s="2" customFormat="1" ht="21.75" customHeight="1">
      <c r="A318" s="38"/>
      <c r="B318" s="182"/>
      <c r="C318" s="183" t="s">
        <v>661</v>
      </c>
      <c r="D318" s="183" t="s">
        <v>130</v>
      </c>
      <c r="E318" s="184" t="s">
        <v>662</v>
      </c>
      <c r="F318" s="185" t="s">
        <v>663</v>
      </c>
      <c r="G318" s="186" t="s">
        <v>140</v>
      </c>
      <c r="H318" s="187">
        <v>27.57</v>
      </c>
      <c r="I318" s="188"/>
      <c r="J318" s="189">
        <f>ROUND(I318*H318,2)</f>
        <v>0</v>
      </c>
      <c r="K318" s="185" t="s">
        <v>141</v>
      </c>
      <c r="L318" s="39"/>
      <c r="M318" s="190" t="s">
        <v>1</v>
      </c>
      <c r="N318" s="191" t="s">
        <v>40</v>
      </c>
      <c r="O318" s="77"/>
      <c r="P318" s="192">
        <f>O318*H318</f>
        <v>0</v>
      </c>
      <c r="Q318" s="192">
        <v>0</v>
      </c>
      <c r="R318" s="192">
        <f>Q318*H318</f>
        <v>0</v>
      </c>
      <c r="S318" s="192">
        <v>0</v>
      </c>
      <c r="T318" s="193">
        <f>S318*H318</f>
        <v>0</v>
      </c>
      <c r="U318" s="38"/>
      <c r="V318" s="38"/>
      <c r="W318" s="38"/>
      <c r="X318" s="38"/>
      <c r="Y318" s="38"/>
      <c r="Z318" s="38"/>
      <c r="AA318" s="38"/>
      <c r="AB318" s="38"/>
      <c r="AC318" s="38"/>
      <c r="AD318" s="38"/>
      <c r="AE318" s="38"/>
      <c r="AR318" s="194" t="s">
        <v>202</v>
      </c>
      <c r="AT318" s="194" t="s">
        <v>130</v>
      </c>
      <c r="AU318" s="194" t="s">
        <v>82</v>
      </c>
      <c r="AY318" s="19" t="s">
        <v>128</v>
      </c>
      <c r="BE318" s="195">
        <f>IF(N318="základní",J318,0)</f>
        <v>0</v>
      </c>
      <c r="BF318" s="195">
        <f>IF(N318="snížená",J318,0)</f>
        <v>0</v>
      </c>
      <c r="BG318" s="195">
        <f>IF(N318="zákl. přenesená",J318,0)</f>
        <v>0</v>
      </c>
      <c r="BH318" s="195">
        <f>IF(N318="sníž. přenesená",J318,0)</f>
        <v>0</v>
      </c>
      <c r="BI318" s="195">
        <f>IF(N318="nulová",J318,0)</f>
        <v>0</v>
      </c>
      <c r="BJ318" s="19" t="s">
        <v>80</v>
      </c>
      <c r="BK318" s="195">
        <f>ROUND(I318*H318,2)</f>
        <v>0</v>
      </c>
      <c r="BL318" s="19" t="s">
        <v>202</v>
      </c>
      <c r="BM318" s="194" t="s">
        <v>664</v>
      </c>
    </row>
    <row r="319" s="2" customFormat="1" ht="33" customHeight="1">
      <c r="A319" s="38"/>
      <c r="B319" s="182"/>
      <c r="C319" s="183" t="s">
        <v>665</v>
      </c>
      <c r="D319" s="183" t="s">
        <v>130</v>
      </c>
      <c r="E319" s="184" t="s">
        <v>666</v>
      </c>
      <c r="F319" s="185" t="s">
        <v>667</v>
      </c>
      <c r="G319" s="186" t="s">
        <v>140</v>
      </c>
      <c r="H319" s="187">
        <v>27.57</v>
      </c>
      <c r="I319" s="188"/>
      <c r="J319" s="189">
        <f>ROUND(I319*H319,2)</f>
        <v>0</v>
      </c>
      <c r="K319" s="185" t="s">
        <v>141</v>
      </c>
      <c r="L319" s="39"/>
      <c r="M319" s="190" t="s">
        <v>1</v>
      </c>
      <c r="N319" s="191" t="s">
        <v>40</v>
      </c>
      <c r="O319" s="77"/>
      <c r="P319" s="192">
        <f>O319*H319</f>
        <v>0</v>
      </c>
      <c r="Q319" s="192">
        <v>0</v>
      </c>
      <c r="R319" s="192">
        <f>Q319*H319</f>
        <v>0</v>
      </c>
      <c r="S319" s="192">
        <v>0</v>
      </c>
      <c r="T319" s="193">
        <f>S319*H319</f>
        <v>0</v>
      </c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  <c r="AR319" s="194" t="s">
        <v>202</v>
      </c>
      <c r="AT319" s="194" t="s">
        <v>130</v>
      </c>
      <c r="AU319" s="194" t="s">
        <v>82</v>
      </c>
      <c r="AY319" s="19" t="s">
        <v>128</v>
      </c>
      <c r="BE319" s="195">
        <f>IF(N319="základní",J319,0)</f>
        <v>0</v>
      </c>
      <c r="BF319" s="195">
        <f>IF(N319="snížená",J319,0)</f>
        <v>0</v>
      </c>
      <c r="BG319" s="195">
        <f>IF(N319="zákl. přenesená",J319,0)</f>
        <v>0</v>
      </c>
      <c r="BH319" s="195">
        <f>IF(N319="sníž. přenesená",J319,0)</f>
        <v>0</v>
      </c>
      <c r="BI319" s="195">
        <f>IF(N319="nulová",J319,0)</f>
        <v>0</v>
      </c>
      <c r="BJ319" s="19" t="s">
        <v>80</v>
      </c>
      <c r="BK319" s="195">
        <f>ROUND(I319*H319,2)</f>
        <v>0</v>
      </c>
      <c r="BL319" s="19" t="s">
        <v>202</v>
      </c>
      <c r="BM319" s="194" t="s">
        <v>668</v>
      </c>
    </row>
    <row r="320" s="2" customFormat="1" ht="21.75" customHeight="1">
      <c r="A320" s="38"/>
      <c r="B320" s="182"/>
      <c r="C320" s="183" t="s">
        <v>669</v>
      </c>
      <c r="D320" s="183" t="s">
        <v>130</v>
      </c>
      <c r="E320" s="184" t="s">
        <v>670</v>
      </c>
      <c r="F320" s="185" t="s">
        <v>671</v>
      </c>
      <c r="G320" s="186" t="s">
        <v>140</v>
      </c>
      <c r="H320" s="187">
        <v>27.57</v>
      </c>
      <c r="I320" s="188"/>
      <c r="J320" s="189">
        <f>ROUND(I320*H320,2)</f>
        <v>0</v>
      </c>
      <c r="K320" s="185" t="s">
        <v>141</v>
      </c>
      <c r="L320" s="39"/>
      <c r="M320" s="190" t="s">
        <v>1</v>
      </c>
      <c r="N320" s="191" t="s">
        <v>40</v>
      </c>
      <c r="O320" s="77"/>
      <c r="P320" s="192">
        <f>O320*H320</f>
        <v>0</v>
      </c>
      <c r="Q320" s="192">
        <v>0.0015</v>
      </c>
      <c r="R320" s="192">
        <f>Q320*H320</f>
        <v>0.041355000000000003</v>
      </c>
      <c r="S320" s="192">
        <v>0</v>
      </c>
      <c r="T320" s="193">
        <f>S320*H320</f>
        <v>0</v>
      </c>
      <c r="U320" s="38"/>
      <c r="V320" s="38"/>
      <c r="W320" s="38"/>
      <c r="X320" s="38"/>
      <c r="Y320" s="38"/>
      <c r="Z320" s="38"/>
      <c r="AA320" s="38"/>
      <c r="AB320" s="38"/>
      <c r="AC320" s="38"/>
      <c r="AD320" s="38"/>
      <c r="AE320" s="38"/>
      <c r="AR320" s="194" t="s">
        <v>202</v>
      </c>
      <c r="AT320" s="194" t="s">
        <v>130</v>
      </c>
      <c r="AU320" s="194" t="s">
        <v>82</v>
      </c>
      <c r="AY320" s="19" t="s">
        <v>128</v>
      </c>
      <c r="BE320" s="195">
        <f>IF(N320="základní",J320,0)</f>
        <v>0</v>
      </c>
      <c r="BF320" s="195">
        <f>IF(N320="snížená",J320,0)</f>
        <v>0</v>
      </c>
      <c r="BG320" s="195">
        <f>IF(N320="zákl. přenesená",J320,0)</f>
        <v>0</v>
      </c>
      <c r="BH320" s="195">
        <f>IF(N320="sníž. přenesená",J320,0)</f>
        <v>0</v>
      </c>
      <c r="BI320" s="195">
        <f>IF(N320="nulová",J320,0)</f>
        <v>0</v>
      </c>
      <c r="BJ320" s="19" t="s">
        <v>80</v>
      </c>
      <c r="BK320" s="195">
        <f>ROUND(I320*H320,2)</f>
        <v>0</v>
      </c>
      <c r="BL320" s="19" t="s">
        <v>202</v>
      </c>
      <c r="BM320" s="194" t="s">
        <v>672</v>
      </c>
    </row>
    <row r="321" s="2" customFormat="1" ht="21.75" customHeight="1">
      <c r="A321" s="38"/>
      <c r="B321" s="182"/>
      <c r="C321" s="183" t="s">
        <v>673</v>
      </c>
      <c r="D321" s="183" t="s">
        <v>130</v>
      </c>
      <c r="E321" s="184" t="s">
        <v>674</v>
      </c>
      <c r="F321" s="185" t="s">
        <v>675</v>
      </c>
      <c r="G321" s="186" t="s">
        <v>383</v>
      </c>
      <c r="H321" s="228"/>
      <c r="I321" s="188"/>
      <c r="J321" s="189">
        <f>ROUND(I321*H321,2)</f>
        <v>0</v>
      </c>
      <c r="K321" s="185" t="s">
        <v>141</v>
      </c>
      <c r="L321" s="39"/>
      <c r="M321" s="190" t="s">
        <v>1</v>
      </c>
      <c r="N321" s="191" t="s">
        <v>40</v>
      </c>
      <c r="O321" s="77"/>
      <c r="P321" s="192">
        <f>O321*H321</f>
        <v>0</v>
      </c>
      <c r="Q321" s="192">
        <v>0</v>
      </c>
      <c r="R321" s="192">
        <f>Q321*H321</f>
        <v>0</v>
      </c>
      <c r="S321" s="192">
        <v>0</v>
      </c>
      <c r="T321" s="193">
        <f>S321*H321</f>
        <v>0</v>
      </c>
      <c r="U321" s="38"/>
      <c r="V321" s="38"/>
      <c r="W321" s="38"/>
      <c r="X321" s="38"/>
      <c r="Y321" s="38"/>
      <c r="Z321" s="38"/>
      <c r="AA321" s="38"/>
      <c r="AB321" s="38"/>
      <c r="AC321" s="38"/>
      <c r="AD321" s="38"/>
      <c r="AE321" s="38"/>
      <c r="AR321" s="194" t="s">
        <v>202</v>
      </c>
      <c r="AT321" s="194" t="s">
        <v>130</v>
      </c>
      <c r="AU321" s="194" t="s">
        <v>82</v>
      </c>
      <c r="AY321" s="19" t="s">
        <v>128</v>
      </c>
      <c r="BE321" s="195">
        <f>IF(N321="základní",J321,0)</f>
        <v>0</v>
      </c>
      <c r="BF321" s="195">
        <f>IF(N321="snížená",J321,0)</f>
        <v>0</v>
      </c>
      <c r="BG321" s="195">
        <f>IF(N321="zákl. přenesená",J321,0)</f>
        <v>0</v>
      </c>
      <c r="BH321" s="195">
        <f>IF(N321="sníž. přenesená",J321,0)</f>
        <v>0</v>
      </c>
      <c r="BI321" s="195">
        <f>IF(N321="nulová",J321,0)</f>
        <v>0</v>
      </c>
      <c r="BJ321" s="19" t="s">
        <v>80</v>
      </c>
      <c r="BK321" s="195">
        <f>ROUND(I321*H321,2)</f>
        <v>0</v>
      </c>
      <c r="BL321" s="19" t="s">
        <v>202</v>
      </c>
      <c r="BM321" s="194" t="s">
        <v>676</v>
      </c>
    </row>
    <row r="322" s="12" customFormat="1" ht="22.8" customHeight="1">
      <c r="A322" s="12"/>
      <c r="B322" s="169"/>
      <c r="C322" s="12"/>
      <c r="D322" s="170" t="s">
        <v>74</v>
      </c>
      <c r="E322" s="180" t="s">
        <v>677</v>
      </c>
      <c r="F322" s="180" t="s">
        <v>678</v>
      </c>
      <c r="G322" s="12"/>
      <c r="H322" s="12"/>
      <c r="I322" s="172"/>
      <c r="J322" s="181">
        <f>BK322</f>
        <v>0</v>
      </c>
      <c r="K322" s="12"/>
      <c r="L322" s="169"/>
      <c r="M322" s="174"/>
      <c r="N322" s="175"/>
      <c r="O322" s="175"/>
      <c r="P322" s="176">
        <f>SUM(P323:P340)</f>
        <v>0</v>
      </c>
      <c r="Q322" s="175"/>
      <c r="R322" s="176">
        <f>SUM(R323:R340)</f>
        <v>1.6191974</v>
      </c>
      <c r="S322" s="175"/>
      <c r="T322" s="177">
        <f>SUM(T323:T340)</f>
        <v>0</v>
      </c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R322" s="170" t="s">
        <v>82</v>
      </c>
      <c r="AT322" s="178" t="s">
        <v>74</v>
      </c>
      <c r="AU322" s="178" t="s">
        <v>80</v>
      </c>
      <c r="AY322" s="170" t="s">
        <v>128</v>
      </c>
      <c r="BK322" s="179">
        <f>SUM(BK323:BK340)</f>
        <v>0</v>
      </c>
    </row>
    <row r="323" s="2" customFormat="1" ht="16.5" customHeight="1">
      <c r="A323" s="38"/>
      <c r="B323" s="182"/>
      <c r="C323" s="183" t="s">
        <v>679</v>
      </c>
      <c r="D323" s="183" t="s">
        <v>130</v>
      </c>
      <c r="E323" s="184" t="s">
        <v>680</v>
      </c>
      <c r="F323" s="185" t="s">
        <v>681</v>
      </c>
      <c r="G323" s="186" t="s">
        <v>140</v>
      </c>
      <c r="H323" s="187">
        <v>82.021000000000001</v>
      </c>
      <c r="I323" s="188"/>
      <c r="J323" s="189">
        <f>ROUND(I323*H323,2)</f>
        <v>0</v>
      </c>
      <c r="K323" s="185" t="s">
        <v>141</v>
      </c>
      <c r="L323" s="39"/>
      <c r="M323" s="190" t="s">
        <v>1</v>
      </c>
      <c r="N323" s="191" t="s">
        <v>40</v>
      </c>
      <c r="O323" s="77"/>
      <c r="P323" s="192">
        <f>O323*H323</f>
        <v>0</v>
      </c>
      <c r="Q323" s="192">
        <v>0.00029999999999999997</v>
      </c>
      <c r="R323" s="192">
        <f>Q323*H323</f>
        <v>0.024606299999999998</v>
      </c>
      <c r="S323" s="192">
        <v>0</v>
      </c>
      <c r="T323" s="193">
        <f>S323*H323</f>
        <v>0</v>
      </c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  <c r="AR323" s="194" t="s">
        <v>202</v>
      </c>
      <c r="AT323" s="194" t="s">
        <v>130</v>
      </c>
      <c r="AU323" s="194" t="s">
        <v>82</v>
      </c>
      <c r="AY323" s="19" t="s">
        <v>128</v>
      </c>
      <c r="BE323" s="195">
        <f>IF(N323="základní",J323,0)</f>
        <v>0</v>
      </c>
      <c r="BF323" s="195">
        <f>IF(N323="snížená",J323,0)</f>
        <v>0</v>
      </c>
      <c r="BG323" s="195">
        <f>IF(N323="zákl. přenesená",J323,0)</f>
        <v>0</v>
      </c>
      <c r="BH323" s="195">
        <f>IF(N323="sníž. přenesená",J323,0)</f>
        <v>0</v>
      </c>
      <c r="BI323" s="195">
        <f>IF(N323="nulová",J323,0)</f>
        <v>0</v>
      </c>
      <c r="BJ323" s="19" t="s">
        <v>80</v>
      </c>
      <c r="BK323" s="195">
        <f>ROUND(I323*H323,2)</f>
        <v>0</v>
      </c>
      <c r="BL323" s="19" t="s">
        <v>202</v>
      </c>
      <c r="BM323" s="194" t="s">
        <v>682</v>
      </c>
    </row>
    <row r="324" s="13" customFormat="1">
      <c r="A324" s="13"/>
      <c r="B324" s="196"/>
      <c r="C324" s="13"/>
      <c r="D324" s="197" t="s">
        <v>154</v>
      </c>
      <c r="E324" s="198" t="s">
        <v>1</v>
      </c>
      <c r="F324" s="199" t="s">
        <v>683</v>
      </c>
      <c r="G324" s="13"/>
      <c r="H324" s="200">
        <v>22.533000000000001</v>
      </c>
      <c r="I324" s="201"/>
      <c r="J324" s="13"/>
      <c r="K324" s="13"/>
      <c r="L324" s="196"/>
      <c r="M324" s="202"/>
      <c r="N324" s="203"/>
      <c r="O324" s="203"/>
      <c r="P324" s="203"/>
      <c r="Q324" s="203"/>
      <c r="R324" s="203"/>
      <c r="S324" s="203"/>
      <c r="T324" s="204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T324" s="198" t="s">
        <v>154</v>
      </c>
      <c r="AU324" s="198" t="s">
        <v>82</v>
      </c>
      <c r="AV324" s="13" t="s">
        <v>82</v>
      </c>
      <c r="AW324" s="13" t="s">
        <v>32</v>
      </c>
      <c r="AX324" s="13" t="s">
        <v>75</v>
      </c>
      <c r="AY324" s="198" t="s">
        <v>128</v>
      </c>
    </row>
    <row r="325" s="13" customFormat="1">
      <c r="A325" s="13"/>
      <c r="B325" s="196"/>
      <c r="C325" s="13"/>
      <c r="D325" s="197" t="s">
        <v>154</v>
      </c>
      <c r="E325" s="198" t="s">
        <v>1</v>
      </c>
      <c r="F325" s="199" t="s">
        <v>684</v>
      </c>
      <c r="G325" s="13"/>
      <c r="H325" s="200">
        <v>14.84</v>
      </c>
      <c r="I325" s="201"/>
      <c r="J325" s="13"/>
      <c r="K325" s="13"/>
      <c r="L325" s="196"/>
      <c r="M325" s="202"/>
      <c r="N325" s="203"/>
      <c r="O325" s="203"/>
      <c r="P325" s="203"/>
      <c r="Q325" s="203"/>
      <c r="R325" s="203"/>
      <c r="S325" s="203"/>
      <c r="T325" s="204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T325" s="198" t="s">
        <v>154</v>
      </c>
      <c r="AU325" s="198" t="s">
        <v>82</v>
      </c>
      <c r="AV325" s="13" t="s">
        <v>82</v>
      </c>
      <c r="AW325" s="13" t="s">
        <v>32</v>
      </c>
      <c r="AX325" s="13" t="s">
        <v>75</v>
      </c>
      <c r="AY325" s="198" t="s">
        <v>128</v>
      </c>
    </row>
    <row r="326" s="15" customFormat="1">
      <c r="A326" s="15"/>
      <c r="B326" s="213"/>
      <c r="C326" s="15"/>
      <c r="D326" s="197" t="s">
        <v>154</v>
      </c>
      <c r="E326" s="214" t="s">
        <v>1</v>
      </c>
      <c r="F326" s="215" t="s">
        <v>196</v>
      </c>
      <c r="G326" s="15"/>
      <c r="H326" s="216">
        <v>37.372999999999998</v>
      </c>
      <c r="I326" s="217"/>
      <c r="J326" s="15"/>
      <c r="K326" s="15"/>
      <c r="L326" s="213"/>
      <c r="M326" s="218"/>
      <c r="N326" s="219"/>
      <c r="O326" s="219"/>
      <c r="P326" s="219"/>
      <c r="Q326" s="219"/>
      <c r="R326" s="219"/>
      <c r="S326" s="219"/>
      <c r="T326" s="220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T326" s="214" t="s">
        <v>154</v>
      </c>
      <c r="AU326" s="214" t="s">
        <v>82</v>
      </c>
      <c r="AV326" s="15" t="s">
        <v>143</v>
      </c>
      <c r="AW326" s="15" t="s">
        <v>32</v>
      </c>
      <c r="AX326" s="15" t="s">
        <v>75</v>
      </c>
      <c r="AY326" s="214" t="s">
        <v>128</v>
      </c>
    </row>
    <row r="327" s="13" customFormat="1">
      <c r="A327" s="13"/>
      <c r="B327" s="196"/>
      <c r="C327" s="13"/>
      <c r="D327" s="197" t="s">
        <v>154</v>
      </c>
      <c r="E327" s="198" t="s">
        <v>1</v>
      </c>
      <c r="F327" s="199" t="s">
        <v>685</v>
      </c>
      <c r="G327" s="13"/>
      <c r="H327" s="200">
        <v>11.872999999999999</v>
      </c>
      <c r="I327" s="201"/>
      <c r="J327" s="13"/>
      <c r="K327" s="13"/>
      <c r="L327" s="196"/>
      <c r="M327" s="202"/>
      <c r="N327" s="203"/>
      <c r="O327" s="203"/>
      <c r="P327" s="203"/>
      <c r="Q327" s="203"/>
      <c r="R327" s="203"/>
      <c r="S327" s="203"/>
      <c r="T327" s="204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T327" s="198" t="s">
        <v>154</v>
      </c>
      <c r="AU327" s="198" t="s">
        <v>82</v>
      </c>
      <c r="AV327" s="13" t="s">
        <v>82</v>
      </c>
      <c r="AW327" s="13" t="s">
        <v>32</v>
      </c>
      <c r="AX327" s="13" t="s">
        <v>75</v>
      </c>
      <c r="AY327" s="198" t="s">
        <v>128</v>
      </c>
    </row>
    <row r="328" s="13" customFormat="1">
      <c r="A328" s="13"/>
      <c r="B328" s="196"/>
      <c r="C328" s="13"/>
      <c r="D328" s="197" t="s">
        <v>154</v>
      </c>
      <c r="E328" s="198" t="s">
        <v>1</v>
      </c>
      <c r="F328" s="199" t="s">
        <v>686</v>
      </c>
      <c r="G328" s="13"/>
      <c r="H328" s="200">
        <v>15.24</v>
      </c>
      <c r="I328" s="201"/>
      <c r="J328" s="13"/>
      <c r="K328" s="13"/>
      <c r="L328" s="196"/>
      <c r="M328" s="202"/>
      <c r="N328" s="203"/>
      <c r="O328" s="203"/>
      <c r="P328" s="203"/>
      <c r="Q328" s="203"/>
      <c r="R328" s="203"/>
      <c r="S328" s="203"/>
      <c r="T328" s="204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T328" s="198" t="s">
        <v>154</v>
      </c>
      <c r="AU328" s="198" t="s">
        <v>82</v>
      </c>
      <c r="AV328" s="13" t="s">
        <v>82</v>
      </c>
      <c r="AW328" s="13" t="s">
        <v>32</v>
      </c>
      <c r="AX328" s="13" t="s">
        <v>75</v>
      </c>
      <c r="AY328" s="198" t="s">
        <v>128</v>
      </c>
    </row>
    <row r="329" s="13" customFormat="1">
      <c r="A329" s="13"/>
      <c r="B329" s="196"/>
      <c r="C329" s="13"/>
      <c r="D329" s="197" t="s">
        <v>154</v>
      </c>
      <c r="E329" s="198" t="s">
        <v>1</v>
      </c>
      <c r="F329" s="199" t="s">
        <v>687</v>
      </c>
      <c r="G329" s="13"/>
      <c r="H329" s="200">
        <v>17.535</v>
      </c>
      <c r="I329" s="201"/>
      <c r="J329" s="13"/>
      <c r="K329" s="13"/>
      <c r="L329" s="196"/>
      <c r="M329" s="202"/>
      <c r="N329" s="203"/>
      <c r="O329" s="203"/>
      <c r="P329" s="203"/>
      <c r="Q329" s="203"/>
      <c r="R329" s="203"/>
      <c r="S329" s="203"/>
      <c r="T329" s="204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T329" s="198" t="s">
        <v>154</v>
      </c>
      <c r="AU329" s="198" t="s">
        <v>82</v>
      </c>
      <c r="AV329" s="13" t="s">
        <v>82</v>
      </c>
      <c r="AW329" s="13" t="s">
        <v>32</v>
      </c>
      <c r="AX329" s="13" t="s">
        <v>75</v>
      </c>
      <c r="AY329" s="198" t="s">
        <v>128</v>
      </c>
    </row>
    <row r="330" s="15" customFormat="1">
      <c r="A330" s="15"/>
      <c r="B330" s="213"/>
      <c r="C330" s="15"/>
      <c r="D330" s="197" t="s">
        <v>154</v>
      </c>
      <c r="E330" s="214" t="s">
        <v>1</v>
      </c>
      <c r="F330" s="215" t="s">
        <v>196</v>
      </c>
      <c r="G330" s="15"/>
      <c r="H330" s="216">
        <v>44.648000000000003</v>
      </c>
      <c r="I330" s="217"/>
      <c r="J330" s="15"/>
      <c r="K330" s="15"/>
      <c r="L330" s="213"/>
      <c r="M330" s="218"/>
      <c r="N330" s="219"/>
      <c r="O330" s="219"/>
      <c r="P330" s="219"/>
      <c r="Q330" s="219"/>
      <c r="R330" s="219"/>
      <c r="S330" s="219"/>
      <c r="T330" s="220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T330" s="214" t="s">
        <v>154</v>
      </c>
      <c r="AU330" s="214" t="s">
        <v>82</v>
      </c>
      <c r="AV330" s="15" t="s">
        <v>143</v>
      </c>
      <c r="AW330" s="15" t="s">
        <v>32</v>
      </c>
      <c r="AX330" s="15" t="s">
        <v>75</v>
      </c>
      <c r="AY330" s="214" t="s">
        <v>128</v>
      </c>
    </row>
    <row r="331" s="14" customFormat="1">
      <c r="A331" s="14"/>
      <c r="B331" s="205"/>
      <c r="C331" s="14"/>
      <c r="D331" s="197" t="s">
        <v>154</v>
      </c>
      <c r="E331" s="206" t="s">
        <v>1</v>
      </c>
      <c r="F331" s="207" t="s">
        <v>157</v>
      </c>
      <c r="G331" s="14"/>
      <c r="H331" s="208">
        <v>82.021000000000001</v>
      </c>
      <c r="I331" s="209"/>
      <c r="J331" s="14"/>
      <c r="K331" s="14"/>
      <c r="L331" s="205"/>
      <c r="M331" s="210"/>
      <c r="N331" s="211"/>
      <c r="O331" s="211"/>
      <c r="P331" s="211"/>
      <c r="Q331" s="211"/>
      <c r="R331" s="211"/>
      <c r="S331" s="211"/>
      <c r="T331" s="212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T331" s="206" t="s">
        <v>154</v>
      </c>
      <c r="AU331" s="206" t="s">
        <v>82</v>
      </c>
      <c r="AV331" s="14" t="s">
        <v>134</v>
      </c>
      <c r="AW331" s="14" t="s">
        <v>32</v>
      </c>
      <c r="AX331" s="14" t="s">
        <v>80</v>
      </c>
      <c r="AY331" s="206" t="s">
        <v>128</v>
      </c>
    </row>
    <row r="332" s="2" customFormat="1" ht="21.75" customHeight="1">
      <c r="A332" s="38"/>
      <c r="B332" s="182"/>
      <c r="C332" s="183" t="s">
        <v>688</v>
      </c>
      <c r="D332" s="183" t="s">
        <v>130</v>
      </c>
      <c r="E332" s="184" t="s">
        <v>689</v>
      </c>
      <c r="F332" s="185" t="s">
        <v>690</v>
      </c>
      <c r="G332" s="186" t="s">
        <v>140</v>
      </c>
      <c r="H332" s="187">
        <v>13.42</v>
      </c>
      <c r="I332" s="188"/>
      <c r="J332" s="189">
        <f>ROUND(I332*H332,2)</f>
        <v>0</v>
      </c>
      <c r="K332" s="185" t="s">
        <v>141</v>
      </c>
      <c r="L332" s="39"/>
      <c r="M332" s="190" t="s">
        <v>1</v>
      </c>
      <c r="N332" s="191" t="s">
        <v>40</v>
      </c>
      <c r="O332" s="77"/>
      <c r="P332" s="192">
        <f>O332*H332</f>
        <v>0</v>
      </c>
      <c r="Q332" s="192">
        <v>0.0015</v>
      </c>
      <c r="R332" s="192">
        <f>Q332*H332</f>
        <v>0.020129999999999999</v>
      </c>
      <c r="S332" s="192">
        <v>0</v>
      </c>
      <c r="T332" s="193">
        <f>S332*H332</f>
        <v>0</v>
      </c>
      <c r="U332" s="38"/>
      <c r="V332" s="38"/>
      <c r="W332" s="38"/>
      <c r="X332" s="38"/>
      <c r="Y332" s="38"/>
      <c r="Z332" s="38"/>
      <c r="AA332" s="38"/>
      <c r="AB332" s="38"/>
      <c r="AC332" s="38"/>
      <c r="AD332" s="38"/>
      <c r="AE332" s="38"/>
      <c r="AR332" s="194" t="s">
        <v>202</v>
      </c>
      <c r="AT332" s="194" t="s">
        <v>130</v>
      </c>
      <c r="AU332" s="194" t="s">
        <v>82</v>
      </c>
      <c r="AY332" s="19" t="s">
        <v>128</v>
      </c>
      <c r="BE332" s="195">
        <f>IF(N332="základní",J332,0)</f>
        <v>0</v>
      </c>
      <c r="BF332" s="195">
        <f>IF(N332="snížená",J332,0)</f>
        <v>0</v>
      </c>
      <c r="BG332" s="195">
        <f>IF(N332="zákl. přenesená",J332,0)</f>
        <v>0</v>
      </c>
      <c r="BH332" s="195">
        <f>IF(N332="sníž. přenesená",J332,0)</f>
        <v>0</v>
      </c>
      <c r="BI332" s="195">
        <f>IF(N332="nulová",J332,0)</f>
        <v>0</v>
      </c>
      <c r="BJ332" s="19" t="s">
        <v>80</v>
      </c>
      <c r="BK332" s="195">
        <f>ROUND(I332*H332,2)</f>
        <v>0</v>
      </c>
      <c r="BL332" s="19" t="s">
        <v>202</v>
      </c>
      <c r="BM332" s="194" t="s">
        <v>691</v>
      </c>
    </row>
    <row r="333" s="13" customFormat="1">
      <c r="A333" s="13"/>
      <c r="B333" s="196"/>
      <c r="C333" s="13"/>
      <c r="D333" s="197" t="s">
        <v>154</v>
      </c>
      <c r="E333" s="198" t="s">
        <v>1</v>
      </c>
      <c r="F333" s="199" t="s">
        <v>692</v>
      </c>
      <c r="G333" s="13"/>
      <c r="H333" s="200">
        <v>13.42</v>
      </c>
      <c r="I333" s="201"/>
      <c r="J333" s="13"/>
      <c r="K333" s="13"/>
      <c r="L333" s="196"/>
      <c r="M333" s="202"/>
      <c r="N333" s="203"/>
      <c r="O333" s="203"/>
      <c r="P333" s="203"/>
      <c r="Q333" s="203"/>
      <c r="R333" s="203"/>
      <c r="S333" s="203"/>
      <c r="T333" s="204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T333" s="198" t="s">
        <v>154</v>
      </c>
      <c r="AU333" s="198" t="s">
        <v>82</v>
      </c>
      <c r="AV333" s="13" t="s">
        <v>82</v>
      </c>
      <c r="AW333" s="13" t="s">
        <v>32</v>
      </c>
      <c r="AX333" s="13" t="s">
        <v>80</v>
      </c>
      <c r="AY333" s="198" t="s">
        <v>128</v>
      </c>
    </row>
    <row r="334" s="2" customFormat="1" ht="21.75" customHeight="1">
      <c r="A334" s="38"/>
      <c r="B334" s="182"/>
      <c r="C334" s="183" t="s">
        <v>693</v>
      </c>
      <c r="D334" s="183" t="s">
        <v>130</v>
      </c>
      <c r="E334" s="184" t="s">
        <v>694</v>
      </c>
      <c r="F334" s="185" t="s">
        <v>695</v>
      </c>
      <c r="G334" s="186" t="s">
        <v>140</v>
      </c>
      <c r="H334" s="187">
        <v>82.021000000000001</v>
      </c>
      <c r="I334" s="188"/>
      <c r="J334" s="189">
        <f>ROUND(I334*H334,2)</f>
        <v>0</v>
      </c>
      <c r="K334" s="185" t="s">
        <v>1</v>
      </c>
      <c r="L334" s="39"/>
      <c r="M334" s="190" t="s">
        <v>1</v>
      </c>
      <c r="N334" s="191" t="s">
        <v>40</v>
      </c>
      <c r="O334" s="77"/>
      <c r="P334" s="192">
        <f>O334*H334</f>
        <v>0</v>
      </c>
      <c r="Q334" s="192">
        <v>0.0053</v>
      </c>
      <c r="R334" s="192">
        <f>Q334*H334</f>
        <v>0.43471130000000002</v>
      </c>
      <c r="S334" s="192">
        <v>0</v>
      </c>
      <c r="T334" s="193">
        <f>S334*H334</f>
        <v>0</v>
      </c>
      <c r="U334" s="38"/>
      <c r="V334" s="38"/>
      <c r="W334" s="38"/>
      <c r="X334" s="38"/>
      <c r="Y334" s="38"/>
      <c r="Z334" s="38"/>
      <c r="AA334" s="38"/>
      <c r="AB334" s="38"/>
      <c r="AC334" s="38"/>
      <c r="AD334" s="38"/>
      <c r="AE334" s="38"/>
      <c r="AR334" s="194" t="s">
        <v>202</v>
      </c>
      <c r="AT334" s="194" t="s">
        <v>130</v>
      </c>
      <c r="AU334" s="194" t="s">
        <v>82</v>
      </c>
      <c r="AY334" s="19" t="s">
        <v>128</v>
      </c>
      <c r="BE334" s="195">
        <f>IF(N334="základní",J334,0)</f>
        <v>0</v>
      </c>
      <c r="BF334" s="195">
        <f>IF(N334="snížená",J334,0)</f>
        <v>0</v>
      </c>
      <c r="BG334" s="195">
        <f>IF(N334="zákl. přenesená",J334,0)</f>
        <v>0</v>
      </c>
      <c r="BH334" s="195">
        <f>IF(N334="sníž. přenesená",J334,0)</f>
        <v>0</v>
      </c>
      <c r="BI334" s="195">
        <f>IF(N334="nulová",J334,0)</f>
        <v>0</v>
      </c>
      <c r="BJ334" s="19" t="s">
        <v>80</v>
      </c>
      <c r="BK334" s="195">
        <f>ROUND(I334*H334,2)</f>
        <v>0</v>
      </c>
      <c r="BL334" s="19" t="s">
        <v>202</v>
      </c>
      <c r="BM334" s="194" t="s">
        <v>696</v>
      </c>
    </row>
    <row r="335" s="2" customFormat="1" ht="16.5" customHeight="1">
      <c r="A335" s="38"/>
      <c r="B335" s="182"/>
      <c r="C335" s="229" t="s">
        <v>697</v>
      </c>
      <c r="D335" s="229" t="s">
        <v>513</v>
      </c>
      <c r="E335" s="230" t="s">
        <v>698</v>
      </c>
      <c r="F335" s="231" t="s">
        <v>699</v>
      </c>
      <c r="G335" s="232" t="s">
        <v>140</v>
      </c>
      <c r="H335" s="233">
        <v>90.222999999999999</v>
      </c>
      <c r="I335" s="234"/>
      <c r="J335" s="235">
        <f>ROUND(I335*H335,2)</f>
        <v>0</v>
      </c>
      <c r="K335" s="231" t="s">
        <v>141</v>
      </c>
      <c r="L335" s="236"/>
      <c r="M335" s="237" t="s">
        <v>1</v>
      </c>
      <c r="N335" s="238" t="s">
        <v>40</v>
      </c>
      <c r="O335" s="77"/>
      <c r="P335" s="192">
        <f>O335*H335</f>
        <v>0</v>
      </c>
      <c r="Q335" s="192">
        <v>0.0126</v>
      </c>
      <c r="R335" s="192">
        <f>Q335*H335</f>
        <v>1.1368098</v>
      </c>
      <c r="S335" s="192">
        <v>0</v>
      </c>
      <c r="T335" s="193">
        <f>S335*H335</f>
        <v>0</v>
      </c>
      <c r="U335" s="38"/>
      <c r="V335" s="38"/>
      <c r="W335" s="38"/>
      <c r="X335" s="38"/>
      <c r="Y335" s="38"/>
      <c r="Z335" s="38"/>
      <c r="AA335" s="38"/>
      <c r="AB335" s="38"/>
      <c r="AC335" s="38"/>
      <c r="AD335" s="38"/>
      <c r="AE335" s="38"/>
      <c r="AR335" s="194" t="s">
        <v>269</v>
      </c>
      <c r="AT335" s="194" t="s">
        <v>513</v>
      </c>
      <c r="AU335" s="194" t="s">
        <v>82</v>
      </c>
      <c r="AY335" s="19" t="s">
        <v>128</v>
      </c>
      <c r="BE335" s="195">
        <f>IF(N335="základní",J335,0)</f>
        <v>0</v>
      </c>
      <c r="BF335" s="195">
        <f>IF(N335="snížená",J335,0)</f>
        <v>0</v>
      </c>
      <c r="BG335" s="195">
        <f>IF(N335="zákl. přenesená",J335,0)</f>
        <v>0</v>
      </c>
      <c r="BH335" s="195">
        <f>IF(N335="sníž. přenesená",J335,0)</f>
        <v>0</v>
      </c>
      <c r="BI335" s="195">
        <f>IF(N335="nulová",J335,0)</f>
        <v>0</v>
      </c>
      <c r="BJ335" s="19" t="s">
        <v>80</v>
      </c>
      <c r="BK335" s="195">
        <f>ROUND(I335*H335,2)</f>
        <v>0</v>
      </c>
      <c r="BL335" s="19" t="s">
        <v>202</v>
      </c>
      <c r="BM335" s="194" t="s">
        <v>700</v>
      </c>
    </row>
    <row r="336" s="13" customFormat="1">
      <c r="A336" s="13"/>
      <c r="B336" s="196"/>
      <c r="C336" s="13"/>
      <c r="D336" s="197" t="s">
        <v>154</v>
      </c>
      <c r="E336" s="13"/>
      <c r="F336" s="199" t="s">
        <v>701</v>
      </c>
      <c r="G336" s="13"/>
      <c r="H336" s="200">
        <v>90.222999999999999</v>
      </c>
      <c r="I336" s="201"/>
      <c r="J336" s="13"/>
      <c r="K336" s="13"/>
      <c r="L336" s="196"/>
      <c r="M336" s="202"/>
      <c r="N336" s="203"/>
      <c r="O336" s="203"/>
      <c r="P336" s="203"/>
      <c r="Q336" s="203"/>
      <c r="R336" s="203"/>
      <c r="S336" s="203"/>
      <c r="T336" s="204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T336" s="198" t="s">
        <v>154</v>
      </c>
      <c r="AU336" s="198" t="s">
        <v>82</v>
      </c>
      <c r="AV336" s="13" t="s">
        <v>82</v>
      </c>
      <c r="AW336" s="13" t="s">
        <v>3</v>
      </c>
      <c r="AX336" s="13" t="s">
        <v>80</v>
      </c>
      <c r="AY336" s="198" t="s">
        <v>128</v>
      </c>
    </row>
    <row r="337" s="2" customFormat="1" ht="21.75" customHeight="1">
      <c r="A337" s="38"/>
      <c r="B337" s="182"/>
      <c r="C337" s="183" t="s">
        <v>702</v>
      </c>
      <c r="D337" s="183" t="s">
        <v>130</v>
      </c>
      <c r="E337" s="184" t="s">
        <v>703</v>
      </c>
      <c r="F337" s="185" t="s">
        <v>704</v>
      </c>
      <c r="G337" s="186" t="s">
        <v>140</v>
      </c>
      <c r="H337" s="187">
        <v>82.021000000000001</v>
      </c>
      <c r="I337" s="188"/>
      <c r="J337" s="189">
        <f>ROUND(I337*H337,2)</f>
        <v>0</v>
      </c>
      <c r="K337" s="185" t="s">
        <v>141</v>
      </c>
      <c r="L337" s="39"/>
      <c r="M337" s="190" t="s">
        <v>1</v>
      </c>
      <c r="N337" s="191" t="s">
        <v>40</v>
      </c>
      <c r="O337" s="77"/>
      <c r="P337" s="192">
        <f>O337*H337</f>
        <v>0</v>
      </c>
      <c r="Q337" s="192">
        <v>0</v>
      </c>
      <c r="R337" s="192">
        <f>Q337*H337</f>
        <v>0</v>
      </c>
      <c r="S337" s="192">
        <v>0</v>
      </c>
      <c r="T337" s="193">
        <f>S337*H337</f>
        <v>0</v>
      </c>
      <c r="U337" s="38"/>
      <c r="V337" s="38"/>
      <c r="W337" s="38"/>
      <c r="X337" s="38"/>
      <c r="Y337" s="38"/>
      <c r="Z337" s="38"/>
      <c r="AA337" s="38"/>
      <c r="AB337" s="38"/>
      <c r="AC337" s="38"/>
      <c r="AD337" s="38"/>
      <c r="AE337" s="38"/>
      <c r="AR337" s="194" t="s">
        <v>202</v>
      </c>
      <c r="AT337" s="194" t="s">
        <v>130</v>
      </c>
      <c r="AU337" s="194" t="s">
        <v>82</v>
      </c>
      <c r="AY337" s="19" t="s">
        <v>128</v>
      </c>
      <c r="BE337" s="195">
        <f>IF(N337="základní",J337,0)</f>
        <v>0</v>
      </c>
      <c r="BF337" s="195">
        <f>IF(N337="snížená",J337,0)</f>
        <v>0</v>
      </c>
      <c r="BG337" s="195">
        <f>IF(N337="zákl. přenesená",J337,0)</f>
        <v>0</v>
      </c>
      <c r="BH337" s="195">
        <f>IF(N337="sníž. přenesená",J337,0)</f>
        <v>0</v>
      </c>
      <c r="BI337" s="195">
        <f>IF(N337="nulová",J337,0)</f>
        <v>0</v>
      </c>
      <c r="BJ337" s="19" t="s">
        <v>80</v>
      </c>
      <c r="BK337" s="195">
        <f>ROUND(I337*H337,2)</f>
        <v>0</v>
      </c>
      <c r="BL337" s="19" t="s">
        <v>202</v>
      </c>
      <c r="BM337" s="194" t="s">
        <v>705</v>
      </c>
    </row>
    <row r="338" s="2" customFormat="1" ht="21.75" customHeight="1">
      <c r="A338" s="38"/>
      <c r="B338" s="182"/>
      <c r="C338" s="183" t="s">
        <v>706</v>
      </c>
      <c r="D338" s="183" t="s">
        <v>130</v>
      </c>
      <c r="E338" s="184" t="s">
        <v>707</v>
      </c>
      <c r="F338" s="185" t="s">
        <v>708</v>
      </c>
      <c r="G338" s="186" t="s">
        <v>140</v>
      </c>
      <c r="H338" s="187">
        <v>82.021000000000001</v>
      </c>
      <c r="I338" s="188"/>
      <c r="J338" s="189">
        <f>ROUND(I338*H338,2)</f>
        <v>0</v>
      </c>
      <c r="K338" s="185" t="s">
        <v>141</v>
      </c>
      <c r="L338" s="39"/>
      <c r="M338" s="190" t="s">
        <v>1</v>
      </c>
      <c r="N338" s="191" t="s">
        <v>40</v>
      </c>
      <c r="O338" s="77"/>
      <c r="P338" s="192">
        <f>O338*H338</f>
        <v>0</v>
      </c>
      <c r="Q338" s="192">
        <v>0</v>
      </c>
      <c r="R338" s="192">
        <f>Q338*H338</f>
        <v>0</v>
      </c>
      <c r="S338" s="192">
        <v>0</v>
      </c>
      <c r="T338" s="193">
        <f>S338*H338</f>
        <v>0</v>
      </c>
      <c r="U338" s="38"/>
      <c r="V338" s="38"/>
      <c r="W338" s="38"/>
      <c r="X338" s="38"/>
      <c r="Y338" s="38"/>
      <c r="Z338" s="38"/>
      <c r="AA338" s="38"/>
      <c r="AB338" s="38"/>
      <c r="AC338" s="38"/>
      <c r="AD338" s="38"/>
      <c r="AE338" s="38"/>
      <c r="AR338" s="194" t="s">
        <v>202</v>
      </c>
      <c r="AT338" s="194" t="s">
        <v>130</v>
      </c>
      <c r="AU338" s="194" t="s">
        <v>82</v>
      </c>
      <c r="AY338" s="19" t="s">
        <v>128</v>
      </c>
      <c r="BE338" s="195">
        <f>IF(N338="základní",J338,0)</f>
        <v>0</v>
      </c>
      <c r="BF338" s="195">
        <f>IF(N338="snížená",J338,0)</f>
        <v>0</v>
      </c>
      <c r="BG338" s="195">
        <f>IF(N338="zákl. přenesená",J338,0)</f>
        <v>0</v>
      </c>
      <c r="BH338" s="195">
        <f>IF(N338="sníž. přenesená",J338,0)</f>
        <v>0</v>
      </c>
      <c r="BI338" s="195">
        <f>IF(N338="nulová",J338,0)</f>
        <v>0</v>
      </c>
      <c r="BJ338" s="19" t="s">
        <v>80</v>
      </c>
      <c r="BK338" s="195">
        <f>ROUND(I338*H338,2)</f>
        <v>0</v>
      </c>
      <c r="BL338" s="19" t="s">
        <v>202</v>
      </c>
      <c r="BM338" s="194" t="s">
        <v>709</v>
      </c>
    </row>
    <row r="339" s="2" customFormat="1" ht="21.75" customHeight="1">
      <c r="A339" s="38"/>
      <c r="B339" s="182"/>
      <c r="C339" s="183" t="s">
        <v>710</v>
      </c>
      <c r="D339" s="183" t="s">
        <v>130</v>
      </c>
      <c r="E339" s="184" t="s">
        <v>711</v>
      </c>
      <c r="F339" s="185" t="s">
        <v>712</v>
      </c>
      <c r="G339" s="186" t="s">
        <v>210</v>
      </c>
      <c r="H339" s="187">
        <v>3</v>
      </c>
      <c r="I339" s="188"/>
      <c r="J339" s="189">
        <f>ROUND(I339*H339,2)</f>
        <v>0</v>
      </c>
      <c r="K339" s="185" t="s">
        <v>1</v>
      </c>
      <c r="L339" s="39"/>
      <c r="M339" s="190" t="s">
        <v>1</v>
      </c>
      <c r="N339" s="191" t="s">
        <v>40</v>
      </c>
      <c r="O339" s="77"/>
      <c r="P339" s="192">
        <f>O339*H339</f>
        <v>0</v>
      </c>
      <c r="Q339" s="192">
        <v>0.00097999999999999997</v>
      </c>
      <c r="R339" s="192">
        <f>Q339*H339</f>
        <v>0.0029399999999999999</v>
      </c>
      <c r="S339" s="192">
        <v>0</v>
      </c>
      <c r="T339" s="193">
        <f>S339*H339</f>
        <v>0</v>
      </c>
      <c r="U339" s="38"/>
      <c r="V339" s="38"/>
      <c r="W339" s="38"/>
      <c r="X339" s="38"/>
      <c r="Y339" s="38"/>
      <c r="Z339" s="38"/>
      <c r="AA339" s="38"/>
      <c r="AB339" s="38"/>
      <c r="AC339" s="38"/>
      <c r="AD339" s="38"/>
      <c r="AE339" s="38"/>
      <c r="AR339" s="194" t="s">
        <v>202</v>
      </c>
      <c r="AT339" s="194" t="s">
        <v>130</v>
      </c>
      <c r="AU339" s="194" t="s">
        <v>82</v>
      </c>
      <c r="AY339" s="19" t="s">
        <v>128</v>
      </c>
      <c r="BE339" s="195">
        <f>IF(N339="základní",J339,0)</f>
        <v>0</v>
      </c>
      <c r="BF339" s="195">
        <f>IF(N339="snížená",J339,0)</f>
        <v>0</v>
      </c>
      <c r="BG339" s="195">
        <f>IF(N339="zákl. přenesená",J339,0)</f>
        <v>0</v>
      </c>
      <c r="BH339" s="195">
        <f>IF(N339="sníž. přenesená",J339,0)</f>
        <v>0</v>
      </c>
      <c r="BI339" s="195">
        <f>IF(N339="nulová",J339,0)</f>
        <v>0</v>
      </c>
      <c r="BJ339" s="19" t="s">
        <v>80</v>
      </c>
      <c r="BK339" s="195">
        <f>ROUND(I339*H339,2)</f>
        <v>0</v>
      </c>
      <c r="BL339" s="19" t="s">
        <v>202</v>
      </c>
      <c r="BM339" s="194" t="s">
        <v>713</v>
      </c>
    </row>
    <row r="340" s="2" customFormat="1" ht="21.75" customHeight="1">
      <c r="A340" s="38"/>
      <c r="B340" s="182"/>
      <c r="C340" s="183" t="s">
        <v>714</v>
      </c>
      <c r="D340" s="183" t="s">
        <v>130</v>
      </c>
      <c r="E340" s="184" t="s">
        <v>715</v>
      </c>
      <c r="F340" s="185" t="s">
        <v>716</v>
      </c>
      <c r="G340" s="186" t="s">
        <v>383</v>
      </c>
      <c r="H340" s="228"/>
      <c r="I340" s="188"/>
      <c r="J340" s="189">
        <f>ROUND(I340*H340,2)</f>
        <v>0</v>
      </c>
      <c r="K340" s="185" t="s">
        <v>141</v>
      </c>
      <c r="L340" s="39"/>
      <c r="M340" s="190" t="s">
        <v>1</v>
      </c>
      <c r="N340" s="191" t="s">
        <v>40</v>
      </c>
      <c r="O340" s="77"/>
      <c r="P340" s="192">
        <f>O340*H340</f>
        <v>0</v>
      </c>
      <c r="Q340" s="192">
        <v>0</v>
      </c>
      <c r="R340" s="192">
        <f>Q340*H340</f>
        <v>0</v>
      </c>
      <c r="S340" s="192">
        <v>0</v>
      </c>
      <c r="T340" s="193">
        <f>S340*H340</f>
        <v>0</v>
      </c>
      <c r="U340" s="38"/>
      <c r="V340" s="38"/>
      <c r="W340" s="38"/>
      <c r="X340" s="38"/>
      <c r="Y340" s="38"/>
      <c r="Z340" s="38"/>
      <c r="AA340" s="38"/>
      <c r="AB340" s="38"/>
      <c r="AC340" s="38"/>
      <c r="AD340" s="38"/>
      <c r="AE340" s="38"/>
      <c r="AR340" s="194" t="s">
        <v>202</v>
      </c>
      <c r="AT340" s="194" t="s">
        <v>130</v>
      </c>
      <c r="AU340" s="194" t="s">
        <v>82</v>
      </c>
      <c r="AY340" s="19" t="s">
        <v>128</v>
      </c>
      <c r="BE340" s="195">
        <f>IF(N340="základní",J340,0)</f>
        <v>0</v>
      </c>
      <c r="BF340" s="195">
        <f>IF(N340="snížená",J340,0)</f>
        <v>0</v>
      </c>
      <c r="BG340" s="195">
        <f>IF(N340="zákl. přenesená",J340,0)</f>
        <v>0</v>
      </c>
      <c r="BH340" s="195">
        <f>IF(N340="sníž. přenesená",J340,0)</f>
        <v>0</v>
      </c>
      <c r="BI340" s="195">
        <f>IF(N340="nulová",J340,0)</f>
        <v>0</v>
      </c>
      <c r="BJ340" s="19" t="s">
        <v>80</v>
      </c>
      <c r="BK340" s="195">
        <f>ROUND(I340*H340,2)</f>
        <v>0</v>
      </c>
      <c r="BL340" s="19" t="s">
        <v>202</v>
      </c>
      <c r="BM340" s="194" t="s">
        <v>717</v>
      </c>
    </row>
    <row r="341" s="12" customFormat="1" ht="22.8" customHeight="1">
      <c r="A341" s="12"/>
      <c r="B341" s="169"/>
      <c r="C341" s="12"/>
      <c r="D341" s="170" t="s">
        <v>74</v>
      </c>
      <c r="E341" s="180" t="s">
        <v>718</v>
      </c>
      <c r="F341" s="180" t="s">
        <v>719</v>
      </c>
      <c r="G341" s="12"/>
      <c r="H341" s="12"/>
      <c r="I341" s="172"/>
      <c r="J341" s="181">
        <f>BK341</f>
        <v>0</v>
      </c>
      <c r="K341" s="12"/>
      <c r="L341" s="169"/>
      <c r="M341" s="174"/>
      <c r="N341" s="175"/>
      <c r="O341" s="175"/>
      <c r="P341" s="176">
        <f>SUM(P342:P350)</f>
        <v>0</v>
      </c>
      <c r="Q341" s="175"/>
      <c r="R341" s="176">
        <f>SUM(R342:R350)</f>
        <v>0.004076999999999999</v>
      </c>
      <c r="S341" s="175"/>
      <c r="T341" s="177">
        <f>SUM(T342:T350)</f>
        <v>0</v>
      </c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R341" s="170" t="s">
        <v>82</v>
      </c>
      <c r="AT341" s="178" t="s">
        <v>74</v>
      </c>
      <c r="AU341" s="178" t="s">
        <v>80</v>
      </c>
      <c r="AY341" s="170" t="s">
        <v>128</v>
      </c>
      <c r="BK341" s="179">
        <f>SUM(BK342:BK350)</f>
        <v>0</v>
      </c>
    </row>
    <row r="342" s="2" customFormat="1" ht="16.5" customHeight="1">
      <c r="A342" s="38"/>
      <c r="B342" s="182"/>
      <c r="C342" s="183" t="s">
        <v>720</v>
      </c>
      <c r="D342" s="183" t="s">
        <v>130</v>
      </c>
      <c r="E342" s="184" t="s">
        <v>721</v>
      </c>
      <c r="F342" s="185" t="s">
        <v>722</v>
      </c>
      <c r="G342" s="186" t="s">
        <v>140</v>
      </c>
      <c r="H342" s="187">
        <v>7.0999999999999996</v>
      </c>
      <c r="I342" s="188"/>
      <c r="J342" s="189">
        <f>ROUND(I342*H342,2)</f>
        <v>0</v>
      </c>
      <c r="K342" s="185" t="s">
        <v>141</v>
      </c>
      <c r="L342" s="39"/>
      <c r="M342" s="190" t="s">
        <v>1</v>
      </c>
      <c r="N342" s="191" t="s">
        <v>40</v>
      </c>
      <c r="O342" s="77"/>
      <c r="P342" s="192">
        <f>O342*H342</f>
        <v>0</v>
      </c>
      <c r="Q342" s="192">
        <v>6.9999999999999994E-05</v>
      </c>
      <c r="R342" s="192">
        <f>Q342*H342</f>
        <v>0.00049699999999999994</v>
      </c>
      <c r="S342" s="192">
        <v>0</v>
      </c>
      <c r="T342" s="193">
        <f>S342*H342</f>
        <v>0</v>
      </c>
      <c r="U342" s="38"/>
      <c r="V342" s="38"/>
      <c r="W342" s="38"/>
      <c r="X342" s="38"/>
      <c r="Y342" s="38"/>
      <c r="Z342" s="38"/>
      <c r="AA342" s="38"/>
      <c r="AB342" s="38"/>
      <c r="AC342" s="38"/>
      <c r="AD342" s="38"/>
      <c r="AE342" s="38"/>
      <c r="AR342" s="194" t="s">
        <v>202</v>
      </c>
      <c r="AT342" s="194" t="s">
        <v>130</v>
      </c>
      <c r="AU342" s="194" t="s">
        <v>82</v>
      </c>
      <c r="AY342" s="19" t="s">
        <v>128</v>
      </c>
      <c r="BE342" s="195">
        <f>IF(N342="základní",J342,0)</f>
        <v>0</v>
      </c>
      <c r="BF342" s="195">
        <f>IF(N342="snížená",J342,0)</f>
        <v>0</v>
      </c>
      <c r="BG342" s="195">
        <f>IF(N342="zákl. přenesená",J342,0)</f>
        <v>0</v>
      </c>
      <c r="BH342" s="195">
        <f>IF(N342="sníž. přenesená",J342,0)</f>
        <v>0</v>
      </c>
      <c r="BI342" s="195">
        <f>IF(N342="nulová",J342,0)</f>
        <v>0</v>
      </c>
      <c r="BJ342" s="19" t="s">
        <v>80</v>
      </c>
      <c r="BK342" s="195">
        <f>ROUND(I342*H342,2)</f>
        <v>0</v>
      </c>
      <c r="BL342" s="19" t="s">
        <v>202</v>
      </c>
      <c r="BM342" s="194" t="s">
        <v>723</v>
      </c>
    </row>
    <row r="343" s="2" customFormat="1" ht="21.75" customHeight="1">
      <c r="A343" s="38"/>
      <c r="B343" s="182"/>
      <c r="C343" s="183" t="s">
        <v>724</v>
      </c>
      <c r="D343" s="183" t="s">
        <v>130</v>
      </c>
      <c r="E343" s="184" t="s">
        <v>725</v>
      </c>
      <c r="F343" s="185" t="s">
        <v>726</v>
      </c>
      <c r="G343" s="186" t="s">
        <v>140</v>
      </c>
      <c r="H343" s="187">
        <v>7.0999999999999996</v>
      </c>
      <c r="I343" s="188"/>
      <c r="J343" s="189">
        <f>ROUND(I343*H343,2)</f>
        <v>0</v>
      </c>
      <c r="K343" s="185" t="s">
        <v>141</v>
      </c>
      <c r="L343" s="39"/>
      <c r="M343" s="190" t="s">
        <v>1</v>
      </c>
      <c r="N343" s="191" t="s">
        <v>40</v>
      </c>
      <c r="O343" s="77"/>
      <c r="P343" s="192">
        <f>O343*H343</f>
        <v>0</v>
      </c>
      <c r="Q343" s="192">
        <v>6.0000000000000002E-05</v>
      </c>
      <c r="R343" s="192">
        <f>Q343*H343</f>
        <v>0.000426</v>
      </c>
      <c r="S343" s="192">
        <v>0</v>
      </c>
      <c r="T343" s="193">
        <f>S343*H343</f>
        <v>0</v>
      </c>
      <c r="U343" s="38"/>
      <c r="V343" s="38"/>
      <c r="W343" s="38"/>
      <c r="X343" s="38"/>
      <c r="Y343" s="38"/>
      <c r="Z343" s="38"/>
      <c r="AA343" s="38"/>
      <c r="AB343" s="38"/>
      <c r="AC343" s="38"/>
      <c r="AD343" s="38"/>
      <c r="AE343" s="38"/>
      <c r="AR343" s="194" t="s">
        <v>202</v>
      </c>
      <c r="AT343" s="194" t="s">
        <v>130</v>
      </c>
      <c r="AU343" s="194" t="s">
        <v>82</v>
      </c>
      <c r="AY343" s="19" t="s">
        <v>128</v>
      </c>
      <c r="BE343" s="195">
        <f>IF(N343="základní",J343,0)</f>
        <v>0</v>
      </c>
      <c r="BF343" s="195">
        <f>IF(N343="snížená",J343,0)</f>
        <v>0</v>
      </c>
      <c r="BG343" s="195">
        <f>IF(N343="zákl. přenesená",J343,0)</f>
        <v>0</v>
      </c>
      <c r="BH343" s="195">
        <f>IF(N343="sníž. přenesená",J343,0)</f>
        <v>0</v>
      </c>
      <c r="BI343" s="195">
        <f>IF(N343="nulová",J343,0)</f>
        <v>0</v>
      </c>
      <c r="BJ343" s="19" t="s">
        <v>80</v>
      </c>
      <c r="BK343" s="195">
        <f>ROUND(I343*H343,2)</f>
        <v>0</v>
      </c>
      <c r="BL343" s="19" t="s">
        <v>202</v>
      </c>
      <c r="BM343" s="194" t="s">
        <v>727</v>
      </c>
    </row>
    <row r="344" s="13" customFormat="1">
      <c r="A344" s="13"/>
      <c r="B344" s="196"/>
      <c r="C344" s="13"/>
      <c r="D344" s="197" t="s">
        <v>154</v>
      </c>
      <c r="E344" s="198" t="s">
        <v>1</v>
      </c>
      <c r="F344" s="199" t="s">
        <v>728</v>
      </c>
      <c r="G344" s="13"/>
      <c r="H344" s="200">
        <v>7.0999999999999996</v>
      </c>
      <c r="I344" s="201"/>
      <c r="J344" s="13"/>
      <c r="K344" s="13"/>
      <c r="L344" s="196"/>
      <c r="M344" s="202"/>
      <c r="N344" s="203"/>
      <c r="O344" s="203"/>
      <c r="P344" s="203"/>
      <c r="Q344" s="203"/>
      <c r="R344" s="203"/>
      <c r="S344" s="203"/>
      <c r="T344" s="204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T344" s="198" t="s">
        <v>154</v>
      </c>
      <c r="AU344" s="198" t="s">
        <v>82</v>
      </c>
      <c r="AV344" s="13" t="s">
        <v>82</v>
      </c>
      <c r="AW344" s="13" t="s">
        <v>32</v>
      </c>
      <c r="AX344" s="13" t="s">
        <v>80</v>
      </c>
      <c r="AY344" s="198" t="s">
        <v>128</v>
      </c>
    </row>
    <row r="345" s="2" customFormat="1" ht="21.75" customHeight="1">
      <c r="A345" s="38"/>
      <c r="B345" s="182"/>
      <c r="C345" s="183" t="s">
        <v>729</v>
      </c>
      <c r="D345" s="183" t="s">
        <v>130</v>
      </c>
      <c r="E345" s="184" t="s">
        <v>730</v>
      </c>
      <c r="F345" s="185" t="s">
        <v>731</v>
      </c>
      <c r="G345" s="186" t="s">
        <v>140</v>
      </c>
      <c r="H345" s="187">
        <v>7.0999999999999996</v>
      </c>
      <c r="I345" s="188"/>
      <c r="J345" s="189">
        <f>ROUND(I345*H345,2)</f>
        <v>0</v>
      </c>
      <c r="K345" s="185" t="s">
        <v>141</v>
      </c>
      <c r="L345" s="39"/>
      <c r="M345" s="190" t="s">
        <v>1</v>
      </c>
      <c r="N345" s="191" t="s">
        <v>40</v>
      </c>
      <c r="O345" s="77"/>
      <c r="P345" s="192">
        <f>O345*H345</f>
        <v>0</v>
      </c>
      <c r="Q345" s="192">
        <v>0.00017000000000000001</v>
      </c>
      <c r="R345" s="192">
        <f>Q345*H345</f>
        <v>0.001207</v>
      </c>
      <c r="S345" s="192">
        <v>0</v>
      </c>
      <c r="T345" s="193">
        <f>S345*H345</f>
        <v>0</v>
      </c>
      <c r="U345" s="38"/>
      <c r="V345" s="38"/>
      <c r="W345" s="38"/>
      <c r="X345" s="38"/>
      <c r="Y345" s="38"/>
      <c r="Z345" s="38"/>
      <c r="AA345" s="38"/>
      <c r="AB345" s="38"/>
      <c r="AC345" s="38"/>
      <c r="AD345" s="38"/>
      <c r="AE345" s="38"/>
      <c r="AR345" s="194" t="s">
        <v>202</v>
      </c>
      <c r="AT345" s="194" t="s">
        <v>130</v>
      </c>
      <c r="AU345" s="194" t="s">
        <v>82</v>
      </c>
      <c r="AY345" s="19" t="s">
        <v>128</v>
      </c>
      <c r="BE345" s="195">
        <f>IF(N345="základní",J345,0)</f>
        <v>0</v>
      </c>
      <c r="BF345" s="195">
        <f>IF(N345="snížená",J345,0)</f>
        <v>0</v>
      </c>
      <c r="BG345" s="195">
        <f>IF(N345="zákl. přenesená",J345,0)</f>
        <v>0</v>
      </c>
      <c r="BH345" s="195">
        <f>IF(N345="sníž. přenesená",J345,0)</f>
        <v>0</v>
      </c>
      <c r="BI345" s="195">
        <f>IF(N345="nulová",J345,0)</f>
        <v>0</v>
      </c>
      <c r="BJ345" s="19" t="s">
        <v>80</v>
      </c>
      <c r="BK345" s="195">
        <f>ROUND(I345*H345,2)</f>
        <v>0</v>
      </c>
      <c r="BL345" s="19" t="s">
        <v>202</v>
      </c>
      <c r="BM345" s="194" t="s">
        <v>732</v>
      </c>
    </row>
    <row r="346" s="13" customFormat="1">
      <c r="A346" s="13"/>
      <c r="B346" s="196"/>
      <c r="C346" s="13"/>
      <c r="D346" s="197" t="s">
        <v>154</v>
      </c>
      <c r="E346" s="198" t="s">
        <v>1</v>
      </c>
      <c r="F346" s="199" t="s">
        <v>733</v>
      </c>
      <c r="G346" s="13"/>
      <c r="H346" s="200">
        <v>7.0999999999999996</v>
      </c>
      <c r="I346" s="201"/>
      <c r="J346" s="13"/>
      <c r="K346" s="13"/>
      <c r="L346" s="196"/>
      <c r="M346" s="202"/>
      <c r="N346" s="203"/>
      <c r="O346" s="203"/>
      <c r="P346" s="203"/>
      <c r="Q346" s="203"/>
      <c r="R346" s="203"/>
      <c r="S346" s="203"/>
      <c r="T346" s="204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T346" s="198" t="s">
        <v>154</v>
      </c>
      <c r="AU346" s="198" t="s">
        <v>82</v>
      </c>
      <c r="AV346" s="13" t="s">
        <v>82</v>
      </c>
      <c r="AW346" s="13" t="s">
        <v>32</v>
      </c>
      <c r="AX346" s="13" t="s">
        <v>80</v>
      </c>
      <c r="AY346" s="198" t="s">
        <v>128</v>
      </c>
    </row>
    <row r="347" s="2" customFormat="1" ht="21.75" customHeight="1">
      <c r="A347" s="38"/>
      <c r="B347" s="182"/>
      <c r="C347" s="183" t="s">
        <v>734</v>
      </c>
      <c r="D347" s="183" t="s">
        <v>130</v>
      </c>
      <c r="E347" s="184" t="s">
        <v>735</v>
      </c>
      <c r="F347" s="185" t="s">
        <v>736</v>
      </c>
      <c r="G347" s="186" t="s">
        <v>140</v>
      </c>
      <c r="H347" s="187">
        <v>7.0999999999999996</v>
      </c>
      <c r="I347" s="188"/>
      <c r="J347" s="189">
        <f>ROUND(I347*H347,2)</f>
        <v>0</v>
      </c>
      <c r="K347" s="185" t="s">
        <v>141</v>
      </c>
      <c r="L347" s="39"/>
      <c r="M347" s="190" t="s">
        <v>1</v>
      </c>
      <c r="N347" s="191" t="s">
        <v>40</v>
      </c>
      <c r="O347" s="77"/>
      <c r="P347" s="192">
        <f>O347*H347</f>
        <v>0</v>
      </c>
      <c r="Q347" s="192">
        <v>0.00012</v>
      </c>
      <c r="R347" s="192">
        <f>Q347*H347</f>
        <v>0.000852</v>
      </c>
      <c r="S347" s="192">
        <v>0</v>
      </c>
      <c r="T347" s="193">
        <f>S347*H347</f>
        <v>0</v>
      </c>
      <c r="U347" s="38"/>
      <c r="V347" s="38"/>
      <c r="W347" s="38"/>
      <c r="X347" s="38"/>
      <c r="Y347" s="38"/>
      <c r="Z347" s="38"/>
      <c r="AA347" s="38"/>
      <c r="AB347" s="38"/>
      <c r="AC347" s="38"/>
      <c r="AD347" s="38"/>
      <c r="AE347" s="38"/>
      <c r="AR347" s="194" t="s">
        <v>202</v>
      </c>
      <c r="AT347" s="194" t="s">
        <v>130</v>
      </c>
      <c r="AU347" s="194" t="s">
        <v>82</v>
      </c>
      <c r="AY347" s="19" t="s">
        <v>128</v>
      </c>
      <c r="BE347" s="195">
        <f>IF(N347="základní",J347,0)</f>
        <v>0</v>
      </c>
      <c r="BF347" s="195">
        <f>IF(N347="snížená",J347,0)</f>
        <v>0</v>
      </c>
      <c r="BG347" s="195">
        <f>IF(N347="zákl. přenesená",J347,0)</f>
        <v>0</v>
      </c>
      <c r="BH347" s="195">
        <f>IF(N347="sníž. přenesená",J347,0)</f>
        <v>0</v>
      </c>
      <c r="BI347" s="195">
        <f>IF(N347="nulová",J347,0)</f>
        <v>0</v>
      </c>
      <c r="BJ347" s="19" t="s">
        <v>80</v>
      </c>
      <c r="BK347" s="195">
        <f>ROUND(I347*H347,2)</f>
        <v>0</v>
      </c>
      <c r="BL347" s="19" t="s">
        <v>202</v>
      </c>
      <c r="BM347" s="194" t="s">
        <v>737</v>
      </c>
    </row>
    <row r="348" s="2" customFormat="1" ht="21.75" customHeight="1">
      <c r="A348" s="38"/>
      <c r="B348" s="182"/>
      <c r="C348" s="183" t="s">
        <v>738</v>
      </c>
      <c r="D348" s="183" t="s">
        <v>130</v>
      </c>
      <c r="E348" s="184" t="s">
        <v>739</v>
      </c>
      <c r="F348" s="185" t="s">
        <v>740</v>
      </c>
      <c r="G348" s="186" t="s">
        <v>140</v>
      </c>
      <c r="H348" s="187">
        <v>7.0999999999999996</v>
      </c>
      <c r="I348" s="188"/>
      <c r="J348" s="189">
        <f>ROUND(I348*H348,2)</f>
        <v>0</v>
      </c>
      <c r="K348" s="185" t="s">
        <v>141</v>
      </c>
      <c r="L348" s="39"/>
      <c r="M348" s="190" t="s">
        <v>1</v>
      </c>
      <c r="N348" s="191" t="s">
        <v>40</v>
      </c>
      <c r="O348" s="77"/>
      <c r="P348" s="192">
        <f>O348*H348</f>
        <v>0</v>
      </c>
      <c r="Q348" s="192">
        <v>0.00012</v>
      </c>
      <c r="R348" s="192">
        <f>Q348*H348</f>
        <v>0.000852</v>
      </c>
      <c r="S348" s="192">
        <v>0</v>
      </c>
      <c r="T348" s="193">
        <f>S348*H348</f>
        <v>0</v>
      </c>
      <c r="U348" s="38"/>
      <c r="V348" s="38"/>
      <c r="W348" s="38"/>
      <c r="X348" s="38"/>
      <c r="Y348" s="38"/>
      <c r="Z348" s="38"/>
      <c r="AA348" s="38"/>
      <c r="AB348" s="38"/>
      <c r="AC348" s="38"/>
      <c r="AD348" s="38"/>
      <c r="AE348" s="38"/>
      <c r="AR348" s="194" t="s">
        <v>202</v>
      </c>
      <c r="AT348" s="194" t="s">
        <v>130</v>
      </c>
      <c r="AU348" s="194" t="s">
        <v>82</v>
      </c>
      <c r="AY348" s="19" t="s">
        <v>128</v>
      </c>
      <c r="BE348" s="195">
        <f>IF(N348="základní",J348,0)</f>
        <v>0</v>
      </c>
      <c r="BF348" s="195">
        <f>IF(N348="snížená",J348,0)</f>
        <v>0</v>
      </c>
      <c r="BG348" s="195">
        <f>IF(N348="zákl. přenesená",J348,0)</f>
        <v>0</v>
      </c>
      <c r="BH348" s="195">
        <f>IF(N348="sníž. přenesená",J348,0)</f>
        <v>0</v>
      </c>
      <c r="BI348" s="195">
        <f>IF(N348="nulová",J348,0)</f>
        <v>0</v>
      </c>
      <c r="BJ348" s="19" t="s">
        <v>80</v>
      </c>
      <c r="BK348" s="195">
        <f>ROUND(I348*H348,2)</f>
        <v>0</v>
      </c>
      <c r="BL348" s="19" t="s">
        <v>202</v>
      </c>
      <c r="BM348" s="194" t="s">
        <v>741</v>
      </c>
    </row>
    <row r="349" s="2" customFormat="1" ht="21.75" customHeight="1">
      <c r="A349" s="38"/>
      <c r="B349" s="182"/>
      <c r="C349" s="183" t="s">
        <v>742</v>
      </c>
      <c r="D349" s="183" t="s">
        <v>130</v>
      </c>
      <c r="E349" s="184" t="s">
        <v>743</v>
      </c>
      <c r="F349" s="185" t="s">
        <v>744</v>
      </c>
      <c r="G349" s="186" t="s">
        <v>140</v>
      </c>
      <c r="H349" s="187">
        <v>7.0999999999999996</v>
      </c>
      <c r="I349" s="188"/>
      <c r="J349" s="189">
        <f>ROUND(I349*H349,2)</f>
        <v>0</v>
      </c>
      <c r="K349" s="185" t="s">
        <v>141</v>
      </c>
      <c r="L349" s="39"/>
      <c r="M349" s="190" t="s">
        <v>1</v>
      </c>
      <c r="N349" s="191" t="s">
        <v>40</v>
      </c>
      <c r="O349" s="77"/>
      <c r="P349" s="192">
        <f>O349*H349</f>
        <v>0</v>
      </c>
      <c r="Q349" s="192">
        <v>3.0000000000000001E-05</v>
      </c>
      <c r="R349" s="192">
        <f>Q349*H349</f>
        <v>0.000213</v>
      </c>
      <c r="S349" s="192">
        <v>0</v>
      </c>
      <c r="T349" s="193">
        <f>S349*H349</f>
        <v>0</v>
      </c>
      <c r="U349" s="38"/>
      <c r="V349" s="38"/>
      <c r="W349" s="38"/>
      <c r="X349" s="38"/>
      <c r="Y349" s="38"/>
      <c r="Z349" s="38"/>
      <c r="AA349" s="38"/>
      <c r="AB349" s="38"/>
      <c r="AC349" s="38"/>
      <c r="AD349" s="38"/>
      <c r="AE349" s="38"/>
      <c r="AR349" s="194" t="s">
        <v>202</v>
      </c>
      <c r="AT349" s="194" t="s">
        <v>130</v>
      </c>
      <c r="AU349" s="194" t="s">
        <v>82</v>
      </c>
      <c r="AY349" s="19" t="s">
        <v>128</v>
      </c>
      <c r="BE349" s="195">
        <f>IF(N349="základní",J349,0)</f>
        <v>0</v>
      </c>
      <c r="BF349" s="195">
        <f>IF(N349="snížená",J349,0)</f>
        <v>0</v>
      </c>
      <c r="BG349" s="195">
        <f>IF(N349="zákl. přenesená",J349,0)</f>
        <v>0</v>
      </c>
      <c r="BH349" s="195">
        <f>IF(N349="sníž. přenesená",J349,0)</f>
        <v>0</v>
      </c>
      <c r="BI349" s="195">
        <f>IF(N349="nulová",J349,0)</f>
        <v>0</v>
      </c>
      <c r="BJ349" s="19" t="s">
        <v>80</v>
      </c>
      <c r="BK349" s="195">
        <f>ROUND(I349*H349,2)</f>
        <v>0</v>
      </c>
      <c r="BL349" s="19" t="s">
        <v>202</v>
      </c>
      <c r="BM349" s="194" t="s">
        <v>745</v>
      </c>
    </row>
    <row r="350" s="2" customFormat="1" ht="16.5" customHeight="1">
      <c r="A350" s="38"/>
      <c r="B350" s="182"/>
      <c r="C350" s="183" t="s">
        <v>746</v>
      </c>
      <c r="D350" s="183" t="s">
        <v>130</v>
      </c>
      <c r="E350" s="184" t="s">
        <v>747</v>
      </c>
      <c r="F350" s="185" t="s">
        <v>748</v>
      </c>
      <c r="G350" s="186" t="s">
        <v>133</v>
      </c>
      <c r="H350" s="187">
        <v>1</v>
      </c>
      <c r="I350" s="188"/>
      <c r="J350" s="189">
        <f>ROUND(I350*H350,2)</f>
        <v>0</v>
      </c>
      <c r="K350" s="185" t="s">
        <v>1</v>
      </c>
      <c r="L350" s="39"/>
      <c r="M350" s="190" t="s">
        <v>1</v>
      </c>
      <c r="N350" s="191" t="s">
        <v>40</v>
      </c>
      <c r="O350" s="77"/>
      <c r="P350" s="192">
        <f>O350*H350</f>
        <v>0</v>
      </c>
      <c r="Q350" s="192">
        <v>3.0000000000000001E-05</v>
      </c>
      <c r="R350" s="192">
        <f>Q350*H350</f>
        <v>3.0000000000000001E-05</v>
      </c>
      <c r="S350" s="192">
        <v>0</v>
      </c>
      <c r="T350" s="193">
        <f>S350*H350</f>
        <v>0</v>
      </c>
      <c r="U350" s="38"/>
      <c r="V350" s="38"/>
      <c r="W350" s="38"/>
      <c r="X350" s="38"/>
      <c r="Y350" s="38"/>
      <c r="Z350" s="38"/>
      <c r="AA350" s="38"/>
      <c r="AB350" s="38"/>
      <c r="AC350" s="38"/>
      <c r="AD350" s="38"/>
      <c r="AE350" s="38"/>
      <c r="AR350" s="194" t="s">
        <v>202</v>
      </c>
      <c r="AT350" s="194" t="s">
        <v>130</v>
      </c>
      <c r="AU350" s="194" t="s">
        <v>82</v>
      </c>
      <c r="AY350" s="19" t="s">
        <v>128</v>
      </c>
      <c r="BE350" s="195">
        <f>IF(N350="základní",J350,0)</f>
        <v>0</v>
      </c>
      <c r="BF350" s="195">
        <f>IF(N350="snížená",J350,0)</f>
        <v>0</v>
      </c>
      <c r="BG350" s="195">
        <f>IF(N350="zákl. přenesená",J350,0)</f>
        <v>0</v>
      </c>
      <c r="BH350" s="195">
        <f>IF(N350="sníž. přenesená",J350,0)</f>
        <v>0</v>
      </c>
      <c r="BI350" s="195">
        <f>IF(N350="nulová",J350,0)</f>
        <v>0</v>
      </c>
      <c r="BJ350" s="19" t="s">
        <v>80</v>
      </c>
      <c r="BK350" s="195">
        <f>ROUND(I350*H350,2)</f>
        <v>0</v>
      </c>
      <c r="BL350" s="19" t="s">
        <v>202</v>
      </c>
      <c r="BM350" s="194" t="s">
        <v>749</v>
      </c>
    </row>
    <row r="351" s="12" customFormat="1" ht="22.8" customHeight="1">
      <c r="A351" s="12"/>
      <c r="B351" s="169"/>
      <c r="C351" s="12"/>
      <c r="D351" s="170" t="s">
        <v>74</v>
      </c>
      <c r="E351" s="180" t="s">
        <v>750</v>
      </c>
      <c r="F351" s="180" t="s">
        <v>751</v>
      </c>
      <c r="G351" s="12"/>
      <c r="H351" s="12"/>
      <c r="I351" s="172"/>
      <c r="J351" s="181">
        <f>BK351</f>
        <v>0</v>
      </c>
      <c r="K351" s="12"/>
      <c r="L351" s="169"/>
      <c r="M351" s="174"/>
      <c r="N351" s="175"/>
      <c r="O351" s="175"/>
      <c r="P351" s="176">
        <f>SUM(P352:P362)</f>
        <v>0</v>
      </c>
      <c r="Q351" s="175"/>
      <c r="R351" s="176">
        <f>SUM(R352:R362)</f>
        <v>0.19135999999999998</v>
      </c>
      <c r="S351" s="175"/>
      <c r="T351" s="177">
        <f>SUM(T352:T362)</f>
        <v>0.039469199999999996</v>
      </c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R351" s="170" t="s">
        <v>82</v>
      </c>
      <c r="AT351" s="178" t="s">
        <v>74</v>
      </c>
      <c r="AU351" s="178" t="s">
        <v>80</v>
      </c>
      <c r="AY351" s="170" t="s">
        <v>128</v>
      </c>
      <c r="BK351" s="179">
        <f>SUM(BK352:BK362)</f>
        <v>0</v>
      </c>
    </row>
    <row r="352" s="2" customFormat="1" ht="16.5" customHeight="1">
      <c r="A352" s="38"/>
      <c r="B352" s="182"/>
      <c r="C352" s="183" t="s">
        <v>752</v>
      </c>
      <c r="D352" s="183" t="s">
        <v>130</v>
      </c>
      <c r="E352" s="184" t="s">
        <v>753</v>
      </c>
      <c r="F352" s="185" t="s">
        <v>754</v>
      </c>
      <c r="G352" s="186" t="s">
        <v>140</v>
      </c>
      <c r="H352" s="187">
        <v>127.31999999999999</v>
      </c>
      <c r="I352" s="188"/>
      <c r="J352" s="189">
        <f>ROUND(I352*H352,2)</f>
        <v>0</v>
      </c>
      <c r="K352" s="185" t="s">
        <v>141</v>
      </c>
      <c r="L352" s="39"/>
      <c r="M352" s="190" t="s">
        <v>1</v>
      </c>
      <c r="N352" s="191" t="s">
        <v>40</v>
      </c>
      <c r="O352" s="77"/>
      <c r="P352" s="192">
        <f>O352*H352</f>
        <v>0</v>
      </c>
      <c r="Q352" s="192">
        <v>0.001</v>
      </c>
      <c r="R352" s="192">
        <f>Q352*H352</f>
        <v>0.12731999999999999</v>
      </c>
      <c r="S352" s="192">
        <v>0.00031</v>
      </c>
      <c r="T352" s="193">
        <f>S352*H352</f>
        <v>0.039469199999999996</v>
      </c>
      <c r="U352" s="38"/>
      <c r="V352" s="38"/>
      <c r="W352" s="38"/>
      <c r="X352" s="38"/>
      <c r="Y352" s="38"/>
      <c r="Z352" s="38"/>
      <c r="AA352" s="38"/>
      <c r="AB352" s="38"/>
      <c r="AC352" s="38"/>
      <c r="AD352" s="38"/>
      <c r="AE352" s="38"/>
      <c r="AR352" s="194" t="s">
        <v>202</v>
      </c>
      <c r="AT352" s="194" t="s">
        <v>130</v>
      </c>
      <c r="AU352" s="194" t="s">
        <v>82</v>
      </c>
      <c r="AY352" s="19" t="s">
        <v>128</v>
      </c>
      <c r="BE352" s="195">
        <f>IF(N352="základní",J352,0)</f>
        <v>0</v>
      </c>
      <c r="BF352" s="195">
        <f>IF(N352="snížená",J352,0)</f>
        <v>0</v>
      </c>
      <c r="BG352" s="195">
        <f>IF(N352="zákl. přenesená",J352,0)</f>
        <v>0</v>
      </c>
      <c r="BH352" s="195">
        <f>IF(N352="sníž. přenesená",J352,0)</f>
        <v>0</v>
      </c>
      <c r="BI352" s="195">
        <f>IF(N352="nulová",J352,0)</f>
        <v>0</v>
      </c>
      <c r="BJ352" s="19" t="s">
        <v>80</v>
      </c>
      <c r="BK352" s="195">
        <f>ROUND(I352*H352,2)</f>
        <v>0</v>
      </c>
      <c r="BL352" s="19" t="s">
        <v>202</v>
      </c>
      <c r="BM352" s="194" t="s">
        <v>755</v>
      </c>
    </row>
    <row r="353" s="13" customFormat="1">
      <c r="A353" s="13"/>
      <c r="B353" s="196"/>
      <c r="C353" s="13"/>
      <c r="D353" s="197" t="s">
        <v>154</v>
      </c>
      <c r="E353" s="198" t="s">
        <v>1</v>
      </c>
      <c r="F353" s="199" t="s">
        <v>756</v>
      </c>
      <c r="G353" s="13"/>
      <c r="H353" s="200">
        <v>27.57</v>
      </c>
      <c r="I353" s="201"/>
      <c r="J353" s="13"/>
      <c r="K353" s="13"/>
      <c r="L353" s="196"/>
      <c r="M353" s="202"/>
      <c r="N353" s="203"/>
      <c r="O353" s="203"/>
      <c r="P353" s="203"/>
      <c r="Q353" s="203"/>
      <c r="R353" s="203"/>
      <c r="S353" s="203"/>
      <c r="T353" s="204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T353" s="198" t="s">
        <v>154</v>
      </c>
      <c r="AU353" s="198" t="s">
        <v>82</v>
      </c>
      <c r="AV353" s="13" t="s">
        <v>82</v>
      </c>
      <c r="AW353" s="13" t="s">
        <v>32</v>
      </c>
      <c r="AX353" s="13" t="s">
        <v>75</v>
      </c>
      <c r="AY353" s="198" t="s">
        <v>128</v>
      </c>
    </row>
    <row r="354" s="15" customFormat="1">
      <c r="A354" s="15"/>
      <c r="B354" s="213"/>
      <c r="C354" s="15"/>
      <c r="D354" s="197" t="s">
        <v>154</v>
      </c>
      <c r="E354" s="214" t="s">
        <v>1</v>
      </c>
      <c r="F354" s="215" t="s">
        <v>196</v>
      </c>
      <c r="G354" s="15"/>
      <c r="H354" s="216">
        <v>27.57</v>
      </c>
      <c r="I354" s="217"/>
      <c r="J354" s="15"/>
      <c r="K354" s="15"/>
      <c r="L354" s="213"/>
      <c r="M354" s="218"/>
      <c r="N354" s="219"/>
      <c r="O354" s="219"/>
      <c r="P354" s="219"/>
      <c r="Q354" s="219"/>
      <c r="R354" s="219"/>
      <c r="S354" s="219"/>
      <c r="T354" s="220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T354" s="214" t="s">
        <v>154</v>
      </c>
      <c r="AU354" s="214" t="s">
        <v>82</v>
      </c>
      <c r="AV354" s="15" t="s">
        <v>143</v>
      </c>
      <c r="AW354" s="15" t="s">
        <v>32</v>
      </c>
      <c r="AX354" s="15" t="s">
        <v>75</v>
      </c>
      <c r="AY354" s="214" t="s">
        <v>128</v>
      </c>
    </row>
    <row r="355" s="13" customFormat="1">
      <c r="A355" s="13"/>
      <c r="B355" s="196"/>
      <c r="C355" s="13"/>
      <c r="D355" s="197" t="s">
        <v>154</v>
      </c>
      <c r="E355" s="198" t="s">
        <v>1</v>
      </c>
      <c r="F355" s="199" t="s">
        <v>757</v>
      </c>
      <c r="G355" s="13"/>
      <c r="H355" s="200">
        <v>45.57</v>
      </c>
      <c r="I355" s="201"/>
      <c r="J355" s="13"/>
      <c r="K355" s="13"/>
      <c r="L355" s="196"/>
      <c r="M355" s="202"/>
      <c r="N355" s="203"/>
      <c r="O355" s="203"/>
      <c r="P355" s="203"/>
      <c r="Q355" s="203"/>
      <c r="R355" s="203"/>
      <c r="S355" s="203"/>
      <c r="T355" s="204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T355" s="198" t="s">
        <v>154</v>
      </c>
      <c r="AU355" s="198" t="s">
        <v>82</v>
      </c>
      <c r="AV355" s="13" t="s">
        <v>82</v>
      </c>
      <c r="AW355" s="13" t="s">
        <v>32</v>
      </c>
      <c r="AX355" s="13" t="s">
        <v>75</v>
      </c>
      <c r="AY355" s="198" t="s">
        <v>128</v>
      </c>
    </row>
    <row r="356" s="13" customFormat="1">
      <c r="A356" s="13"/>
      <c r="B356" s="196"/>
      <c r="C356" s="13"/>
      <c r="D356" s="197" t="s">
        <v>154</v>
      </c>
      <c r="E356" s="198" t="s">
        <v>1</v>
      </c>
      <c r="F356" s="199" t="s">
        <v>758</v>
      </c>
      <c r="G356" s="13"/>
      <c r="H356" s="200">
        <v>54.18</v>
      </c>
      <c r="I356" s="201"/>
      <c r="J356" s="13"/>
      <c r="K356" s="13"/>
      <c r="L356" s="196"/>
      <c r="M356" s="202"/>
      <c r="N356" s="203"/>
      <c r="O356" s="203"/>
      <c r="P356" s="203"/>
      <c r="Q356" s="203"/>
      <c r="R356" s="203"/>
      <c r="S356" s="203"/>
      <c r="T356" s="204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T356" s="198" t="s">
        <v>154</v>
      </c>
      <c r="AU356" s="198" t="s">
        <v>82</v>
      </c>
      <c r="AV356" s="13" t="s">
        <v>82</v>
      </c>
      <c r="AW356" s="13" t="s">
        <v>32</v>
      </c>
      <c r="AX356" s="13" t="s">
        <v>75</v>
      </c>
      <c r="AY356" s="198" t="s">
        <v>128</v>
      </c>
    </row>
    <row r="357" s="15" customFormat="1">
      <c r="A357" s="15"/>
      <c r="B357" s="213"/>
      <c r="C357" s="15"/>
      <c r="D357" s="197" t="s">
        <v>154</v>
      </c>
      <c r="E357" s="214" t="s">
        <v>1</v>
      </c>
      <c r="F357" s="215" t="s">
        <v>196</v>
      </c>
      <c r="G357" s="15"/>
      <c r="H357" s="216">
        <v>99.75</v>
      </c>
      <c r="I357" s="217"/>
      <c r="J357" s="15"/>
      <c r="K357" s="15"/>
      <c r="L357" s="213"/>
      <c r="M357" s="218"/>
      <c r="N357" s="219"/>
      <c r="O357" s="219"/>
      <c r="P357" s="219"/>
      <c r="Q357" s="219"/>
      <c r="R357" s="219"/>
      <c r="S357" s="219"/>
      <c r="T357" s="220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T357" s="214" t="s">
        <v>154</v>
      </c>
      <c r="AU357" s="214" t="s">
        <v>82</v>
      </c>
      <c r="AV357" s="15" t="s">
        <v>143</v>
      </c>
      <c r="AW357" s="15" t="s">
        <v>32</v>
      </c>
      <c r="AX357" s="15" t="s">
        <v>75</v>
      </c>
      <c r="AY357" s="214" t="s">
        <v>128</v>
      </c>
    </row>
    <row r="358" s="14" customFormat="1">
      <c r="A358" s="14"/>
      <c r="B358" s="205"/>
      <c r="C358" s="14"/>
      <c r="D358" s="197" t="s">
        <v>154</v>
      </c>
      <c r="E358" s="206" t="s">
        <v>1</v>
      </c>
      <c r="F358" s="207" t="s">
        <v>157</v>
      </c>
      <c r="G358" s="14"/>
      <c r="H358" s="208">
        <v>127.31999999999999</v>
      </c>
      <c r="I358" s="209"/>
      <c r="J358" s="14"/>
      <c r="K358" s="14"/>
      <c r="L358" s="205"/>
      <c r="M358" s="210"/>
      <c r="N358" s="211"/>
      <c r="O358" s="211"/>
      <c r="P358" s="211"/>
      <c r="Q358" s="211"/>
      <c r="R358" s="211"/>
      <c r="S358" s="211"/>
      <c r="T358" s="212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T358" s="206" t="s">
        <v>154</v>
      </c>
      <c r="AU358" s="206" t="s">
        <v>82</v>
      </c>
      <c r="AV358" s="14" t="s">
        <v>134</v>
      </c>
      <c r="AW358" s="14" t="s">
        <v>32</v>
      </c>
      <c r="AX358" s="14" t="s">
        <v>80</v>
      </c>
      <c r="AY358" s="206" t="s">
        <v>128</v>
      </c>
    </row>
    <row r="359" s="2" customFormat="1" ht="21.75" customHeight="1">
      <c r="A359" s="38"/>
      <c r="B359" s="182"/>
      <c r="C359" s="183" t="s">
        <v>759</v>
      </c>
      <c r="D359" s="183" t="s">
        <v>130</v>
      </c>
      <c r="E359" s="184" t="s">
        <v>760</v>
      </c>
      <c r="F359" s="185" t="s">
        <v>761</v>
      </c>
      <c r="G359" s="186" t="s">
        <v>140</v>
      </c>
      <c r="H359" s="187">
        <v>127.31999999999999</v>
      </c>
      <c r="I359" s="188"/>
      <c r="J359" s="189">
        <f>ROUND(I359*H359,2)</f>
        <v>0</v>
      </c>
      <c r="K359" s="185" t="s">
        <v>141</v>
      </c>
      <c r="L359" s="39"/>
      <c r="M359" s="190" t="s">
        <v>1</v>
      </c>
      <c r="N359" s="191" t="s">
        <v>40</v>
      </c>
      <c r="O359" s="77"/>
      <c r="P359" s="192">
        <f>O359*H359</f>
        <v>0</v>
      </c>
      <c r="Q359" s="192">
        <v>0</v>
      </c>
      <c r="R359" s="192">
        <f>Q359*H359</f>
        <v>0</v>
      </c>
      <c r="S359" s="192">
        <v>0</v>
      </c>
      <c r="T359" s="193">
        <f>S359*H359</f>
        <v>0</v>
      </c>
      <c r="U359" s="38"/>
      <c r="V359" s="38"/>
      <c r="W359" s="38"/>
      <c r="X359" s="38"/>
      <c r="Y359" s="38"/>
      <c r="Z359" s="38"/>
      <c r="AA359" s="38"/>
      <c r="AB359" s="38"/>
      <c r="AC359" s="38"/>
      <c r="AD359" s="38"/>
      <c r="AE359" s="38"/>
      <c r="AR359" s="194" t="s">
        <v>202</v>
      </c>
      <c r="AT359" s="194" t="s">
        <v>130</v>
      </c>
      <c r="AU359" s="194" t="s">
        <v>82</v>
      </c>
      <c r="AY359" s="19" t="s">
        <v>128</v>
      </c>
      <c r="BE359" s="195">
        <f>IF(N359="základní",J359,0)</f>
        <v>0</v>
      </c>
      <c r="BF359" s="195">
        <f>IF(N359="snížená",J359,0)</f>
        <v>0</v>
      </c>
      <c r="BG359" s="195">
        <f>IF(N359="zákl. přenesená",J359,0)</f>
        <v>0</v>
      </c>
      <c r="BH359" s="195">
        <f>IF(N359="sníž. přenesená",J359,0)</f>
        <v>0</v>
      </c>
      <c r="BI359" s="195">
        <f>IF(N359="nulová",J359,0)</f>
        <v>0</v>
      </c>
      <c r="BJ359" s="19" t="s">
        <v>80</v>
      </c>
      <c r="BK359" s="195">
        <f>ROUND(I359*H359,2)</f>
        <v>0</v>
      </c>
      <c r="BL359" s="19" t="s">
        <v>202</v>
      </c>
      <c r="BM359" s="194" t="s">
        <v>762</v>
      </c>
    </row>
    <row r="360" s="2" customFormat="1" ht="21.75" customHeight="1">
      <c r="A360" s="38"/>
      <c r="B360" s="182"/>
      <c r="C360" s="183" t="s">
        <v>763</v>
      </c>
      <c r="D360" s="183" t="s">
        <v>130</v>
      </c>
      <c r="E360" s="184" t="s">
        <v>764</v>
      </c>
      <c r="F360" s="185" t="s">
        <v>765</v>
      </c>
      <c r="G360" s="186" t="s">
        <v>140</v>
      </c>
      <c r="H360" s="187">
        <v>1</v>
      </c>
      <c r="I360" s="188"/>
      <c r="J360" s="189">
        <f>ROUND(I360*H360,2)</f>
        <v>0</v>
      </c>
      <c r="K360" s="185" t="s">
        <v>141</v>
      </c>
      <c r="L360" s="39"/>
      <c r="M360" s="190" t="s">
        <v>1</v>
      </c>
      <c r="N360" s="191" t="s">
        <v>40</v>
      </c>
      <c r="O360" s="77"/>
      <c r="P360" s="192">
        <f>O360*H360</f>
        <v>0</v>
      </c>
      <c r="Q360" s="192">
        <v>0.00038000000000000002</v>
      </c>
      <c r="R360" s="192">
        <f>Q360*H360</f>
        <v>0.00038000000000000002</v>
      </c>
      <c r="S360" s="192">
        <v>0</v>
      </c>
      <c r="T360" s="193">
        <f>S360*H360</f>
        <v>0</v>
      </c>
      <c r="U360" s="38"/>
      <c r="V360" s="38"/>
      <c r="W360" s="38"/>
      <c r="X360" s="38"/>
      <c r="Y360" s="38"/>
      <c r="Z360" s="38"/>
      <c r="AA360" s="38"/>
      <c r="AB360" s="38"/>
      <c r="AC360" s="38"/>
      <c r="AD360" s="38"/>
      <c r="AE360" s="38"/>
      <c r="AR360" s="194" t="s">
        <v>202</v>
      </c>
      <c r="AT360" s="194" t="s">
        <v>130</v>
      </c>
      <c r="AU360" s="194" t="s">
        <v>82</v>
      </c>
      <c r="AY360" s="19" t="s">
        <v>128</v>
      </c>
      <c r="BE360" s="195">
        <f>IF(N360="základní",J360,0)</f>
        <v>0</v>
      </c>
      <c r="BF360" s="195">
        <f>IF(N360="snížená",J360,0)</f>
        <v>0</v>
      </c>
      <c r="BG360" s="195">
        <f>IF(N360="zákl. přenesená",J360,0)</f>
        <v>0</v>
      </c>
      <c r="BH360" s="195">
        <f>IF(N360="sníž. přenesená",J360,0)</f>
        <v>0</v>
      </c>
      <c r="BI360" s="195">
        <f>IF(N360="nulová",J360,0)</f>
        <v>0</v>
      </c>
      <c r="BJ360" s="19" t="s">
        <v>80</v>
      </c>
      <c r="BK360" s="195">
        <f>ROUND(I360*H360,2)</f>
        <v>0</v>
      </c>
      <c r="BL360" s="19" t="s">
        <v>202</v>
      </c>
      <c r="BM360" s="194" t="s">
        <v>766</v>
      </c>
    </row>
    <row r="361" s="2" customFormat="1" ht="21.75" customHeight="1">
      <c r="A361" s="38"/>
      <c r="B361" s="182"/>
      <c r="C361" s="183" t="s">
        <v>767</v>
      </c>
      <c r="D361" s="183" t="s">
        <v>130</v>
      </c>
      <c r="E361" s="184" t="s">
        <v>768</v>
      </c>
      <c r="F361" s="185" t="s">
        <v>769</v>
      </c>
      <c r="G361" s="186" t="s">
        <v>140</v>
      </c>
      <c r="H361" s="187">
        <v>127.31999999999999</v>
      </c>
      <c r="I361" s="188"/>
      <c r="J361" s="189">
        <f>ROUND(I361*H361,2)</f>
        <v>0</v>
      </c>
      <c r="K361" s="185" t="s">
        <v>141</v>
      </c>
      <c r="L361" s="39"/>
      <c r="M361" s="190" t="s">
        <v>1</v>
      </c>
      <c r="N361" s="191" t="s">
        <v>40</v>
      </c>
      <c r="O361" s="77"/>
      <c r="P361" s="192">
        <f>O361*H361</f>
        <v>0</v>
      </c>
      <c r="Q361" s="192">
        <v>0.00021000000000000001</v>
      </c>
      <c r="R361" s="192">
        <f>Q361*H361</f>
        <v>0.026737199999999999</v>
      </c>
      <c r="S361" s="192">
        <v>0</v>
      </c>
      <c r="T361" s="193">
        <f>S361*H361</f>
        <v>0</v>
      </c>
      <c r="U361" s="38"/>
      <c r="V361" s="38"/>
      <c r="W361" s="38"/>
      <c r="X361" s="38"/>
      <c r="Y361" s="38"/>
      <c r="Z361" s="38"/>
      <c r="AA361" s="38"/>
      <c r="AB361" s="38"/>
      <c r="AC361" s="38"/>
      <c r="AD361" s="38"/>
      <c r="AE361" s="38"/>
      <c r="AR361" s="194" t="s">
        <v>202</v>
      </c>
      <c r="AT361" s="194" t="s">
        <v>130</v>
      </c>
      <c r="AU361" s="194" t="s">
        <v>82</v>
      </c>
      <c r="AY361" s="19" t="s">
        <v>128</v>
      </c>
      <c r="BE361" s="195">
        <f>IF(N361="základní",J361,0)</f>
        <v>0</v>
      </c>
      <c r="BF361" s="195">
        <f>IF(N361="snížená",J361,0)</f>
        <v>0</v>
      </c>
      <c r="BG361" s="195">
        <f>IF(N361="zákl. přenesená",J361,0)</f>
        <v>0</v>
      </c>
      <c r="BH361" s="195">
        <f>IF(N361="sníž. přenesená",J361,0)</f>
        <v>0</v>
      </c>
      <c r="BI361" s="195">
        <f>IF(N361="nulová",J361,0)</f>
        <v>0</v>
      </c>
      <c r="BJ361" s="19" t="s">
        <v>80</v>
      </c>
      <c r="BK361" s="195">
        <f>ROUND(I361*H361,2)</f>
        <v>0</v>
      </c>
      <c r="BL361" s="19" t="s">
        <v>202</v>
      </c>
      <c r="BM361" s="194" t="s">
        <v>770</v>
      </c>
    </row>
    <row r="362" s="2" customFormat="1" ht="21.75" customHeight="1">
      <c r="A362" s="38"/>
      <c r="B362" s="182"/>
      <c r="C362" s="183" t="s">
        <v>771</v>
      </c>
      <c r="D362" s="183" t="s">
        <v>130</v>
      </c>
      <c r="E362" s="184" t="s">
        <v>772</v>
      </c>
      <c r="F362" s="185" t="s">
        <v>773</v>
      </c>
      <c r="G362" s="186" t="s">
        <v>140</v>
      </c>
      <c r="H362" s="187">
        <v>127.31999999999999</v>
      </c>
      <c r="I362" s="188"/>
      <c r="J362" s="189">
        <f>ROUND(I362*H362,2)</f>
        <v>0</v>
      </c>
      <c r="K362" s="185" t="s">
        <v>141</v>
      </c>
      <c r="L362" s="39"/>
      <c r="M362" s="190" t="s">
        <v>1</v>
      </c>
      <c r="N362" s="191" t="s">
        <v>40</v>
      </c>
      <c r="O362" s="77"/>
      <c r="P362" s="192">
        <f>O362*H362</f>
        <v>0</v>
      </c>
      <c r="Q362" s="192">
        <v>0.00029</v>
      </c>
      <c r="R362" s="192">
        <f>Q362*H362</f>
        <v>0.036922799999999999</v>
      </c>
      <c r="S362" s="192">
        <v>0</v>
      </c>
      <c r="T362" s="193">
        <f>S362*H362</f>
        <v>0</v>
      </c>
      <c r="U362" s="38"/>
      <c r="V362" s="38"/>
      <c r="W362" s="38"/>
      <c r="X362" s="38"/>
      <c r="Y362" s="38"/>
      <c r="Z362" s="38"/>
      <c r="AA362" s="38"/>
      <c r="AB362" s="38"/>
      <c r="AC362" s="38"/>
      <c r="AD362" s="38"/>
      <c r="AE362" s="38"/>
      <c r="AR362" s="194" t="s">
        <v>202</v>
      </c>
      <c r="AT362" s="194" t="s">
        <v>130</v>
      </c>
      <c r="AU362" s="194" t="s">
        <v>82</v>
      </c>
      <c r="AY362" s="19" t="s">
        <v>128</v>
      </c>
      <c r="BE362" s="195">
        <f>IF(N362="základní",J362,0)</f>
        <v>0</v>
      </c>
      <c r="BF362" s="195">
        <f>IF(N362="snížená",J362,0)</f>
        <v>0</v>
      </c>
      <c r="BG362" s="195">
        <f>IF(N362="zákl. přenesená",J362,0)</f>
        <v>0</v>
      </c>
      <c r="BH362" s="195">
        <f>IF(N362="sníž. přenesená",J362,0)</f>
        <v>0</v>
      </c>
      <c r="BI362" s="195">
        <f>IF(N362="nulová",J362,0)</f>
        <v>0</v>
      </c>
      <c r="BJ362" s="19" t="s">
        <v>80</v>
      </c>
      <c r="BK362" s="195">
        <f>ROUND(I362*H362,2)</f>
        <v>0</v>
      </c>
      <c r="BL362" s="19" t="s">
        <v>202</v>
      </c>
      <c r="BM362" s="194" t="s">
        <v>774</v>
      </c>
    </row>
    <row r="363" s="12" customFormat="1" ht="25.92" customHeight="1">
      <c r="A363" s="12"/>
      <c r="B363" s="169"/>
      <c r="C363" s="12"/>
      <c r="D363" s="170" t="s">
        <v>74</v>
      </c>
      <c r="E363" s="171" t="s">
        <v>775</v>
      </c>
      <c r="F363" s="171" t="s">
        <v>776</v>
      </c>
      <c r="G363" s="12"/>
      <c r="H363" s="12"/>
      <c r="I363" s="172"/>
      <c r="J363" s="173">
        <f>BK363</f>
        <v>0</v>
      </c>
      <c r="K363" s="12"/>
      <c r="L363" s="169"/>
      <c r="M363" s="174"/>
      <c r="N363" s="175"/>
      <c r="O363" s="175"/>
      <c r="P363" s="176">
        <f>SUM(P364:P367)</f>
        <v>0</v>
      </c>
      <c r="Q363" s="175"/>
      <c r="R363" s="176">
        <f>SUM(R364:R367)</f>
        <v>0</v>
      </c>
      <c r="S363" s="175"/>
      <c r="T363" s="177">
        <f>SUM(T364:T367)</f>
        <v>0</v>
      </c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R363" s="170" t="s">
        <v>134</v>
      </c>
      <c r="AT363" s="178" t="s">
        <v>74</v>
      </c>
      <c r="AU363" s="178" t="s">
        <v>75</v>
      </c>
      <c r="AY363" s="170" t="s">
        <v>128</v>
      </c>
      <c r="BK363" s="179">
        <f>SUM(BK364:BK367)</f>
        <v>0</v>
      </c>
    </row>
    <row r="364" s="2" customFormat="1" ht="16.5" customHeight="1">
      <c r="A364" s="38"/>
      <c r="B364" s="182"/>
      <c r="C364" s="183" t="s">
        <v>777</v>
      </c>
      <c r="D364" s="183" t="s">
        <v>130</v>
      </c>
      <c r="E364" s="184" t="s">
        <v>778</v>
      </c>
      <c r="F364" s="185" t="s">
        <v>779</v>
      </c>
      <c r="G364" s="186" t="s">
        <v>251</v>
      </c>
      <c r="H364" s="187">
        <v>6</v>
      </c>
      <c r="I364" s="188"/>
      <c r="J364" s="189">
        <f>ROUND(I364*H364,2)</f>
        <v>0</v>
      </c>
      <c r="K364" s="185" t="s">
        <v>141</v>
      </c>
      <c r="L364" s="39"/>
      <c r="M364" s="190" t="s">
        <v>1</v>
      </c>
      <c r="N364" s="191" t="s">
        <v>40</v>
      </c>
      <c r="O364" s="77"/>
      <c r="P364" s="192">
        <f>O364*H364</f>
        <v>0</v>
      </c>
      <c r="Q364" s="192">
        <v>0</v>
      </c>
      <c r="R364" s="192">
        <f>Q364*H364</f>
        <v>0</v>
      </c>
      <c r="S364" s="192">
        <v>0</v>
      </c>
      <c r="T364" s="193">
        <f>S364*H364</f>
        <v>0</v>
      </c>
      <c r="U364" s="38"/>
      <c r="V364" s="38"/>
      <c r="W364" s="38"/>
      <c r="X364" s="38"/>
      <c r="Y364" s="38"/>
      <c r="Z364" s="38"/>
      <c r="AA364" s="38"/>
      <c r="AB364" s="38"/>
      <c r="AC364" s="38"/>
      <c r="AD364" s="38"/>
      <c r="AE364" s="38"/>
      <c r="AR364" s="194" t="s">
        <v>780</v>
      </c>
      <c r="AT364" s="194" t="s">
        <v>130</v>
      </c>
      <c r="AU364" s="194" t="s">
        <v>80</v>
      </c>
      <c r="AY364" s="19" t="s">
        <v>128</v>
      </c>
      <c r="BE364" s="195">
        <f>IF(N364="základní",J364,0)</f>
        <v>0</v>
      </c>
      <c r="BF364" s="195">
        <f>IF(N364="snížená",J364,0)</f>
        <v>0</v>
      </c>
      <c r="BG364" s="195">
        <f>IF(N364="zákl. přenesená",J364,0)</f>
        <v>0</v>
      </c>
      <c r="BH364" s="195">
        <f>IF(N364="sníž. přenesená",J364,0)</f>
        <v>0</v>
      </c>
      <c r="BI364" s="195">
        <f>IF(N364="nulová",J364,0)</f>
        <v>0</v>
      </c>
      <c r="BJ364" s="19" t="s">
        <v>80</v>
      </c>
      <c r="BK364" s="195">
        <f>ROUND(I364*H364,2)</f>
        <v>0</v>
      </c>
      <c r="BL364" s="19" t="s">
        <v>780</v>
      </c>
      <c r="BM364" s="194" t="s">
        <v>781</v>
      </c>
    </row>
    <row r="365" s="13" customFormat="1">
      <c r="A365" s="13"/>
      <c r="B365" s="196"/>
      <c r="C365" s="13"/>
      <c r="D365" s="197" t="s">
        <v>154</v>
      </c>
      <c r="E365" s="198" t="s">
        <v>1</v>
      </c>
      <c r="F365" s="199" t="s">
        <v>782</v>
      </c>
      <c r="G365" s="13"/>
      <c r="H365" s="200">
        <v>4</v>
      </c>
      <c r="I365" s="201"/>
      <c r="J365" s="13"/>
      <c r="K365" s="13"/>
      <c r="L365" s="196"/>
      <c r="M365" s="202"/>
      <c r="N365" s="203"/>
      <c r="O365" s="203"/>
      <c r="P365" s="203"/>
      <c r="Q365" s="203"/>
      <c r="R365" s="203"/>
      <c r="S365" s="203"/>
      <c r="T365" s="204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T365" s="198" t="s">
        <v>154</v>
      </c>
      <c r="AU365" s="198" t="s">
        <v>80</v>
      </c>
      <c r="AV365" s="13" t="s">
        <v>82</v>
      </c>
      <c r="AW365" s="13" t="s">
        <v>32</v>
      </c>
      <c r="AX365" s="13" t="s">
        <v>75</v>
      </c>
      <c r="AY365" s="198" t="s">
        <v>128</v>
      </c>
    </row>
    <row r="366" s="13" customFormat="1">
      <c r="A366" s="13"/>
      <c r="B366" s="196"/>
      <c r="C366" s="13"/>
      <c r="D366" s="197" t="s">
        <v>154</v>
      </c>
      <c r="E366" s="198" t="s">
        <v>1</v>
      </c>
      <c r="F366" s="199" t="s">
        <v>783</v>
      </c>
      <c r="G366" s="13"/>
      <c r="H366" s="200">
        <v>2</v>
      </c>
      <c r="I366" s="201"/>
      <c r="J366" s="13"/>
      <c r="K366" s="13"/>
      <c r="L366" s="196"/>
      <c r="M366" s="202"/>
      <c r="N366" s="203"/>
      <c r="O366" s="203"/>
      <c r="P366" s="203"/>
      <c r="Q366" s="203"/>
      <c r="R366" s="203"/>
      <c r="S366" s="203"/>
      <c r="T366" s="204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T366" s="198" t="s">
        <v>154</v>
      </c>
      <c r="AU366" s="198" t="s">
        <v>80</v>
      </c>
      <c r="AV366" s="13" t="s">
        <v>82</v>
      </c>
      <c r="AW366" s="13" t="s">
        <v>32</v>
      </c>
      <c r="AX366" s="13" t="s">
        <v>75</v>
      </c>
      <c r="AY366" s="198" t="s">
        <v>128</v>
      </c>
    </row>
    <row r="367" s="14" customFormat="1">
      <c r="A367" s="14"/>
      <c r="B367" s="205"/>
      <c r="C367" s="14"/>
      <c r="D367" s="197" t="s">
        <v>154</v>
      </c>
      <c r="E367" s="206" t="s">
        <v>1</v>
      </c>
      <c r="F367" s="207" t="s">
        <v>157</v>
      </c>
      <c r="G367" s="14"/>
      <c r="H367" s="208">
        <v>6</v>
      </c>
      <c r="I367" s="209"/>
      <c r="J367" s="14"/>
      <c r="K367" s="14"/>
      <c r="L367" s="205"/>
      <c r="M367" s="210"/>
      <c r="N367" s="211"/>
      <c r="O367" s="211"/>
      <c r="P367" s="211"/>
      <c r="Q367" s="211"/>
      <c r="R367" s="211"/>
      <c r="S367" s="211"/>
      <c r="T367" s="212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T367" s="206" t="s">
        <v>154</v>
      </c>
      <c r="AU367" s="206" t="s">
        <v>80</v>
      </c>
      <c r="AV367" s="14" t="s">
        <v>134</v>
      </c>
      <c r="AW367" s="14" t="s">
        <v>32</v>
      </c>
      <c r="AX367" s="14" t="s">
        <v>80</v>
      </c>
      <c r="AY367" s="206" t="s">
        <v>128</v>
      </c>
    </row>
    <row r="368" s="12" customFormat="1" ht="25.92" customHeight="1">
      <c r="A368" s="12"/>
      <c r="B368" s="169"/>
      <c r="C368" s="12"/>
      <c r="D368" s="170" t="s">
        <v>74</v>
      </c>
      <c r="E368" s="171" t="s">
        <v>784</v>
      </c>
      <c r="F368" s="171" t="s">
        <v>785</v>
      </c>
      <c r="G368" s="12"/>
      <c r="H368" s="12"/>
      <c r="I368" s="172"/>
      <c r="J368" s="173">
        <f>BK368</f>
        <v>0</v>
      </c>
      <c r="K368" s="12"/>
      <c r="L368" s="169"/>
      <c r="M368" s="174"/>
      <c r="N368" s="175"/>
      <c r="O368" s="175"/>
      <c r="P368" s="176">
        <f>P369+P371+P373</f>
        <v>0</v>
      </c>
      <c r="Q368" s="175"/>
      <c r="R368" s="176">
        <f>R369+R371+R373</f>
        <v>0</v>
      </c>
      <c r="S368" s="175"/>
      <c r="T368" s="177">
        <f>T369+T371+T373</f>
        <v>0</v>
      </c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R368" s="170" t="s">
        <v>150</v>
      </c>
      <c r="AT368" s="178" t="s">
        <v>74</v>
      </c>
      <c r="AU368" s="178" t="s">
        <v>75</v>
      </c>
      <c r="AY368" s="170" t="s">
        <v>128</v>
      </c>
      <c r="BK368" s="179">
        <f>BK369+BK371+BK373</f>
        <v>0</v>
      </c>
    </row>
    <row r="369" s="12" customFormat="1" ht="22.8" customHeight="1">
      <c r="A369" s="12"/>
      <c r="B369" s="169"/>
      <c r="C369" s="12"/>
      <c r="D369" s="170" t="s">
        <v>74</v>
      </c>
      <c r="E369" s="180" t="s">
        <v>786</v>
      </c>
      <c r="F369" s="180" t="s">
        <v>787</v>
      </c>
      <c r="G369" s="12"/>
      <c r="H369" s="12"/>
      <c r="I369" s="172"/>
      <c r="J369" s="181">
        <f>BK369</f>
        <v>0</v>
      </c>
      <c r="K369" s="12"/>
      <c r="L369" s="169"/>
      <c r="M369" s="174"/>
      <c r="N369" s="175"/>
      <c r="O369" s="175"/>
      <c r="P369" s="176">
        <f>P370</f>
        <v>0</v>
      </c>
      <c r="Q369" s="175"/>
      <c r="R369" s="176">
        <f>R370</f>
        <v>0</v>
      </c>
      <c r="S369" s="175"/>
      <c r="T369" s="177">
        <f>T370</f>
        <v>0</v>
      </c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R369" s="170" t="s">
        <v>150</v>
      </c>
      <c r="AT369" s="178" t="s">
        <v>74</v>
      </c>
      <c r="AU369" s="178" t="s">
        <v>80</v>
      </c>
      <c r="AY369" s="170" t="s">
        <v>128</v>
      </c>
      <c r="BK369" s="179">
        <f>BK370</f>
        <v>0</v>
      </c>
    </row>
    <row r="370" s="2" customFormat="1" ht="16.5" customHeight="1">
      <c r="A370" s="38"/>
      <c r="B370" s="182"/>
      <c r="C370" s="183" t="s">
        <v>788</v>
      </c>
      <c r="D370" s="183" t="s">
        <v>130</v>
      </c>
      <c r="E370" s="184" t="s">
        <v>789</v>
      </c>
      <c r="F370" s="185" t="s">
        <v>787</v>
      </c>
      <c r="G370" s="186" t="s">
        <v>133</v>
      </c>
      <c r="H370" s="187">
        <v>1</v>
      </c>
      <c r="I370" s="188"/>
      <c r="J370" s="189">
        <f>ROUND(I370*H370,2)</f>
        <v>0</v>
      </c>
      <c r="K370" s="185" t="s">
        <v>141</v>
      </c>
      <c r="L370" s="39"/>
      <c r="M370" s="190" t="s">
        <v>1</v>
      </c>
      <c r="N370" s="191" t="s">
        <v>40</v>
      </c>
      <c r="O370" s="77"/>
      <c r="P370" s="192">
        <f>O370*H370</f>
        <v>0</v>
      </c>
      <c r="Q370" s="192">
        <v>0</v>
      </c>
      <c r="R370" s="192">
        <f>Q370*H370</f>
        <v>0</v>
      </c>
      <c r="S370" s="192">
        <v>0</v>
      </c>
      <c r="T370" s="193">
        <f>S370*H370</f>
        <v>0</v>
      </c>
      <c r="U370" s="38"/>
      <c r="V370" s="38"/>
      <c r="W370" s="38"/>
      <c r="X370" s="38"/>
      <c r="Y370" s="38"/>
      <c r="Z370" s="38"/>
      <c r="AA370" s="38"/>
      <c r="AB370" s="38"/>
      <c r="AC370" s="38"/>
      <c r="AD370" s="38"/>
      <c r="AE370" s="38"/>
      <c r="AR370" s="194" t="s">
        <v>790</v>
      </c>
      <c r="AT370" s="194" t="s">
        <v>130</v>
      </c>
      <c r="AU370" s="194" t="s">
        <v>82</v>
      </c>
      <c r="AY370" s="19" t="s">
        <v>128</v>
      </c>
      <c r="BE370" s="195">
        <f>IF(N370="základní",J370,0)</f>
        <v>0</v>
      </c>
      <c r="BF370" s="195">
        <f>IF(N370="snížená",J370,0)</f>
        <v>0</v>
      </c>
      <c r="BG370" s="195">
        <f>IF(N370="zákl. přenesená",J370,0)</f>
        <v>0</v>
      </c>
      <c r="BH370" s="195">
        <f>IF(N370="sníž. přenesená",J370,0)</f>
        <v>0</v>
      </c>
      <c r="BI370" s="195">
        <f>IF(N370="nulová",J370,0)</f>
        <v>0</v>
      </c>
      <c r="BJ370" s="19" t="s">
        <v>80</v>
      </c>
      <c r="BK370" s="195">
        <f>ROUND(I370*H370,2)</f>
        <v>0</v>
      </c>
      <c r="BL370" s="19" t="s">
        <v>790</v>
      </c>
      <c r="BM370" s="194" t="s">
        <v>791</v>
      </c>
    </row>
    <row r="371" s="12" customFormat="1" ht="22.8" customHeight="1">
      <c r="A371" s="12"/>
      <c r="B371" s="169"/>
      <c r="C371" s="12"/>
      <c r="D371" s="170" t="s">
        <v>74</v>
      </c>
      <c r="E371" s="180" t="s">
        <v>792</v>
      </c>
      <c r="F371" s="180" t="s">
        <v>793</v>
      </c>
      <c r="G371" s="12"/>
      <c r="H371" s="12"/>
      <c r="I371" s="172"/>
      <c r="J371" s="181">
        <f>BK371</f>
        <v>0</v>
      </c>
      <c r="K371" s="12"/>
      <c r="L371" s="169"/>
      <c r="M371" s="174"/>
      <c r="N371" s="175"/>
      <c r="O371" s="175"/>
      <c r="P371" s="176">
        <f>P372</f>
        <v>0</v>
      </c>
      <c r="Q371" s="175"/>
      <c r="R371" s="176">
        <f>R372</f>
        <v>0</v>
      </c>
      <c r="S371" s="175"/>
      <c r="T371" s="177">
        <f>T372</f>
        <v>0</v>
      </c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R371" s="170" t="s">
        <v>150</v>
      </c>
      <c r="AT371" s="178" t="s">
        <v>74</v>
      </c>
      <c r="AU371" s="178" t="s">
        <v>80</v>
      </c>
      <c r="AY371" s="170" t="s">
        <v>128</v>
      </c>
      <c r="BK371" s="179">
        <f>BK372</f>
        <v>0</v>
      </c>
    </row>
    <row r="372" s="2" customFormat="1" ht="16.5" customHeight="1">
      <c r="A372" s="38"/>
      <c r="B372" s="182"/>
      <c r="C372" s="183" t="s">
        <v>794</v>
      </c>
      <c r="D372" s="183" t="s">
        <v>130</v>
      </c>
      <c r="E372" s="184" t="s">
        <v>795</v>
      </c>
      <c r="F372" s="185" t="s">
        <v>796</v>
      </c>
      <c r="G372" s="186" t="s">
        <v>133</v>
      </c>
      <c r="H372" s="187">
        <v>1</v>
      </c>
      <c r="I372" s="188"/>
      <c r="J372" s="189">
        <f>ROUND(I372*H372,2)</f>
        <v>0</v>
      </c>
      <c r="K372" s="185" t="s">
        <v>141</v>
      </c>
      <c r="L372" s="39"/>
      <c r="M372" s="190" t="s">
        <v>1</v>
      </c>
      <c r="N372" s="191" t="s">
        <v>40</v>
      </c>
      <c r="O372" s="77"/>
      <c r="P372" s="192">
        <f>O372*H372</f>
        <v>0</v>
      </c>
      <c r="Q372" s="192">
        <v>0</v>
      </c>
      <c r="R372" s="192">
        <f>Q372*H372</f>
        <v>0</v>
      </c>
      <c r="S372" s="192">
        <v>0</v>
      </c>
      <c r="T372" s="193">
        <f>S372*H372</f>
        <v>0</v>
      </c>
      <c r="U372" s="38"/>
      <c r="V372" s="38"/>
      <c r="W372" s="38"/>
      <c r="X372" s="38"/>
      <c r="Y372" s="38"/>
      <c r="Z372" s="38"/>
      <c r="AA372" s="38"/>
      <c r="AB372" s="38"/>
      <c r="AC372" s="38"/>
      <c r="AD372" s="38"/>
      <c r="AE372" s="38"/>
      <c r="AR372" s="194" t="s">
        <v>790</v>
      </c>
      <c r="AT372" s="194" t="s">
        <v>130</v>
      </c>
      <c r="AU372" s="194" t="s">
        <v>82</v>
      </c>
      <c r="AY372" s="19" t="s">
        <v>128</v>
      </c>
      <c r="BE372" s="195">
        <f>IF(N372="základní",J372,0)</f>
        <v>0</v>
      </c>
      <c r="BF372" s="195">
        <f>IF(N372="snížená",J372,0)</f>
        <v>0</v>
      </c>
      <c r="BG372" s="195">
        <f>IF(N372="zákl. přenesená",J372,0)</f>
        <v>0</v>
      </c>
      <c r="BH372" s="195">
        <f>IF(N372="sníž. přenesená",J372,0)</f>
        <v>0</v>
      </c>
      <c r="BI372" s="195">
        <f>IF(N372="nulová",J372,0)</f>
        <v>0</v>
      </c>
      <c r="BJ372" s="19" t="s">
        <v>80</v>
      </c>
      <c r="BK372" s="195">
        <f>ROUND(I372*H372,2)</f>
        <v>0</v>
      </c>
      <c r="BL372" s="19" t="s">
        <v>790</v>
      </c>
      <c r="BM372" s="194" t="s">
        <v>797</v>
      </c>
    </row>
    <row r="373" s="12" customFormat="1" ht="22.8" customHeight="1">
      <c r="A373" s="12"/>
      <c r="B373" s="169"/>
      <c r="C373" s="12"/>
      <c r="D373" s="170" t="s">
        <v>74</v>
      </c>
      <c r="E373" s="180" t="s">
        <v>798</v>
      </c>
      <c r="F373" s="180" t="s">
        <v>799</v>
      </c>
      <c r="G373" s="12"/>
      <c r="H373" s="12"/>
      <c r="I373" s="172"/>
      <c r="J373" s="181">
        <f>BK373</f>
        <v>0</v>
      </c>
      <c r="K373" s="12"/>
      <c r="L373" s="169"/>
      <c r="M373" s="174"/>
      <c r="N373" s="175"/>
      <c r="O373" s="175"/>
      <c r="P373" s="176">
        <f>P374</f>
        <v>0</v>
      </c>
      <c r="Q373" s="175"/>
      <c r="R373" s="176">
        <f>R374</f>
        <v>0</v>
      </c>
      <c r="S373" s="175"/>
      <c r="T373" s="177">
        <f>T374</f>
        <v>0</v>
      </c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R373" s="170" t="s">
        <v>150</v>
      </c>
      <c r="AT373" s="178" t="s">
        <v>74</v>
      </c>
      <c r="AU373" s="178" t="s">
        <v>80</v>
      </c>
      <c r="AY373" s="170" t="s">
        <v>128</v>
      </c>
      <c r="BK373" s="179">
        <f>BK374</f>
        <v>0</v>
      </c>
    </row>
    <row r="374" s="2" customFormat="1" ht="16.5" customHeight="1">
      <c r="A374" s="38"/>
      <c r="B374" s="182"/>
      <c r="C374" s="183" t="s">
        <v>800</v>
      </c>
      <c r="D374" s="183" t="s">
        <v>130</v>
      </c>
      <c r="E374" s="184" t="s">
        <v>801</v>
      </c>
      <c r="F374" s="185" t="s">
        <v>802</v>
      </c>
      <c r="G374" s="186" t="s">
        <v>133</v>
      </c>
      <c r="H374" s="187">
        <v>1</v>
      </c>
      <c r="I374" s="188"/>
      <c r="J374" s="189">
        <f>ROUND(I374*H374,2)</f>
        <v>0</v>
      </c>
      <c r="K374" s="185" t="s">
        <v>141</v>
      </c>
      <c r="L374" s="39"/>
      <c r="M374" s="239" t="s">
        <v>1</v>
      </c>
      <c r="N374" s="240" t="s">
        <v>40</v>
      </c>
      <c r="O374" s="241"/>
      <c r="P374" s="242">
        <f>O374*H374</f>
        <v>0</v>
      </c>
      <c r="Q374" s="242">
        <v>0</v>
      </c>
      <c r="R374" s="242">
        <f>Q374*H374</f>
        <v>0</v>
      </c>
      <c r="S374" s="242">
        <v>0</v>
      </c>
      <c r="T374" s="243">
        <f>S374*H374</f>
        <v>0</v>
      </c>
      <c r="U374" s="38"/>
      <c r="V374" s="38"/>
      <c r="W374" s="38"/>
      <c r="X374" s="38"/>
      <c r="Y374" s="38"/>
      <c r="Z374" s="38"/>
      <c r="AA374" s="38"/>
      <c r="AB374" s="38"/>
      <c r="AC374" s="38"/>
      <c r="AD374" s="38"/>
      <c r="AE374" s="38"/>
      <c r="AR374" s="194" t="s">
        <v>790</v>
      </c>
      <c r="AT374" s="194" t="s">
        <v>130</v>
      </c>
      <c r="AU374" s="194" t="s">
        <v>82</v>
      </c>
      <c r="AY374" s="19" t="s">
        <v>128</v>
      </c>
      <c r="BE374" s="195">
        <f>IF(N374="základní",J374,0)</f>
        <v>0</v>
      </c>
      <c r="BF374" s="195">
        <f>IF(N374="snížená",J374,0)</f>
        <v>0</v>
      </c>
      <c r="BG374" s="195">
        <f>IF(N374="zákl. přenesená",J374,0)</f>
        <v>0</v>
      </c>
      <c r="BH374" s="195">
        <f>IF(N374="sníž. přenesená",J374,0)</f>
        <v>0</v>
      </c>
      <c r="BI374" s="195">
        <f>IF(N374="nulová",J374,0)</f>
        <v>0</v>
      </c>
      <c r="BJ374" s="19" t="s">
        <v>80</v>
      </c>
      <c r="BK374" s="195">
        <f>ROUND(I374*H374,2)</f>
        <v>0</v>
      </c>
      <c r="BL374" s="19" t="s">
        <v>790</v>
      </c>
      <c r="BM374" s="194" t="s">
        <v>803</v>
      </c>
    </row>
    <row r="375" s="2" customFormat="1" ht="6.96" customHeight="1">
      <c r="A375" s="38"/>
      <c r="B375" s="60"/>
      <c r="C375" s="61"/>
      <c r="D375" s="61"/>
      <c r="E375" s="61"/>
      <c r="F375" s="61"/>
      <c r="G375" s="61"/>
      <c r="H375" s="61"/>
      <c r="I375" s="142"/>
      <c r="J375" s="61"/>
      <c r="K375" s="61"/>
      <c r="L375" s="39"/>
      <c r="M375" s="38"/>
      <c r="O375" s="38"/>
      <c r="P375" s="38"/>
      <c r="Q375" s="38"/>
      <c r="R375" s="38"/>
      <c r="S375" s="38"/>
      <c r="T375" s="38"/>
      <c r="U375" s="38"/>
      <c r="V375" s="38"/>
      <c r="W375" s="38"/>
      <c r="X375" s="38"/>
      <c r="Y375" s="38"/>
      <c r="Z375" s="38"/>
      <c r="AA375" s="38"/>
      <c r="AB375" s="38"/>
      <c r="AC375" s="38"/>
      <c r="AD375" s="38"/>
      <c r="AE375" s="38"/>
    </row>
  </sheetData>
  <autoFilter ref="C135:K374"/>
  <mergeCells count="6">
    <mergeCell ref="E7:H7"/>
    <mergeCell ref="E16:H16"/>
    <mergeCell ref="E25:H25"/>
    <mergeCell ref="E85:H85"/>
    <mergeCell ref="E128:H12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Eva-TOSH\Eva</dc:creator>
  <cp:lastModifiedBy>Eva-TOSH\Eva</cp:lastModifiedBy>
  <dcterms:created xsi:type="dcterms:W3CDTF">2020-02-29T10:29:26Z</dcterms:created>
  <dcterms:modified xsi:type="dcterms:W3CDTF">2020-02-29T10:29:28Z</dcterms:modified>
</cp:coreProperties>
</file>