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Tomáš\Stavby\04_Doplnění chodníků na ulici Maříkova\01_PD\03_PDPS\PDPS PDF\Soupis prací\Soupis prací\"/>
    </mc:Choice>
  </mc:AlternateContent>
  <xr:revisionPtr revIDLastSave="0" documentId="8_{3B1C8D83-DF20-4B8B-A8BC-21EE4609DB9E}" xr6:coauthVersionLast="45" xr6:coauthVersionMax="45" xr10:uidLastSave="{00000000-0000-0000-0000-000000000000}"/>
  <bookViews>
    <workbookView xWindow="-120" yWindow="-120" windowWidth="25440" windowHeight="15540" firstSheet="1" activeTab="1" xr2:uid="{00000000-000D-0000-FFFF-FFFF00000000}"/>
  </bookViews>
  <sheets>
    <sheet name="Rekapitulace stavby" sheetId="1" state="veryHidden" r:id="rId1"/>
    <sheet name="SO 451 - VEŘEJNÉ OSVĚTLENÍ" sheetId="2" r:id="rId2"/>
  </sheets>
  <definedNames>
    <definedName name="_xlnm._FilterDatabase" localSheetId="1" hidden="1">'SO 451 - VEŘEJNÉ OSVĚTLENÍ'!$C$125:$K$188</definedName>
    <definedName name="_xlnm.Print_Titles" localSheetId="0">'Rekapitulace stavby'!$92:$92</definedName>
    <definedName name="_xlnm.Print_Titles" localSheetId="1">'SO 451 - VEŘEJNÉ OSVĚTLENÍ'!$125:$125</definedName>
    <definedName name="_xlnm.Print_Area" localSheetId="0">'Rekapitulace stavby'!$D$4:$AO$76,'Rekapitulace stavby'!$C$82:$AQ$96</definedName>
    <definedName name="_xlnm.Print_Area" localSheetId="1">'SO 451 - VEŘEJNÉ OSVĚTLENÍ'!$C$113:$K$188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7" i="2" l="1"/>
  <c r="J36" i="2"/>
  <c r="AY95" i="1"/>
  <c r="J35" i="2"/>
  <c r="AX95" i="1" s="1"/>
  <c r="BI188" i="2"/>
  <c r="BH188" i="2"/>
  <c r="BG188" i="2"/>
  <c r="BF188" i="2"/>
  <c r="T188" i="2"/>
  <c r="T187" i="2"/>
  <c r="T186" i="2"/>
  <c r="R188" i="2"/>
  <c r="R187" i="2"/>
  <c r="R186" i="2"/>
  <c r="P188" i="2"/>
  <c r="P187" i="2" s="1"/>
  <c r="P186" i="2" s="1"/>
  <c r="BI185" i="2"/>
  <c r="BH185" i="2"/>
  <c r="BG185" i="2"/>
  <c r="BF185" i="2"/>
  <c r="T185" i="2"/>
  <c r="R185" i="2"/>
  <c r="P185" i="2"/>
  <c r="BI184" i="2"/>
  <c r="BH184" i="2"/>
  <c r="BG184" i="2"/>
  <c r="BF184" i="2"/>
  <c r="T184" i="2"/>
  <c r="R184" i="2"/>
  <c r="P184" i="2"/>
  <c r="BI183" i="2"/>
  <c r="BH183" i="2"/>
  <c r="BG183" i="2"/>
  <c r="BF183" i="2"/>
  <c r="T183" i="2"/>
  <c r="R183" i="2"/>
  <c r="P183" i="2"/>
  <c r="BI182" i="2"/>
  <c r="BH182" i="2"/>
  <c r="BG182" i="2"/>
  <c r="BF182" i="2"/>
  <c r="T182" i="2"/>
  <c r="R182" i="2"/>
  <c r="P182" i="2"/>
  <c r="BI181" i="2"/>
  <c r="BH181" i="2"/>
  <c r="BG181" i="2"/>
  <c r="BF181" i="2"/>
  <c r="T181" i="2"/>
  <c r="R181" i="2"/>
  <c r="P181" i="2"/>
  <c r="BI180" i="2"/>
  <c r="BH180" i="2"/>
  <c r="BG180" i="2"/>
  <c r="BF180" i="2"/>
  <c r="T180" i="2"/>
  <c r="R180" i="2"/>
  <c r="P180" i="2"/>
  <c r="BI179" i="2"/>
  <c r="BH179" i="2"/>
  <c r="BG179" i="2"/>
  <c r="BF179" i="2"/>
  <c r="T179" i="2"/>
  <c r="R179" i="2"/>
  <c r="P179" i="2"/>
  <c r="BI178" i="2"/>
  <c r="BH178" i="2"/>
  <c r="BG178" i="2"/>
  <c r="BF178" i="2"/>
  <c r="T178" i="2"/>
  <c r="R178" i="2"/>
  <c r="P178" i="2"/>
  <c r="BI177" i="2"/>
  <c r="BH177" i="2"/>
  <c r="BG177" i="2"/>
  <c r="BF177" i="2"/>
  <c r="T177" i="2"/>
  <c r="R177" i="2"/>
  <c r="P177" i="2"/>
  <c r="BI176" i="2"/>
  <c r="BH176" i="2"/>
  <c r="BG176" i="2"/>
  <c r="BF176" i="2"/>
  <c r="T176" i="2"/>
  <c r="R176" i="2"/>
  <c r="P176" i="2"/>
  <c r="BI175" i="2"/>
  <c r="BH175" i="2"/>
  <c r="BG175" i="2"/>
  <c r="BF175" i="2"/>
  <c r="T175" i="2"/>
  <c r="R175" i="2"/>
  <c r="P175" i="2"/>
  <c r="BI174" i="2"/>
  <c r="BH174" i="2"/>
  <c r="BG174" i="2"/>
  <c r="BF174" i="2"/>
  <c r="T174" i="2"/>
  <c r="R174" i="2"/>
  <c r="P174" i="2"/>
  <c r="BI173" i="2"/>
  <c r="BH173" i="2"/>
  <c r="BG173" i="2"/>
  <c r="BF173" i="2"/>
  <c r="T173" i="2"/>
  <c r="R173" i="2"/>
  <c r="P173" i="2"/>
  <c r="BI172" i="2"/>
  <c r="BH172" i="2"/>
  <c r="BG172" i="2"/>
  <c r="BF172" i="2"/>
  <c r="T172" i="2"/>
  <c r="R172" i="2"/>
  <c r="P172" i="2"/>
  <c r="BI171" i="2"/>
  <c r="BH171" i="2"/>
  <c r="BG171" i="2"/>
  <c r="BF171" i="2"/>
  <c r="T171" i="2"/>
  <c r="R171" i="2"/>
  <c r="P171" i="2"/>
  <c r="BI170" i="2"/>
  <c r="BH170" i="2"/>
  <c r="BG170" i="2"/>
  <c r="BF170" i="2"/>
  <c r="T170" i="2"/>
  <c r="R170" i="2"/>
  <c r="P170" i="2"/>
  <c r="BI169" i="2"/>
  <c r="BH169" i="2"/>
  <c r="BG169" i="2"/>
  <c r="BF169" i="2"/>
  <c r="T169" i="2"/>
  <c r="R169" i="2"/>
  <c r="P169" i="2"/>
  <c r="BI168" i="2"/>
  <c r="BH168" i="2"/>
  <c r="BG168" i="2"/>
  <c r="BF168" i="2"/>
  <c r="T168" i="2"/>
  <c r="R168" i="2"/>
  <c r="P168" i="2"/>
  <c r="BI167" i="2"/>
  <c r="BH167" i="2"/>
  <c r="BG167" i="2"/>
  <c r="BF167" i="2"/>
  <c r="T167" i="2"/>
  <c r="R167" i="2"/>
  <c r="P167" i="2"/>
  <c r="BI166" i="2"/>
  <c r="BH166" i="2"/>
  <c r="BG166" i="2"/>
  <c r="BF166" i="2"/>
  <c r="T166" i="2"/>
  <c r="R166" i="2"/>
  <c r="P166" i="2"/>
  <c r="BI165" i="2"/>
  <c r="BH165" i="2"/>
  <c r="BG165" i="2"/>
  <c r="BF165" i="2"/>
  <c r="T165" i="2"/>
  <c r="R165" i="2"/>
  <c r="P165" i="2"/>
  <c r="BI164" i="2"/>
  <c r="BH164" i="2"/>
  <c r="BG164" i="2"/>
  <c r="BF164" i="2"/>
  <c r="T164" i="2"/>
  <c r="R164" i="2"/>
  <c r="P164" i="2"/>
  <c r="BI163" i="2"/>
  <c r="BH163" i="2"/>
  <c r="BG163" i="2"/>
  <c r="BF163" i="2"/>
  <c r="T163" i="2"/>
  <c r="R163" i="2"/>
  <c r="P163" i="2"/>
  <c r="BI162" i="2"/>
  <c r="BH162" i="2"/>
  <c r="BG162" i="2"/>
  <c r="BF162" i="2"/>
  <c r="T162" i="2"/>
  <c r="R162" i="2"/>
  <c r="P162" i="2"/>
  <c r="BI161" i="2"/>
  <c r="BH161" i="2"/>
  <c r="BG161" i="2"/>
  <c r="BF161" i="2"/>
  <c r="T161" i="2"/>
  <c r="R161" i="2"/>
  <c r="P161" i="2"/>
  <c r="BI159" i="2"/>
  <c r="BH159" i="2"/>
  <c r="BG159" i="2"/>
  <c r="BF159" i="2"/>
  <c r="T159" i="2"/>
  <c r="R159" i="2"/>
  <c r="P159" i="2"/>
  <c r="BI158" i="2"/>
  <c r="BH158" i="2"/>
  <c r="BG158" i="2"/>
  <c r="BF158" i="2"/>
  <c r="T158" i="2"/>
  <c r="R158" i="2"/>
  <c r="P158" i="2"/>
  <c r="BI157" i="2"/>
  <c r="BH157" i="2"/>
  <c r="BG157" i="2"/>
  <c r="BF157" i="2"/>
  <c r="T157" i="2"/>
  <c r="R157" i="2"/>
  <c r="P157" i="2"/>
  <c r="BI156" i="2"/>
  <c r="BH156" i="2"/>
  <c r="BG156" i="2"/>
  <c r="BF156" i="2"/>
  <c r="T156" i="2"/>
  <c r="R156" i="2"/>
  <c r="P156" i="2"/>
  <c r="BI154" i="2"/>
  <c r="BH154" i="2"/>
  <c r="BG154" i="2"/>
  <c r="BF154" i="2"/>
  <c r="T154" i="2"/>
  <c r="R154" i="2"/>
  <c r="P154" i="2"/>
  <c r="BI153" i="2"/>
  <c r="BH153" i="2"/>
  <c r="BG153" i="2"/>
  <c r="BF153" i="2"/>
  <c r="T153" i="2"/>
  <c r="R153" i="2"/>
  <c r="P153" i="2"/>
  <c r="BI151" i="2"/>
  <c r="BH151" i="2"/>
  <c r="BG151" i="2"/>
  <c r="BF151" i="2"/>
  <c r="T151" i="2"/>
  <c r="R151" i="2"/>
  <c r="P151" i="2"/>
  <c r="BI150" i="2"/>
  <c r="BH150" i="2"/>
  <c r="BG150" i="2"/>
  <c r="BF150" i="2"/>
  <c r="T150" i="2"/>
  <c r="R150" i="2"/>
  <c r="P150" i="2"/>
  <c r="BI149" i="2"/>
  <c r="BH149" i="2"/>
  <c r="BG149" i="2"/>
  <c r="BF149" i="2"/>
  <c r="T149" i="2"/>
  <c r="R149" i="2"/>
  <c r="P149" i="2"/>
  <c r="BI148" i="2"/>
  <c r="BH148" i="2"/>
  <c r="BG148" i="2"/>
  <c r="BF148" i="2"/>
  <c r="T148" i="2"/>
  <c r="R148" i="2"/>
  <c r="P148" i="2"/>
  <c r="BI147" i="2"/>
  <c r="BH147" i="2"/>
  <c r="BG147" i="2"/>
  <c r="BF147" i="2"/>
  <c r="T147" i="2"/>
  <c r="R147" i="2"/>
  <c r="P147" i="2"/>
  <c r="BI146" i="2"/>
  <c r="BH146" i="2"/>
  <c r="BG146" i="2"/>
  <c r="BF146" i="2"/>
  <c r="T146" i="2"/>
  <c r="R146" i="2"/>
  <c r="P146" i="2"/>
  <c r="BI145" i="2"/>
  <c r="BH145" i="2"/>
  <c r="BG145" i="2"/>
  <c r="BF145" i="2"/>
  <c r="T145" i="2"/>
  <c r="R145" i="2"/>
  <c r="P145" i="2"/>
  <c r="BI144" i="2"/>
  <c r="BH144" i="2"/>
  <c r="BG144" i="2"/>
  <c r="BF144" i="2"/>
  <c r="T144" i="2"/>
  <c r="R144" i="2"/>
  <c r="P144" i="2"/>
  <c r="BI143" i="2"/>
  <c r="BH143" i="2"/>
  <c r="BG143" i="2"/>
  <c r="BF143" i="2"/>
  <c r="T143" i="2"/>
  <c r="R143" i="2"/>
  <c r="P143" i="2"/>
  <c r="BI142" i="2"/>
  <c r="BH142" i="2"/>
  <c r="BG142" i="2"/>
  <c r="BF142" i="2"/>
  <c r="T142" i="2"/>
  <c r="R142" i="2"/>
  <c r="P142" i="2"/>
  <c r="BI141" i="2"/>
  <c r="BH141" i="2"/>
  <c r="BG141" i="2"/>
  <c r="BF141" i="2"/>
  <c r="T141" i="2"/>
  <c r="R141" i="2"/>
  <c r="P141" i="2"/>
  <c r="BI140" i="2"/>
  <c r="BH140" i="2"/>
  <c r="BG140" i="2"/>
  <c r="BF140" i="2"/>
  <c r="T140" i="2"/>
  <c r="R140" i="2"/>
  <c r="P140" i="2"/>
  <c r="BI139" i="2"/>
  <c r="BH139" i="2"/>
  <c r="BG139" i="2"/>
  <c r="BF139" i="2"/>
  <c r="T139" i="2"/>
  <c r="R139" i="2"/>
  <c r="P139" i="2"/>
  <c r="BI138" i="2"/>
  <c r="BH138" i="2"/>
  <c r="BG138" i="2"/>
  <c r="BF138" i="2"/>
  <c r="T138" i="2"/>
  <c r="R138" i="2"/>
  <c r="P138" i="2"/>
  <c r="BI137" i="2"/>
  <c r="BH137" i="2"/>
  <c r="BG137" i="2"/>
  <c r="BF137" i="2"/>
  <c r="T137" i="2"/>
  <c r="R137" i="2"/>
  <c r="P137" i="2"/>
  <c r="BI136" i="2"/>
  <c r="BH136" i="2"/>
  <c r="BG136" i="2"/>
  <c r="BF136" i="2"/>
  <c r="T136" i="2"/>
  <c r="R136" i="2"/>
  <c r="P136" i="2"/>
  <c r="BI135" i="2"/>
  <c r="BH135" i="2"/>
  <c r="BG135" i="2"/>
  <c r="BF135" i="2"/>
  <c r="T135" i="2"/>
  <c r="R135" i="2"/>
  <c r="P135" i="2"/>
  <c r="BI134" i="2"/>
  <c r="BH134" i="2"/>
  <c r="BG134" i="2"/>
  <c r="BF134" i="2"/>
  <c r="T134" i="2"/>
  <c r="R134" i="2"/>
  <c r="P134" i="2"/>
  <c r="BI131" i="2"/>
  <c r="BH131" i="2"/>
  <c r="BG131" i="2"/>
  <c r="BF131" i="2"/>
  <c r="T131" i="2"/>
  <c r="T130" i="2"/>
  <c r="R131" i="2"/>
  <c r="R130" i="2" s="1"/>
  <c r="P131" i="2"/>
  <c r="P130" i="2"/>
  <c r="BI129" i="2"/>
  <c r="BH129" i="2"/>
  <c r="BG129" i="2"/>
  <c r="BF129" i="2"/>
  <c r="T129" i="2"/>
  <c r="T128" i="2" s="1"/>
  <c r="T127" i="2" s="1"/>
  <c r="R129" i="2"/>
  <c r="R128" i="2"/>
  <c r="R127" i="2" s="1"/>
  <c r="P129" i="2"/>
  <c r="P128" i="2" s="1"/>
  <c r="P127" i="2" s="1"/>
  <c r="F120" i="2"/>
  <c r="E118" i="2"/>
  <c r="F89" i="2"/>
  <c r="E87" i="2"/>
  <c r="J24" i="2"/>
  <c r="E24" i="2"/>
  <c r="J123" i="2"/>
  <c r="J23" i="2"/>
  <c r="J21" i="2"/>
  <c r="E21" i="2"/>
  <c r="J122" i="2"/>
  <c r="J20" i="2"/>
  <c r="J18" i="2"/>
  <c r="E18" i="2"/>
  <c r="F123" i="2"/>
  <c r="J17" i="2"/>
  <c r="J15" i="2"/>
  <c r="E15" i="2"/>
  <c r="F122" i="2"/>
  <c r="J14" i="2"/>
  <c r="J12" i="2"/>
  <c r="J120" i="2"/>
  <c r="E7" i="2"/>
  <c r="E116" i="2"/>
  <c r="L90" i="1"/>
  <c r="AM90" i="1"/>
  <c r="AM89" i="1"/>
  <c r="L89" i="1"/>
  <c r="AM87" i="1"/>
  <c r="L87" i="1"/>
  <c r="L85" i="1"/>
  <c r="L84" i="1"/>
  <c r="BK188" i="2"/>
  <c r="J188" i="2"/>
  <c r="BK185" i="2"/>
  <c r="J185" i="2"/>
  <c r="BK184" i="2"/>
  <c r="J184" i="2"/>
  <c r="BK183" i="2"/>
  <c r="J183" i="2"/>
  <c r="BK182" i="2"/>
  <c r="J182" i="2"/>
  <c r="BK181" i="2"/>
  <c r="J181" i="2"/>
  <c r="BK180" i="2"/>
  <c r="J180" i="2"/>
  <c r="BK179" i="2"/>
  <c r="J179" i="2"/>
  <c r="BK178" i="2"/>
  <c r="J178" i="2"/>
  <c r="BK177" i="2"/>
  <c r="J177" i="2"/>
  <c r="BK176" i="2"/>
  <c r="J176" i="2"/>
  <c r="BK175" i="2"/>
  <c r="J175" i="2"/>
  <c r="BK174" i="2"/>
  <c r="J174" i="2"/>
  <c r="BK173" i="2"/>
  <c r="J173" i="2"/>
  <c r="BK172" i="2"/>
  <c r="J172" i="2"/>
  <c r="BK171" i="2"/>
  <c r="J171" i="2"/>
  <c r="BK170" i="2"/>
  <c r="J170" i="2"/>
  <c r="BK169" i="2"/>
  <c r="J169" i="2"/>
  <c r="BK168" i="2"/>
  <c r="J168" i="2"/>
  <c r="BK167" i="2"/>
  <c r="J167" i="2"/>
  <c r="BK166" i="2"/>
  <c r="J166" i="2"/>
  <c r="BK165" i="2"/>
  <c r="J165" i="2"/>
  <c r="BK164" i="2"/>
  <c r="J164" i="2"/>
  <c r="BK163" i="2"/>
  <c r="J163" i="2"/>
  <c r="BK162" i="2"/>
  <c r="J162" i="2"/>
  <c r="BK161" i="2"/>
  <c r="J161" i="2"/>
  <c r="BK159" i="2"/>
  <c r="J159" i="2"/>
  <c r="BK158" i="2"/>
  <c r="J158" i="2"/>
  <c r="BK157" i="2"/>
  <c r="J157" i="2"/>
  <c r="BK156" i="2"/>
  <c r="J156" i="2"/>
  <c r="BK154" i="2"/>
  <c r="J154" i="2"/>
  <c r="BK153" i="2"/>
  <c r="J153" i="2"/>
  <c r="BK151" i="2"/>
  <c r="J151" i="2"/>
  <c r="BK150" i="2"/>
  <c r="J150" i="2"/>
  <c r="BK149" i="2"/>
  <c r="J149" i="2"/>
  <c r="BK148" i="2"/>
  <c r="J148" i="2"/>
  <c r="BK147" i="2"/>
  <c r="J147" i="2"/>
  <c r="BK146" i="2"/>
  <c r="J146" i="2"/>
  <c r="BK145" i="2"/>
  <c r="J145" i="2"/>
  <c r="BK144" i="2"/>
  <c r="J144" i="2"/>
  <c r="BK143" i="2"/>
  <c r="J143" i="2"/>
  <c r="BK142" i="2"/>
  <c r="J142" i="2"/>
  <c r="BK141" i="2"/>
  <c r="J141" i="2"/>
  <c r="BK140" i="2"/>
  <c r="J140" i="2"/>
  <c r="BK139" i="2"/>
  <c r="J139" i="2"/>
  <c r="BK138" i="2"/>
  <c r="J138" i="2"/>
  <c r="BK137" i="2"/>
  <c r="J137" i="2"/>
  <c r="BK136" i="2"/>
  <c r="J136" i="2"/>
  <c r="BK135" i="2"/>
  <c r="J135" i="2"/>
  <c r="BK134" i="2"/>
  <c r="J134" i="2"/>
  <c r="BK131" i="2"/>
  <c r="J131" i="2"/>
  <c r="BK129" i="2"/>
  <c r="J129" i="2"/>
  <c r="AS94" i="1"/>
  <c r="BK133" i="2" l="1"/>
  <c r="J133" i="2" s="1"/>
  <c r="J101" i="2" s="1"/>
  <c r="P133" i="2"/>
  <c r="R133" i="2"/>
  <c r="T133" i="2"/>
  <c r="BK152" i="2"/>
  <c r="J152" i="2"/>
  <c r="J102" i="2" s="1"/>
  <c r="P152" i="2"/>
  <c r="R152" i="2"/>
  <c r="T152" i="2"/>
  <c r="BK155" i="2"/>
  <c r="J155" i="2" s="1"/>
  <c r="J103" i="2" s="1"/>
  <c r="P155" i="2"/>
  <c r="R155" i="2"/>
  <c r="T155" i="2"/>
  <c r="BK160" i="2"/>
  <c r="J160" i="2" s="1"/>
  <c r="J104" i="2" s="1"/>
  <c r="P160" i="2"/>
  <c r="R160" i="2"/>
  <c r="T160" i="2"/>
  <c r="E85" i="2"/>
  <c r="J89" i="2"/>
  <c r="F91" i="2"/>
  <c r="J91" i="2"/>
  <c r="F92" i="2"/>
  <c r="J92" i="2"/>
  <c r="BE129" i="2"/>
  <c r="BE131" i="2"/>
  <c r="BE134" i="2"/>
  <c r="BE135" i="2"/>
  <c r="BE136" i="2"/>
  <c r="BE137" i="2"/>
  <c r="BE138" i="2"/>
  <c r="BE139" i="2"/>
  <c r="BE140" i="2"/>
  <c r="BE141" i="2"/>
  <c r="BE142" i="2"/>
  <c r="BE143" i="2"/>
  <c r="BE144" i="2"/>
  <c r="BE145" i="2"/>
  <c r="BE146" i="2"/>
  <c r="BE147" i="2"/>
  <c r="BE148" i="2"/>
  <c r="BE149" i="2"/>
  <c r="BE150" i="2"/>
  <c r="BE151" i="2"/>
  <c r="BE153" i="2"/>
  <c r="BE154" i="2"/>
  <c r="BE156" i="2"/>
  <c r="BE157" i="2"/>
  <c r="BE158" i="2"/>
  <c r="BE159" i="2"/>
  <c r="BE161" i="2"/>
  <c r="BE162" i="2"/>
  <c r="BE163" i="2"/>
  <c r="BE164" i="2"/>
  <c r="BE165" i="2"/>
  <c r="BE166" i="2"/>
  <c r="BE167" i="2"/>
  <c r="BE168" i="2"/>
  <c r="BE169" i="2"/>
  <c r="BE170" i="2"/>
  <c r="BE171" i="2"/>
  <c r="BE172" i="2"/>
  <c r="BE173" i="2"/>
  <c r="BE174" i="2"/>
  <c r="BE175" i="2"/>
  <c r="BE176" i="2"/>
  <c r="BE177" i="2"/>
  <c r="BE178" i="2"/>
  <c r="BE179" i="2"/>
  <c r="BE180" i="2"/>
  <c r="BE181" i="2"/>
  <c r="BE182" i="2"/>
  <c r="BE183" i="2"/>
  <c r="BE184" i="2"/>
  <c r="BE185" i="2"/>
  <c r="BE188" i="2"/>
  <c r="BK128" i="2"/>
  <c r="J128" i="2" s="1"/>
  <c r="J98" i="2" s="1"/>
  <c r="BK130" i="2"/>
  <c r="J130" i="2" s="1"/>
  <c r="J99" i="2" s="1"/>
  <c r="BK187" i="2"/>
  <c r="J187" i="2"/>
  <c r="J106" i="2" s="1"/>
  <c r="F34" i="2"/>
  <c r="BA95" i="1" s="1"/>
  <c r="BA94" i="1" s="1"/>
  <c r="W30" i="1" s="1"/>
  <c r="J34" i="2"/>
  <c r="AW95" i="1" s="1"/>
  <c r="F35" i="2"/>
  <c r="BB95" i="1" s="1"/>
  <c r="BB94" i="1" s="1"/>
  <c r="W31" i="1" s="1"/>
  <c r="F36" i="2"/>
  <c r="BC95" i="1" s="1"/>
  <c r="BC94" i="1" s="1"/>
  <c r="W32" i="1" s="1"/>
  <c r="F37" i="2"/>
  <c r="BD95" i="1" s="1"/>
  <c r="BD94" i="1" s="1"/>
  <c r="W33" i="1" s="1"/>
  <c r="T132" i="2" l="1"/>
  <c r="T126" i="2"/>
  <c r="R132" i="2"/>
  <c r="R126" i="2"/>
  <c r="P132" i="2"/>
  <c r="P126" i="2"/>
  <c r="AU95" i="1"/>
  <c r="AU94" i="1" s="1"/>
  <c r="BK127" i="2"/>
  <c r="J127" i="2" s="1"/>
  <c r="J97" i="2" s="1"/>
  <c r="BK132" i="2"/>
  <c r="J132" i="2" s="1"/>
  <c r="J100" i="2" s="1"/>
  <c r="BK186" i="2"/>
  <c r="J186" i="2" s="1"/>
  <c r="J105" i="2" s="1"/>
  <c r="AW94" i="1"/>
  <c r="AK30" i="1"/>
  <c r="AX94" i="1"/>
  <c r="AY94" i="1"/>
  <c r="F33" i="2"/>
  <c r="AZ95" i="1"/>
  <c r="AZ94" i="1" s="1"/>
  <c r="W29" i="1" s="1"/>
  <c r="J33" i="2"/>
  <c r="AV95" i="1" s="1"/>
  <c r="AT95" i="1" s="1"/>
  <c r="BK126" i="2" l="1"/>
  <c r="J126" i="2" s="1"/>
  <c r="J96" i="2" s="1"/>
  <c r="AV94" i="1"/>
  <c r="AK29" i="1" s="1"/>
  <c r="AT94" i="1" l="1"/>
  <c r="J30" i="2"/>
  <c r="AG95" i="1" s="1"/>
  <c r="AG94" i="1" s="1"/>
  <c r="AK26" i="1" s="1"/>
  <c r="AK35" i="1" s="1"/>
  <c r="AN94" i="1" l="1"/>
  <c r="AN95" i="1"/>
  <c r="J39" i="2"/>
</calcChain>
</file>

<file path=xl/sharedStrings.xml><?xml version="1.0" encoding="utf-8"?>
<sst xmlns="http://schemas.openxmlformats.org/spreadsheetml/2006/main" count="1045" uniqueCount="348">
  <si>
    <t>Export Komplet</t>
  </si>
  <si>
    <t/>
  </si>
  <si>
    <t>2.0</t>
  </si>
  <si>
    <t>False</t>
  </si>
  <si>
    <t>{a5c29e7e-26c5-4f97-8aa3-f483c16422a4}</t>
  </si>
  <si>
    <t>&gt;&gt;  skryté sloupce  &lt;&lt;</t>
  </si>
  <si>
    <t>0,1</t>
  </si>
  <si>
    <t>21</t>
  </si>
  <si>
    <t>15</t>
  </si>
  <si>
    <t>REKAPITULACE STAVBY</t>
  </si>
  <si>
    <t>v ---  níže se nacházejí doplnkové a pomocné údaje k sestavám  --- v</t>
  </si>
  <si>
    <t>Kód:</t>
  </si>
  <si>
    <t>015-000321</t>
  </si>
  <si>
    <t>Stavba:</t>
  </si>
  <si>
    <t>Doplnění chodníku v ulici Maříkově</t>
  </si>
  <si>
    <t>KSO:</t>
  </si>
  <si>
    <t>CC-CZ:</t>
  </si>
  <si>
    <t>Místo:</t>
  </si>
  <si>
    <t xml:space="preserve"> </t>
  </si>
  <si>
    <t>Datum:</t>
  </si>
  <si>
    <t>25. 3. 2020</t>
  </si>
  <si>
    <t>Zadavatel:</t>
  </si>
  <si>
    <t>IČ:</t>
  </si>
  <si>
    <t>DIČ:</t>
  </si>
  <si>
    <t>Zhotovitel: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</si>
  <si>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</si>
  <si>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</si>
  <si>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</si>
  <si>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</si>
  <si>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</si>
  <si>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</si>
  <si>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</si>
  <si>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</si>
  <si>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</si>
  <si>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</si>
  <si>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</si>
  <si>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</si>
  <si>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</si>
  <si>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</si>
  <si>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</si>
  <si>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</si>
  <si>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</si>
  <si>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</si>
  <si>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</si>
  <si>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</si>
  <si>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</si>
  <si>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</si>
  <si>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</si>
  <si>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</si>
  <si>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</si>
  <si>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</si>
  <si>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</si>
  <si>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</si>
  <si>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</si>
  <si>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</si>
  <si>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</si>
  <si>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</si>
  <si>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</si>
  <si>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</si>
  <si>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</si>
  <si>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</si>
  <si>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</si>
  <si>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</si>
  <si>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</si>
  <si>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</si>
  <si>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</si>
  <si>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</si>
  <si>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</si>
  <si>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</si>
  <si>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</si>
  <si>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</si>
  <si>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</si>
  <si>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</si>
  <si>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</si>
  <si>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451</t>
  </si>
  <si>
    <t>VEŘEJNÉ OSVĚTLENÍ</t>
  </si>
  <si>
    <t>STA</t>
  </si>
  <si>
    <t>1</t>
  </si>
  <si>
    <t>{ee480541-2793-472c-8ed1-7e223ad79fee}</t>
  </si>
  <si>
    <t>2</t>
  </si>
  <si>
    <t>KRYCÍ LIST SOUPISU PRACÍ</t>
  </si>
  <si>
    <t>Objekt:</t>
  </si>
  <si>
    <t>SO 451 - VEŘEJNÉ OSVĚTLENÍ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</si>
  <si>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</si>
  <si>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</si>
  <si>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</si>
  <si>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</si>
  <si>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</si>
  <si>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</si>
  <si>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</si>
  <si>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 xml:space="preserve">    997 - Přesun sutě</t>
  </si>
  <si>
    <t>M - Práce a dodávky M</t>
  </si>
  <si>
    <t xml:space="preserve">    21-M - Elektromontáže</t>
  </si>
  <si>
    <t xml:space="preserve">    22-M - Montáže technologických zařízení pro dopravní stavby</t>
  </si>
  <si>
    <t xml:space="preserve">    25-M - Povrchová úprava strojů a zařízení</t>
  </si>
  <si>
    <t xml:space="preserve">    46-M - Zemní práce při extr.mont.pracích</t>
  </si>
  <si>
    <t>VRN - Vedlejší rozpočtové náklady</t>
  </si>
  <si>
    <t xml:space="preserve">    VRN1 - Průzkumné, geodetické a projektové práce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</si>
  <si>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</si>
  <si>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</si>
  <si>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</si>
  <si>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</si>
  <si>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</si>
  <si>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</si>
  <si>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</si>
  <si>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</si>
  <si>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</si>
  <si>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</si>
  <si>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</si>
  <si>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</si>
  <si>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</si>
  <si>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</si>
  <si>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</si>
  <si>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</si>
  <si>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</si>
  <si>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</si>
  <si>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</si>
  <si>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072002000</t>
  </si>
  <si>
    <t>Silniční provoz</t>
  </si>
  <si>
    <t>ks</t>
  </si>
  <si>
    <t>1024</t>
  </si>
  <si>
    <t>1989990636</t>
  </si>
  <si>
    <t>997</t>
  </si>
  <si>
    <t>Přesun sutě</t>
  </si>
  <si>
    <t>997221873</t>
  </si>
  <si>
    <t>Poplatek za uložení stavebního odpadu na recyklační skládce (skládkovné) zeminy a kamení zatříděného do Katalogu odpadů pod kódem 17 05 04</t>
  </si>
  <si>
    <t>t</t>
  </si>
  <si>
    <t>4</t>
  </si>
  <si>
    <t>725907455</t>
  </si>
  <si>
    <t>M</t>
  </si>
  <si>
    <t>Práce a dodávky M</t>
  </si>
  <si>
    <t>3</t>
  </si>
  <si>
    <t>21-M</t>
  </si>
  <si>
    <t>Elektromontáže</t>
  </si>
  <si>
    <t>210100422</t>
  </si>
  <si>
    <t>Ukončení kabelů a vodičů kabelovou koncovkou do 4 žil do 1 kV včetně zapojení KSM 35 do 4x16 mm2</t>
  </si>
  <si>
    <t>kus</t>
  </si>
  <si>
    <t>64</t>
  </si>
  <si>
    <t>1317280073</t>
  </si>
  <si>
    <t>210203700a</t>
  </si>
  <si>
    <t xml:space="preserve">Montáž svítidel na stožár do 10m, vč. uchycení, ve výšce   </t>
  </si>
  <si>
    <t>-408835371</t>
  </si>
  <si>
    <t>6</t>
  </si>
  <si>
    <t>Svítitidlo LED dle technické specifikace</t>
  </si>
  <si>
    <t>128</t>
  </si>
  <si>
    <t>-596364212</t>
  </si>
  <si>
    <t>7</t>
  </si>
  <si>
    <t>31674065</t>
  </si>
  <si>
    <t>stožár osvětlovací sadový  6,0m v provedení "Brno"</t>
  </si>
  <si>
    <t>-507152831</t>
  </si>
  <si>
    <t>8</t>
  </si>
  <si>
    <t>210204011</t>
  </si>
  <si>
    <t>Montáž stožárů osvětlení ocelových samostatně stojících délky do 12 m</t>
  </si>
  <si>
    <t>306316137</t>
  </si>
  <si>
    <t>9</t>
  </si>
  <si>
    <t>358V0000056</t>
  </si>
  <si>
    <t>Drobný montážní materiál</t>
  </si>
  <si>
    <t>kpl</t>
  </si>
  <si>
    <t>-2137544932</t>
  </si>
  <si>
    <t>12</t>
  </si>
  <si>
    <t>341110360</t>
  </si>
  <si>
    <t>kabel silový s Cu jádrem CYKY 3x2,5 mm2</t>
  </si>
  <si>
    <t>m</t>
  </si>
  <si>
    <t>-352107259</t>
  </si>
  <si>
    <t>13</t>
  </si>
  <si>
    <t>V8</t>
  </si>
  <si>
    <t xml:space="preserve">Stožárová svorkovnice GURO EKM 2035-2D2 </t>
  </si>
  <si>
    <t>996028834</t>
  </si>
  <si>
    <t>14</t>
  </si>
  <si>
    <t>210204202</t>
  </si>
  <si>
    <t>Montáž elektrovýzbroje stožárů osvětlení 2 okruhy</t>
  </si>
  <si>
    <t>1761978194</t>
  </si>
  <si>
    <t>210220001a</t>
  </si>
  <si>
    <t>Montáž uzemňovacího vedení vodičů FeZn pomocí svorek na povrchu páskou do 120 mm2</t>
  </si>
  <si>
    <t>-740341072</t>
  </si>
  <si>
    <t>16</t>
  </si>
  <si>
    <t>354410730</t>
  </si>
  <si>
    <t>drát průměr 10 mm FeZn</t>
  </si>
  <si>
    <t>kg</t>
  </si>
  <si>
    <t>1877761649</t>
  </si>
  <si>
    <t>17</t>
  </si>
  <si>
    <t>210280003</t>
  </si>
  <si>
    <t>Zkoušky a prohlídky elektrických rozvodů a zařízení celková prohlídka, zkoušení, měření a vyhotovení revizní zprávy pro objem montážních prací přes 500 do 1000 tisíc Kč</t>
  </si>
  <si>
    <t>-403313324</t>
  </si>
  <si>
    <t>67</t>
  </si>
  <si>
    <t>210280010</t>
  </si>
  <si>
    <t>Příplatek k celkové prohlídce za dalších i započatých 500 000 Kč přes 1 000 000 Kč</t>
  </si>
  <si>
    <t>102789778</t>
  </si>
  <si>
    <t>18</t>
  </si>
  <si>
    <t>210280211</t>
  </si>
  <si>
    <t>Měření zemních odporů zemniče prvního nebo samostatného</t>
  </si>
  <si>
    <t>-977322852</t>
  </si>
  <si>
    <t>19</t>
  </si>
  <si>
    <t>210280542</t>
  </si>
  <si>
    <t>Měření impedance nulové smyčky okruhu vedení třífázového</t>
  </si>
  <si>
    <t>-6261908</t>
  </si>
  <si>
    <t>20</t>
  </si>
  <si>
    <t>210280712</t>
  </si>
  <si>
    <t>Měření intenzity osvětlení na pracovišti do 50 svítidel</t>
  </si>
  <si>
    <t>-1746730107</t>
  </si>
  <si>
    <t>210810014</t>
  </si>
  <si>
    <t>Montáž měděných kabelů CYKY, CYKYD, CYKYDY, NYM, NYY, YSLY 750 V 4x16mm2 uložených volně</t>
  </si>
  <si>
    <t>152426170</t>
  </si>
  <si>
    <t>22</t>
  </si>
  <si>
    <t>341110800</t>
  </si>
  <si>
    <t>kabel silový s Cu jádrem CYKY 4x16 mm2</t>
  </si>
  <si>
    <t>-1228457218</t>
  </si>
  <si>
    <t>22-M</t>
  </si>
  <si>
    <t>Montáže technologických zařízení pro dopravní stavby</t>
  </si>
  <si>
    <t>23</t>
  </si>
  <si>
    <t>220110346</t>
  </si>
  <si>
    <t>Montáž štítku kabelového průběžného</t>
  </si>
  <si>
    <t>-1772989929</t>
  </si>
  <si>
    <t>24</t>
  </si>
  <si>
    <t>220180201</t>
  </si>
  <si>
    <t>Zatažení do tvárnicové tratě kabelu hmotnosti do 2 kg/m</t>
  </si>
  <si>
    <t>-1153088822</t>
  </si>
  <si>
    <t>25-M</t>
  </si>
  <si>
    <t>Povrchová úprava strojů a zařízení</t>
  </si>
  <si>
    <t>25</t>
  </si>
  <si>
    <t>250060011</t>
  </si>
  <si>
    <t>Písmomalířské práce číslice a písmena výšky do 40 mm</t>
  </si>
  <si>
    <t>562094009</t>
  </si>
  <si>
    <t>26</t>
  </si>
  <si>
    <t>V001</t>
  </si>
  <si>
    <t xml:space="preserve">Zaměření  trasy skutečného provedení v zastavěném prostoru   </t>
  </si>
  <si>
    <t>-347435533</t>
  </si>
  <si>
    <t>27</t>
  </si>
  <si>
    <t>V002</t>
  </si>
  <si>
    <t xml:space="preserve">Vytyčení trasy vedení kabelového podzemního v zastavěném prostoru   </t>
  </si>
  <si>
    <t>-1722476144</t>
  </si>
  <si>
    <t>28</t>
  </si>
  <si>
    <t>V003</t>
  </si>
  <si>
    <t xml:space="preserve">Vytyčení IS </t>
  </si>
  <si>
    <t>2082641338</t>
  </si>
  <si>
    <t>46-M</t>
  </si>
  <si>
    <t>Zemní práce při extr.mont.pracích</t>
  </si>
  <si>
    <t>38</t>
  </si>
  <si>
    <t>286112260a</t>
  </si>
  <si>
    <t>trubka drenážní flexibilní PipeLife D 300 mm</t>
  </si>
  <si>
    <t>-1960898609</t>
  </si>
  <si>
    <t>59</t>
  </si>
  <si>
    <t>460080013</t>
  </si>
  <si>
    <t>Základové konstrukce z monolitického betonu C 12/15 bez bednění</t>
  </si>
  <si>
    <t>m3</t>
  </si>
  <si>
    <t>-363240012</t>
  </si>
  <si>
    <t>60</t>
  </si>
  <si>
    <t>460050703</t>
  </si>
  <si>
    <t>Hloubení nezapažených jam pro stožáry veřejného osvětlení ručně v hornině tř 3</t>
  </si>
  <si>
    <t>-1620076450</t>
  </si>
  <si>
    <t>62</t>
  </si>
  <si>
    <t>460150243</t>
  </si>
  <si>
    <t>Hloubení kabelových zapažených i nezapažených rýh ručně š 50 cm, hl 60 cm, v hornině tř 3</t>
  </si>
  <si>
    <t>747717347</t>
  </si>
  <si>
    <t>63</t>
  </si>
  <si>
    <t>460150883</t>
  </si>
  <si>
    <t>Hloubení kabelových zapažených i nezapažených rýh ručně š 80 cm, hl 120 cm, v hornině tř 3</t>
  </si>
  <si>
    <t>2038560966</t>
  </si>
  <si>
    <t>61</t>
  </si>
  <si>
    <t>460300002</t>
  </si>
  <si>
    <t>Zásyp jam nebo rýh strojně včetně zhutnění ve volném terénu</t>
  </si>
  <si>
    <t>1785109040</t>
  </si>
  <si>
    <t>66</t>
  </si>
  <si>
    <t>460421101</t>
  </si>
  <si>
    <t>Lože kabelů z písku nebo štěrkopísku tl 10 cm nad kabel, bez zakrytí, šířky lože do 65 cm</t>
  </si>
  <si>
    <t>-156559643</t>
  </si>
  <si>
    <t>42</t>
  </si>
  <si>
    <t>460470001</t>
  </si>
  <si>
    <t>Provizorní zajištění potrubí ve výkopech při křížení s kabelem</t>
  </si>
  <si>
    <t>316862424</t>
  </si>
  <si>
    <t>43</t>
  </si>
  <si>
    <t>460470011</t>
  </si>
  <si>
    <t>Provizorní zajištění kabelů ve výkopech při jejich křížení</t>
  </si>
  <si>
    <t>-373706285</t>
  </si>
  <si>
    <t>44</t>
  </si>
  <si>
    <t>460490013</t>
  </si>
  <si>
    <t>Krytí kabelů výstražnou fólií šířky 34 cm</t>
  </si>
  <si>
    <t>509537934</t>
  </si>
  <si>
    <t>45</t>
  </si>
  <si>
    <t>460510064</t>
  </si>
  <si>
    <t>Kabelové prostupy z trub plastových do rýhy s obsypem, průměru do 10 cm</t>
  </si>
  <si>
    <t>1696843756</t>
  </si>
  <si>
    <t>46</t>
  </si>
  <si>
    <t>345713520</t>
  </si>
  <si>
    <t>trubka elektroinstalační ohebná Kopoflex, HDPE+LDPE KF 09063</t>
  </si>
  <si>
    <t>-73947255</t>
  </si>
  <si>
    <t>47</t>
  </si>
  <si>
    <t>460510075</t>
  </si>
  <si>
    <t>Kabelové prostupy z trub plastových do rýhy s obetonováním, průměru do 15 cm</t>
  </si>
  <si>
    <t>2014613796</t>
  </si>
  <si>
    <t>48</t>
  </si>
  <si>
    <t>345713550</t>
  </si>
  <si>
    <t>trubka elektroinstalační ohebná Kopoflex, HDPE+LDPE KF 09110</t>
  </si>
  <si>
    <t>1524665975</t>
  </si>
  <si>
    <t>460560243</t>
  </si>
  <si>
    <t>Zásyp rýh ručně šířky 50 cm, hloubky 60 cm, z horniny třídy 3</t>
  </si>
  <si>
    <t>-2075216662</t>
  </si>
  <si>
    <t>65</t>
  </si>
  <si>
    <t>460560883</t>
  </si>
  <si>
    <t>Zásyp rýh ručně šířky 80 cm, hloubky 120 cm, z horniny třídy 3</t>
  </si>
  <si>
    <t>25638600</t>
  </si>
  <si>
    <t>51</t>
  </si>
  <si>
    <t>460600061</t>
  </si>
  <si>
    <t>Odvoz suti a vybouraných hmot do 1 km</t>
  </si>
  <si>
    <t>-1830954022</t>
  </si>
  <si>
    <t>52</t>
  </si>
  <si>
    <t>460600071</t>
  </si>
  <si>
    <t>Příplatek k odvozu suti a vybouraných hmot za každý další 1 km</t>
  </si>
  <si>
    <t>-1955323097</t>
  </si>
  <si>
    <t>53</t>
  </si>
  <si>
    <t>C22</t>
  </si>
  <si>
    <t>Manipulace vedení, dozor správce</t>
  </si>
  <si>
    <t>hod</t>
  </si>
  <si>
    <t>-155530676</t>
  </si>
  <si>
    <t>54</t>
  </si>
  <si>
    <t>V005</t>
  </si>
  <si>
    <t xml:space="preserve">Utěsnění kabelu v chráničce voděsnou pěnou   </t>
  </si>
  <si>
    <t>-859333266</t>
  </si>
  <si>
    <t>55</t>
  </si>
  <si>
    <t>V006</t>
  </si>
  <si>
    <t xml:space="preserve">Montážní pěna pro utěsnění prostupů   </t>
  </si>
  <si>
    <t>1796608561</t>
  </si>
  <si>
    <t>56</t>
  </si>
  <si>
    <t>V20</t>
  </si>
  <si>
    <t>Manipulace s pevnou zábranou pro trasu výkopu -běžný metr</t>
  </si>
  <si>
    <t>135742056</t>
  </si>
  <si>
    <t>57</t>
  </si>
  <si>
    <t>V23</t>
  </si>
  <si>
    <t>Výkon montážní plošiny</t>
  </si>
  <si>
    <t>2097467371</t>
  </si>
  <si>
    <t>68</t>
  </si>
  <si>
    <t>58380718a</t>
  </si>
  <si>
    <t>kámen lomový neupravený třída I záhozový nad 200kg</t>
  </si>
  <si>
    <t>256</t>
  </si>
  <si>
    <t>-1674037412</t>
  </si>
  <si>
    <t>69</t>
  </si>
  <si>
    <t>628633113</t>
  </si>
  <si>
    <t>Opevnění překopu drobného vodního toku lomovým kamenem 80 kg+ do hloubky 0,6 m, šířky 3 m</t>
  </si>
  <si>
    <t>m2</t>
  </si>
  <si>
    <t>1033343675</t>
  </si>
  <si>
    <t>VRN</t>
  </si>
  <si>
    <t>Vedlejší rozpočtové náklady</t>
  </si>
  <si>
    <t>VRN1</t>
  </si>
  <si>
    <t>Průzkumné, geodetické a projektové práce</t>
  </si>
  <si>
    <t>58</t>
  </si>
  <si>
    <t>013254000</t>
  </si>
  <si>
    <t>Dokumentace skutečného provedení stavby</t>
  </si>
  <si>
    <t>-94202858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</si>
</sst>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%"/>
    <numFmt numFmtId="165" formatCode="dd\.mm\.yyyy"/>
    <numFmt numFmtId="166" formatCode="#,##0.00000"/>
  </numFmts>
  <fonts count="3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/>
    <xf numFmtId="166" fontId="27" fillId="0" borderId="12" xfId="0" applyNumberFormat="1" applyFont="1" applyBorder="1" applyAlignment="1"/>
    <xf numFmtId="166" fontId="27" fillId="0" borderId="13" xfId="0" applyNumberFormat="1" applyFont="1" applyBorder="1" applyAlignment="1"/>
    <xf numFmtId="4" fontId="28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4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  <protection locked="0"/>
    </xf>
    <xf numFmtId="49" fontId="29" fillId="0" borderId="22" xfId="0" applyNumberFormat="1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center" vertical="center" wrapText="1"/>
      <protection locked="0"/>
    </xf>
    <xf numFmtId="4" fontId="29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3" xfId="0" applyFont="1" applyBorder="1" applyAlignment="1">
      <alignment vertical="center"/>
    </xf>
    <xf numFmtId="0" fontId="29" fillId="0" borderId="14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workbookViewId="0"/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60" t="s">
        <v>5</v>
      </c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161"/>
      <c r="BD2" s="161"/>
      <c r="BE2" s="161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spans="1:74" s="1" customFormat="1" ht="24.95" customHeight="1">
      <c r="B4" s="17"/>
      <c r="D4" s="18" t="s">
        <v>9</v>
      </c>
      <c r="AR4" s="17"/>
      <c r="AS4" s="19" t="s">
        <v>10</v>
      </c>
      <c r="BS4" s="14" t="s">
        <v>6</v>
      </c>
    </row>
    <row r="5" spans="1:74" s="1" customFormat="1" ht="12" customHeight="1">
      <c r="B5" s="17"/>
      <c r="D5" s="20" t="s">
        <v>11</v>
      </c>
      <c r="K5" s="188" t="s">
        <v>12</v>
      </c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R5" s="17"/>
      <c r="BS5" s="14" t="s">
        <v>6</v>
      </c>
    </row>
    <row r="6" spans="1:74" s="1" customFormat="1" ht="36.950000000000003" customHeight="1">
      <c r="B6" s="17"/>
      <c r="D6" s="22" t="s">
        <v>13</v>
      </c>
      <c r="K6" s="189" t="s">
        <v>14</v>
      </c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R6" s="17"/>
      <c r="BS6" s="14" t="s">
        <v>6</v>
      </c>
    </row>
    <row r="7" spans="1:74" s="1" customFormat="1" ht="12" customHeight="1">
      <c r="B7" s="17"/>
      <c r="D7" s="23" t="s">
        <v>15</v>
      </c>
      <c r="K7" s="21" t="s">
        <v>1</v>
      </c>
      <c r="AK7" s="23" t="s">
        <v>16</v>
      </c>
      <c r="AN7" s="21" t="s">
        <v>1</v>
      </c>
      <c r="AR7" s="17"/>
      <c r="BS7" s="14" t="s">
        <v>6</v>
      </c>
    </row>
    <row r="8" spans="1:74" s="1" customFormat="1" ht="12" customHeight="1">
      <c r="B8" s="17"/>
      <c r="D8" s="23" t="s">
        <v>17</v>
      </c>
      <c r="K8" s="21" t="s">
        <v>18</v>
      </c>
      <c r="AK8" s="23" t="s">
        <v>19</v>
      </c>
      <c r="AN8" s="21" t="s">
        <v>20</v>
      </c>
      <c r="AR8" s="17"/>
      <c r="BS8" s="14" t="s">
        <v>6</v>
      </c>
    </row>
    <row r="9" spans="1:74" s="1" customFormat="1" ht="14.45" customHeight="1">
      <c r="B9" s="17"/>
      <c r="AR9" s="17"/>
      <c r="BS9" s="14" t="s">
        <v>6</v>
      </c>
    </row>
    <row r="10" spans="1:74" s="1" customFormat="1" ht="12" customHeight="1">
      <c r="B10" s="17"/>
      <c r="D10" s="23" t="s">
        <v>21</v>
      </c>
      <c r="AK10" s="23" t="s">
        <v>22</v>
      </c>
      <c r="AN10" s="21" t="s">
        <v>1</v>
      </c>
      <c r="AR10" s="17"/>
      <c r="BS10" s="14" t="s">
        <v>6</v>
      </c>
    </row>
    <row r="11" spans="1:74" s="1" customFormat="1" ht="18.399999999999999" customHeight="1">
      <c r="B11" s="17"/>
      <c r="E11" s="21" t="s">
        <v>18</v>
      </c>
      <c r="AK11" s="23" t="s">
        <v>23</v>
      </c>
      <c r="AN11" s="21" t="s">
        <v>1</v>
      </c>
      <c r="AR11" s="17"/>
      <c r="BS11" s="14" t="s">
        <v>6</v>
      </c>
    </row>
    <row r="12" spans="1:74" s="1" customFormat="1" ht="6.95" customHeight="1">
      <c r="B12" s="17"/>
      <c r="AR12" s="17"/>
      <c r="BS12" s="14" t="s">
        <v>6</v>
      </c>
    </row>
    <row r="13" spans="1:74" s="1" customFormat="1" ht="12" customHeight="1">
      <c r="B13" s="17"/>
      <c r="D13" s="23" t="s">
        <v>24</v>
      </c>
      <c r="AK13" s="23" t="s">
        <v>22</v>
      </c>
      <c r="AN13" s="21" t="s">
        <v>1</v>
      </c>
      <c r="AR13" s="17"/>
      <c r="BS13" s="14" t="s">
        <v>6</v>
      </c>
    </row>
    <row r="14" spans="1:74" ht="12.75">
      <c r="B14" s="17"/>
      <c r="E14" s="21" t="s">
        <v>18</v>
      </c>
      <c r="AK14" s="23" t="s">
        <v>23</v>
      </c>
      <c r="AN14" s="21" t="s">
        <v>1</v>
      </c>
      <c r="AR14" s="17"/>
      <c r="BS14" s="14" t="s">
        <v>6</v>
      </c>
    </row>
    <row r="15" spans="1:74" s="1" customFormat="1" ht="6.95" customHeight="1">
      <c r="B15" s="17"/>
      <c r="AR15" s="17"/>
      <c r="BS15" s="14" t="s">
        <v>3</v>
      </c>
    </row>
    <row r="16" spans="1:74" s="1" customFormat="1" ht="12" customHeight="1">
      <c r="B16" s="17"/>
      <c r="D16" s="23" t="s">
        <v>25</v>
      </c>
      <c r="AK16" s="23" t="s">
        <v>22</v>
      </c>
      <c r="AN16" s="21" t="s">
        <v>1</v>
      </c>
      <c r="AR16" s="17"/>
      <c r="BS16" s="14" t="s">
        <v>3</v>
      </c>
    </row>
    <row r="17" spans="1:71" s="1" customFormat="1" ht="18.399999999999999" customHeight="1">
      <c r="B17" s="17"/>
      <c r="E17" s="21" t="s">
        <v>18</v>
      </c>
      <c r="AK17" s="23" t="s">
        <v>23</v>
      </c>
      <c r="AN17" s="21" t="s">
        <v>1</v>
      </c>
      <c r="AR17" s="17"/>
      <c r="BS17" s="14" t="s">
        <v>26</v>
      </c>
    </row>
    <row r="18" spans="1:71" s="1" customFormat="1" ht="6.95" customHeight="1">
      <c r="B18" s="17"/>
      <c r="AR18" s="17"/>
      <c r="BS18" s="14" t="s">
        <v>6</v>
      </c>
    </row>
    <row r="19" spans="1:71" s="1" customFormat="1" ht="12" customHeight="1">
      <c r="B19" s="17"/>
      <c r="D19" s="23" t="s">
        <v>27</v>
      </c>
      <c r="AK19" s="23" t="s">
        <v>22</v>
      </c>
      <c r="AN19" s="21" t="s">
        <v>1</v>
      </c>
      <c r="AR19" s="17"/>
      <c r="BS19" s="14" t="s">
        <v>6</v>
      </c>
    </row>
    <row r="20" spans="1:71" s="1" customFormat="1" ht="18.399999999999999" customHeight="1">
      <c r="B20" s="17"/>
      <c r="E20" s="21" t="s">
        <v>18</v>
      </c>
      <c r="AK20" s="23" t="s">
        <v>23</v>
      </c>
      <c r="AN20" s="21" t="s">
        <v>1</v>
      </c>
      <c r="AR20" s="17"/>
      <c r="BS20" s="14" t="s">
        <v>26</v>
      </c>
    </row>
    <row r="21" spans="1:71" s="1" customFormat="1" ht="6.95" customHeight="1">
      <c r="B21" s="17"/>
      <c r="AR21" s="17"/>
    </row>
    <row r="22" spans="1:71" s="1" customFormat="1" ht="12" customHeight="1">
      <c r="B22" s="17"/>
      <c r="D22" s="23" t="s">
        <v>28</v>
      </c>
      <c r="AR22" s="17"/>
    </row>
    <row r="23" spans="1:71" s="1" customFormat="1" ht="16.5" customHeight="1">
      <c r="B23" s="17"/>
      <c r="E23" s="190" t="s">
        <v>1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R23" s="17"/>
    </row>
    <row r="24" spans="1:71" s="1" customFormat="1" ht="6.95" customHeight="1">
      <c r="B24" s="17"/>
      <c r="AR24" s="17"/>
    </row>
    <row r="25" spans="1:71" s="1" customFormat="1" ht="6.95" customHeight="1">
      <c r="B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R25" s="17"/>
    </row>
    <row r="26" spans="1:71" s="2" customFormat="1" ht="25.9" customHeight="1">
      <c r="A26" s="26"/>
      <c r="B26" s="27"/>
      <c r="C26" s="26"/>
      <c r="D26" s="28" t="s">
        <v>29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91">
        <f>ROUND(AG94,1)</f>
        <v>0</v>
      </c>
      <c r="AL26" s="192"/>
      <c r="AM26" s="192"/>
      <c r="AN26" s="192"/>
      <c r="AO26" s="192"/>
      <c r="AP26" s="26"/>
      <c r="AQ26" s="26"/>
      <c r="AR26" s="27"/>
      <c r="BE26" s="26"/>
    </row>
    <row r="27" spans="1:71" s="2" customFormat="1" ht="6.95" customHeight="1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7"/>
      <c r="BE27" s="26"/>
    </row>
    <row r="28" spans="1:71" s="2" customFormat="1" ht="12.75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193" t="s">
        <v>30</v>
      </c>
      <c r="M28" s="193"/>
      <c r="N28" s="193"/>
      <c r="O28" s="193"/>
      <c r="P28" s="193"/>
      <c r="Q28" s="26"/>
      <c r="R28" s="26"/>
      <c r="S28" s="26"/>
      <c r="T28" s="26"/>
      <c r="U28" s="26"/>
      <c r="V28" s="26"/>
      <c r="W28" s="193" t="s">
        <v>31</v>
      </c>
      <c r="X28" s="193"/>
      <c r="Y28" s="193"/>
      <c r="Z28" s="193"/>
      <c r="AA28" s="193"/>
      <c r="AB28" s="193"/>
      <c r="AC28" s="193"/>
      <c r="AD28" s="193"/>
      <c r="AE28" s="193"/>
      <c r="AF28" s="26"/>
      <c r="AG28" s="26"/>
      <c r="AH28" s="26"/>
      <c r="AI28" s="26"/>
      <c r="AJ28" s="26"/>
      <c r="AK28" s="193" t="s">
        <v>32</v>
      </c>
      <c r="AL28" s="193"/>
      <c r="AM28" s="193"/>
      <c r="AN28" s="193"/>
      <c r="AO28" s="193"/>
      <c r="AP28" s="26"/>
      <c r="AQ28" s="26"/>
      <c r="AR28" s="27"/>
      <c r="BE28" s="26"/>
    </row>
    <row r="29" spans="1:71" s="3" customFormat="1" ht="14.45" customHeight="1">
      <c r="B29" s="31"/>
      <c r="D29" s="23" t="s">
        <v>33</v>
      </c>
      <c r="F29" s="23" t="s">
        <v>34</v>
      </c>
      <c r="L29" s="183">
        <v>0.21</v>
      </c>
      <c r="M29" s="182"/>
      <c r="N29" s="182"/>
      <c r="O29" s="182"/>
      <c r="P29" s="182"/>
      <c r="W29" s="181">
        <f>ROUND(AZ94, 1)</f>
        <v>0</v>
      </c>
      <c r="X29" s="182"/>
      <c r="Y29" s="182"/>
      <c r="Z29" s="182"/>
      <c r="AA29" s="182"/>
      <c r="AB29" s="182"/>
      <c r="AC29" s="182"/>
      <c r="AD29" s="182"/>
      <c r="AE29" s="182"/>
      <c r="AK29" s="181">
        <f>ROUND(AV94, 1)</f>
        <v>0</v>
      </c>
      <c r="AL29" s="182"/>
      <c r="AM29" s="182"/>
      <c r="AN29" s="182"/>
      <c r="AO29" s="182"/>
      <c r="AR29" s="31"/>
    </row>
    <row r="30" spans="1:71" s="3" customFormat="1" ht="14.45" customHeight="1">
      <c r="B30" s="31"/>
      <c r="F30" s="23" t="s">
        <v>35</v>
      </c>
      <c r="L30" s="183">
        <v>0.15</v>
      </c>
      <c r="M30" s="182"/>
      <c r="N30" s="182"/>
      <c r="O30" s="182"/>
      <c r="P30" s="182"/>
      <c r="W30" s="181">
        <f>ROUND(BA94, 1)</f>
        <v>0</v>
      </c>
      <c r="X30" s="182"/>
      <c r="Y30" s="182"/>
      <c r="Z30" s="182"/>
      <c r="AA30" s="182"/>
      <c r="AB30" s="182"/>
      <c r="AC30" s="182"/>
      <c r="AD30" s="182"/>
      <c r="AE30" s="182"/>
      <c r="AK30" s="181">
        <f>ROUND(AW94, 1)</f>
        <v>0</v>
      </c>
      <c r="AL30" s="182"/>
      <c r="AM30" s="182"/>
      <c r="AN30" s="182"/>
      <c r="AO30" s="182"/>
      <c r="AR30" s="31"/>
    </row>
    <row r="31" spans="1:71" s="3" customFormat="1" ht="14.45" hidden="1" customHeight="1">
      <c r="B31" s="31"/>
      <c r="F31" s="23" t="s">
        <v>36</v>
      </c>
      <c r="L31" s="183">
        <v>0.21</v>
      </c>
      <c r="M31" s="182"/>
      <c r="N31" s="182"/>
      <c r="O31" s="182"/>
      <c r="P31" s="182"/>
      <c r="W31" s="181">
        <f>ROUND(BB94, 1)</f>
        <v>0</v>
      </c>
      <c r="X31" s="182"/>
      <c r="Y31" s="182"/>
      <c r="Z31" s="182"/>
      <c r="AA31" s="182"/>
      <c r="AB31" s="182"/>
      <c r="AC31" s="182"/>
      <c r="AD31" s="182"/>
      <c r="AE31" s="182"/>
      <c r="AK31" s="181">
        <v>0</v>
      </c>
      <c r="AL31" s="182"/>
      <c r="AM31" s="182"/>
      <c r="AN31" s="182"/>
      <c r="AO31" s="182"/>
      <c r="AR31" s="31"/>
    </row>
    <row r="32" spans="1:71" s="3" customFormat="1" ht="14.45" hidden="1" customHeight="1">
      <c r="B32" s="31"/>
      <c r="F32" s="23" t="s">
        <v>37</v>
      </c>
      <c r="L32" s="183">
        <v>0.15</v>
      </c>
      <c r="M32" s="182"/>
      <c r="N32" s="182"/>
      <c r="O32" s="182"/>
      <c r="P32" s="182"/>
      <c r="W32" s="181">
        <f>ROUND(BC94, 1)</f>
        <v>0</v>
      </c>
      <c r="X32" s="182"/>
      <c r="Y32" s="182"/>
      <c r="Z32" s="182"/>
      <c r="AA32" s="182"/>
      <c r="AB32" s="182"/>
      <c r="AC32" s="182"/>
      <c r="AD32" s="182"/>
      <c r="AE32" s="182"/>
      <c r="AK32" s="181">
        <v>0</v>
      </c>
      <c r="AL32" s="182"/>
      <c r="AM32" s="182"/>
      <c r="AN32" s="182"/>
      <c r="AO32" s="182"/>
      <c r="AR32" s="31"/>
    </row>
    <row r="33" spans="1:57" s="3" customFormat="1" ht="14.45" hidden="1" customHeight="1">
      <c r="B33" s="31"/>
      <c r="F33" s="23" t="s">
        <v>38</v>
      </c>
      <c r="L33" s="183">
        <v>0</v>
      </c>
      <c r="M33" s="182"/>
      <c r="N33" s="182"/>
      <c r="O33" s="182"/>
      <c r="P33" s="182"/>
      <c r="W33" s="181">
        <f>ROUND(BD94, 1)</f>
        <v>0</v>
      </c>
      <c r="X33" s="182"/>
      <c r="Y33" s="182"/>
      <c r="Z33" s="182"/>
      <c r="AA33" s="182"/>
      <c r="AB33" s="182"/>
      <c r="AC33" s="182"/>
      <c r="AD33" s="182"/>
      <c r="AE33" s="182"/>
      <c r="AK33" s="181">
        <v>0</v>
      </c>
      <c r="AL33" s="182"/>
      <c r="AM33" s="182"/>
      <c r="AN33" s="182"/>
      <c r="AO33" s="182"/>
      <c r="AR33" s="31"/>
    </row>
    <row r="34" spans="1:57" s="2" customFormat="1" ht="6.95" customHeight="1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7"/>
      <c r="BE34" s="26"/>
    </row>
    <row r="35" spans="1:57" s="2" customFormat="1" ht="25.9" customHeight="1">
      <c r="A35" s="26"/>
      <c r="B35" s="27"/>
      <c r="C35" s="32"/>
      <c r="D35" s="33" t="s">
        <v>39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5" t="s">
        <v>40</v>
      </c>
      <c r="U35" s="34"/>
      <c r="V35" s="34"/>
      <c r="W35" s="34"/>
      <c r="X35" s="184" t="s">
        <v>41</v>
      </c>
      <c r="Y35" s="185"/>
      <c r="Z35" s="185"/>
      <c r="AA35" s="185"/>
      <c r="AB35" s="185"/>
      <c r="AC35" s="34"/>
      <c r="AD35" s="34"/>
      <c r="AE35" s="34"/>
      <c r="AF35" s="34"/>
      <c r="AG35" s="34"/>
      <c r="AH35" s="34"/>
      <c r="AI35" s="34"/>
      <c r="AJ35" s="34"/>
      <c r="AK35" s="186">
        <f>SUM(AK26:AK33)</f>
        <v>0</v>
      </c>
      <c r="AL35" s="185"/>
      <c r="AM35" s="185"/>
      <c r="AN35" s="185"/>
      <c r="AO35" s="187"/>
      <c r="AP35" s="32"/>
      <c r="AQ35" s="32"/>
      <c r="AR35" s="27"/>
      <c r="BE35" s="26"/>
    </row>
    <row r="36" spans="1:57" s="2" customFormat="1" ht="6.95" customHeight="1">
      <c r="A36" s="26"/>
      <c r="B36" s="27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7"/>
      <c r="BE36" s="26"/>
    </row>
    <row r="37" spans="1:57" s="2" customFormat="1" ht="14.45" customHeight="1">
      <c r="A37" s="26"/>
      <c r="B37" s="27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7"/>
      <c r="BE37" s="26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6"/>
      <c r="D49" s="37" t="s">
        <v>42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43</v>
      </c>
      <c r="AI49" s="38"/>
      <c r="AJ49" s="38"/>
      <c r="AK49" s="38"/>
      <c r="AL49" s="38"/>
      <c r="AM49" s="38"/>
      <c r="AN49" s="38"/>
      <c r="AO49" s="38"/>
      <c r="AR49" s="36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6"/>
      <c r="B60" s="27"/>
      <c r="C60" s="26"/>
      <c r="D60" s="39" t="s">
        <v>44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39" t="s">
        <v>45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39" t="s">
        <v>44</v>
      </c>
      <c r="AI60" s="29"/>
      <c r="AJ60" s="29"/>
      <c r="AK60" s="29"/>
      <c r="AL60" s="29"/>
      <c r="AM60" s="39" t="s">
        <v>45</v>
      </c>
      <c r="AN60" s="29"/>
      <c r="AO60" s="29"/>
      <c r="AP60" s="26"/>
      <c r="AQ60" s="26"/>
      <c r="AR60" s="27"/>
      <c r="BE60" s="26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6"/>
      <c r="B64" s="27"/>
      <c r="C64" s="26"/>
      <c r="D64" s="37" t="s">
        <v>46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7" t="s">
        <v>47</v>
      </c>
      <c r="AI64" s="40"/>
      <c r="AJ64" s="40"/>
      <c r="AK64" s="40"/>
      <c r="AL64" s="40"/>
      <c r="AM64" s="40"/>
      <c r="AN64" s="40"/>
      <c r="AO64" s="40"/>
      <c r="AP64" s="26"/>
      <c r="AQ64" s="26"/>
      <c r="AR64" s="27"/>
      <c r="BE64" s="26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6"/>
      <c r="B75" s="27"/>
      <c r="C75" s="26"/>
      <c r="D75" s="39" t="s">
        <v>44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39" t="s">
        <v>45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39" t="s">
        <v>44</v>
      </c>
      <c r="AI75" s="29"/>
      <c r="AJ75" s="29"/>
      <c r="AK75" s="29"/>
      <c r="AL75" s="29"/>
      <c r="AM75" s="39" t="s">
        <v>45</v>
      </c>
      <c r="AN75" s="29"/>
      <c r="AO75" s="29"/>
      <c r="AP75" s="26"/>
      <c r="AQ75" s="26"/>
      <c r="AR75" s="27"/>
      <c r="BE75" s="26"/>
    </row>
    <row r="76" spans="1:57" s="2" customFormat="1">
      <c r="A76" s="26"/>
      <c r="B76" s="27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7"/>
      <c r="BE76" s="26"/>
    </row>
    <row r="77" spans="1:57" s="2" customFormat="1" ht="6.95" customHeight="1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27"/>
      <c r="BE77" s="26"/>
    </row>
    <row r="81" spans="1:91" s="2" customFormat="1" ht="6.95" customHeight="1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27"/>
      <c r="BE81" s="26"/>
    </row>
    <row r="82" spans="1:91" s="2" customFormat="1" ht="24.95" customHeight="1">
      <c r="A82" s="26"/>
      <c r="B82" s="27"/>
      <c r="C82" s="18" t="s">
        <v>48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7"/>
      <c r="BE82" s="26"/>
    </row>
    <row r="83" spans="1:91" s="2" customFormat="1" ht="6.95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7"/>
      <c r="BE83" s="26"/>
    </row>
    <row r="84" spans="1:91" s="4" customFormat="1" ht="12" customHeight="1">
      <c r="B84" s="45"/>
      <c r="C84" s="23" t="s">
        <v>11</v>
      </c>
      <c r="L84" s="4" t="str">
        <f>K5</f>
        <v>015-000321</v>
      </c>
      <c r="AR84" s="45"/>
    </row>
    <row r="85" spans="1:91" s="5" customFormat="1" ht="36.950000000000003" customHeight="1">
      <c r="B85" s="46"/>
      <c r="C85" s="47" t="s">
        <v>13</v>
      </c>
      <c r="L85" s="172" t="str">
        <f>K6</f>
        <v>Doplnění chodníku v ulici Maříkově</v>
      </c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  <c r="AK85" s="173"/>
      <c r="AL85" s="173"/>
      <c r="AM85" s="173"/>
      <c r="AN85" s="173"/>
      <c r="AO85" s="173"/>
      <c r="AR85" s="46"/>
    </row>
    <row r="86" spans="1:91" s="2" customFormat="1" ht="6.95" customHeight="1">
      <c r="A86" s="26"/>
      <c r="B86" s="27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BE86" s="26"/>
    </row>
    <row r="87" spans="1:91" s="2" customFormat="1" ht="12" customHeight="1">
      <c r="A87" s="26"/>
      <c r="B87" s="27"/>
      <c r="C87" s="23" t="s">
        <v>17</v>
      </c>
      <c r="D87" s="26"/>
      <c r="E87" s="26"/>
      <c r="F87" s="26"/>
      <c r="G87" s="26"/>
      <c r="H87" s="26"/>
      <c r="I87" s="26"/>
      <c r="J87" s="26"/>
      <c r="K87" s="26"/>
      <c r="L87" s="48" t="str">
        <f>IF(K8="","",K8)</f>
        <v xml:space="preserve"> </v>
      </c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3" t="s">
        <v>19</v>
      </c>
      <c r="AJ87" s="26"/>
      <c r="AK87" s="26"/>
      <c r="AL87" s="26"/>
      <c r="AM87" s="174" t="str">
        <f>IF(AN8= "","",AN8)</f>
        <v>25. 3. 2020</v>
      </c>
      <c r="AN87" s="174"/>
      <c r="AO87" s="26"/>
      <c r="AP87" s="26"/>
      <c r="AQ87" s="26"/>
      <c r="AR87" s="27"/>
      <c r="BE87" s="26"/>
    </row>
    <row r="88" spans="1:91" s="2" customFormat="1" ht="6.95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7"/>
      <c r="BE88" s="26"/>
    </row>
    <row r="89" spans="1:91" s="2" customFormat="1" ht="15.2" customHeight="1">
      <c r="A89" s="26"/>
      <c r="B89" s="27"/>
      <c r="C89" s="23" t="s">
        <v>21</v>
      </c>
      <c r="D89" s="26"/>
      <c r="E89" s="26"/>
      <c r="F89" s="26"/>
      <c r="G89" s="26"/>
      <c r="H89" s="26"/>
      <c r="I89" s="26"/>
      <c r="J89" s="26"/>
      <c r="K89" s="26"/>
      <c r="L89" s="4" t="str">
        <f>IF(E11= "","",E11)</f>
        <v xml:space="preserve"> 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3" t="s">
        <v>25</v>
      </c>
      <c r="AJ89" s="26"/>
      <c r="AK89" s="26"/>
      <c r="AL89" s="26"/>
      <c r="AM89" s="175" t="str">
        <f>IF(E17="","",E17)</f>
        <v xml:space="preserve"> </v>
      </c>
      <c r="AN89" s="176"/>
      <c r="AO89" s="176"/>
      <c r="AP89" s="176"/>
      <c r="AQ89" s="26"/>
      <c r="AR89" s="27"/>
      <c r="AS89" s="177" t="s">
        <v>49</v>
      </c>
      <c r="AT89" s="178"/>
      <c r="AU89" s="50"/>
      <c r="AV89" s="50"/>
      <c r="AW89" s="50"/>
      <c r="AX89" s="50"/>
      <c r="AY89" s="50"/>
      <c r="AZ89" s="50"/>
      <c r="BA89" s="50"/>
      <c r="BB89" s="50"/>
      <c r="BC89" s="50"/>
      <c r="BD89" s="51"/>
      <c r="BE89" s="26"/>
    </row>
    <row r="90" spans="1:91" s="2" customFormat="1" ht="15.2" customHeight="1">
      <c r="A90" s="26"/>
      <c r="B90" s="27"/>
      <c r="C90" s="23" t="s">
        <v>24</v>
      </c>
      <c r="D90" s="26"/>
      <c r="E90" s="26"/>
      <c r="F90" s="26"/>
      <c r="G90" s="26"/>
      <c r="H90" s="26"/>
      <c r="I90" s="26"/>
      <c r="J90" s="26"/>
      <c r="K90" s="26"/>
      <c r="L90" s="4" t="str">
        <f>IF(E14="","",E14)</f>
        <v xml:space="preserve"> </v>
      </c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3" t="s">
        <v>27</v>
      </c>
      <c r="AJ90" s="26"/>
      <c r="AK90" s="26"/>
      <c r="AL90" s="26"/>
      <c r="AM90" s="175" t="str">
        <f>IF(E20="","",E20)</f>
        <v xml:space="preserve"> </v>
      </c>
      <c r="AN90" s="176"/>
      <c r="AO90" s="176"/>
      <c r="AP90" s="176"/>
      <c r="AQ90" s="26"/>
      <c r="AR90" s="27"/>
      <c r="AS90" s="179"/>
      <c r="AT90" s="180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26"/>
    </row>
    <row r="91" spans="1:91" s="2" customFormat="1" ht="10.9" customHeight="1">
      <c r="A91" s="26"/>
      <c r="B91" s="27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7"/>
      <c r="AS91" s="179"/>
      <c r="AT91" s="180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26"/>
    </row>
    <row r="92" spans="1:91" s="2" customFormat="1" ht="29.25" customHeight="1">
      <c r="A92" s="26"/>
      <c r="B92" s="27"/>
      <c r="C92" s="162" t="s">
        <v>50</v>
      </c>
      <c r="D92" s="163"/>
      <c r="E92" s="163"/>
      <c r="F92" s="163"/>
      <c r="G92" s="163"/>
      <c r="H92" s="54"/>
      <c r="I92" s="164" t="s">
        <v>51</v>
      </c>
      <c r="J92" s="163"/>
      <c r="K92" s="163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163"/>
      <c r="Y92" s="163"/>
      <c r="Z92" s="163"/>
      <c r="AA92" s="163"/>
      <c r="AB92" s="163"/>
      <c r="AC92" s="163"/>
      <c r="AD92" s="163"/>
      <c r="AE92" s="163"/>
      <c r="AF92" s="163"/>
      <c r="AG92" s="165" t="s">
        <v>52</v>
      </c>
      <c r="AH92" s="163"/>
      <c r="AI92" s="163"/>
      <c r="AJ92" s="163"/>
      <c r="AK92" s="163"/>
      <c r="AL92" s="163"/>
      <c r="AM92" s="163"/>
      <c r="AN92" s="164" t="s">
        <v>53</v>
      </c>
      <c r="AO92" s="163"/>
      <c r="AP92" s="166"/>
      <c r="AQ92" s="55" t="s">
        <v>54</v>
      </c>
      <c r="AR92" s="27"/>
      <c r="AS92" s="56" t="s">
        <v>55</v>
      </c>
      <c r="AT92" s="57" t="s">
        <v>56</v>
      </c>
      <c r="AU92" s="57" t="s">
        <v>57</v>
      </c>
      <c r="AV92" s="57" t="s">
        <v>58</v>
      </c>
      <c r="AW92" s="57" t="s">
        <v>59</v>
      </c>
      <c r="AX92" s="57" t="s">
        <v>60</v>
      </c>
      <c r="AY92" s="57" t="s">
        <v>61</v>
      </c>
      <c r="AZ92" s="57" t="s">
        <v>62</v>
      </c>
      <c r="BA92" s="57" t="s">
        <v>63</v>
      </c>
      <c r="BB92" s="57" t="s">
        <v>64</v>
      </c>
      <c r="BC92" s="57" t="s">
        <v>65</v>
      </c>
      <c r="BD92" s="58" t="s">
        <v>66</v>
      </c>
      <c r="BE92" s="26"/>
    </row>
    <row r="93" spans="1:91" s="2" customFormat="1" ht="10.9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7"/>
      <c r="AS93" s="59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1"/>
      <c r="BE93" s="26"/>
    </row>
    <row r="94" spans="1:91" s="6" customFormat="1" ht="32.450000000000003" customHeight="1">
      <c r="B94" s="62"/>
      <c r="C94" s="63" t="s">
        <v>67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170">
        <f>ROUND(AG95,1)</f>
        <v>0</v>
      </c>
      <c r="AH94" s="170"/>
      <c r="AI94" s="170"/>
      <c r="AJ94" s="170"/>
      <c r="AK94" s="170"/>
      <c r="AL94" s="170"/>
      <c r="AM94" s="170"/>
      <c r="AN94" s="171">
        <f>SUM(AG94,AT94)</f>
        <v>0</v>
      </c>
      <c r="AO94" s="171"/>
      <c r="AP94" s="171"/>
      <c r="AQ94" s="66" t="s">
        <v>1</v>
      </c>
      <c r="AR94" s="62"/>
      <c r="AS94" s="67">
        <f>ROUND(AS95,1)</f>
        <v>0</v>
      </c>
      <c r="AT94" s="68">
        <f>ROUND(SUM(AV94:AW94),1)</f>
        <v>0</v>
      </c>
      <c r="AU94" s="69">
        <f>ROUND(AU95,5)</f>
        <v>2778.7471999999998</v>
      </c>
      <c r="AV94" s="68">
        <f>ROUND(AZ94*L29,1)</f>
        <v>0</v>
      </c>
      <c r="AW94" s="68">
        <f>ROUND(BA94*L30,1)</f>
        <v>0</v>
      </c>
      <c r="AX94" s="68">
        <f>ROUND(BB94*L29,1)</f>
        <v>0</v>
      </c>
      <c r="AY94" s="68">
        <f>ROUND(BC94*L30,1)</f>
        <v>0</v>
      </c>
      <c r="AZ94" s="68">
        <f>ROUND(AZ95,1)</f>
        <v>0</v>
      </c>
      <c r="BA94" s="68">
        <f>ROUND(BA95,1)</f>
        <v>0</v>
      </c>
      <c r="BB94" s="68">
        <f>ROUND(BB95,1)</f>
        <v>0</v>
      </c>
      <c r="BC94" s="68">
        <f>ROUND(BC95,1)</f>
        <v>0</v>
      </c>
      <c r="BD94" s="70">
        <f>ROUND(BD95,1)</f>
        <v>0</v>
      </c>
      <c r="BS94" s="71" t="s">
        <v>68</v>
      </c>
      <c r="BT94" s="71" t="s">
        <v>69</v>
      </c>
      <c r="BU94" s="72" t="s">
        <v>70</v>
      </c>
      <c r="BV94" s="71" t="s">
        <v>71</v>
      </c>
      <c r="BW94" s="71" t="s">
        <v>4</v>
      </c>
      <c r="BX94" s="71" t="s">
        <v>72</v>
      </c>
      <c r="CL94" s="71" t="s">
        <v>1</v>
      </c>
    </row>
    <row r="95" spans="1:91" s="7" customFormat="1" ht="16.5" customHeight="1">
      <c r="A95" s="73" t="s">
        <v>73</v>
      </c>
      <c r="B95" s="74"/>
      <c r="C95" s="75"/>
      <c r="D95" s="169" t="s">
        <v>74</v>
      </c>
      <c r="E95" s="169"/>
      <c r="F95" s="169"/>
      <c r="G95" s="169"/>
      <c r="H95" s="169"/>
      <c r="I95" s="76"/>
      <c r="J95" s="169" t="s">
        <v>75</v>
      </c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9"/>
      <c r="Y95" s="169"/>
      <c r="Z95" s="169"/>
      <c r="AA95" s="169"/>
      <c r="AB95" s="169"/>
      <c r="AC95" s="169"/>
      <c r="AD95" s="169"/>
      <c r="AE95" s="169"/>
      <c r="AF95" s="169"/>
      <c r="AG95" s="167">
        <f>'SO 451 - VEŘEJNÉ OSVĚTLENÍ'!J30</f>
        <v>0</v>
      </c>
      <c r="AH95" s="168"/>
      <c r="AI95" s="168"/>
      <c r="AJ95" s="168"/>
      <c r="AK95" s="168"/>
      <c r="AL95" s="168"/>
      <c r="AM95" s="168"/>
      <c r="AN95" s="167">
        <f>SUM(AG95,AT95)</f>
        <v>0</v>
      </c>
      <c r="AO95" s="168"/>
      <c r="AP95" s="168"/>
      <c r="AQ95" s="77" t="s">
        <v>76</v>
      </c>
      <c r="AR95" s="74"/>
      <c r="AS95" s="78">
        <v>0</v>
      </c>
      <c r="AT95" s="79">
        <f>ROUND(SUM(AV95:AW95),1)</f>
        <v>0</v>
      </c>
      <c r="AU95" s="80">
        <f>'SO 451 - VEŘEJNÉ OSVĚTLENÍ'!P126</f>
        <v>2778.7471999999998</v>
      </c>
      <c r="AV95" s="79">
        <f>'SO 451 - VEŘEJNÉ OSVĚTLENÍ'!J33</f>
        <v>0</v>
      </c>
      <c r="AW95" s="79">
        <f>'SO 451 - VEŘEJNÉ OSVĚTLENÍ'!J34</f>
        <v>0</v>
      </c>
      <c r="AX95" s="79">
        <f>'SO 451 - VEŘEJNÉ OSVĚTLENÍ'!J35</f>
        <v>0</v>
      </c>
      <c r="AY95" s="79">
        <f>'SO 451 - VEŘEJNÉ OSVĚTLENÍ'!J36</f>
        <v>0</v>
      </c>
      <c r="AZ95" s="79">
        <f>'SO 451 - VEŘEJNÉ OSVĚTLENÍ'!F33</f>
        <v>0</v>
      </c>
      <c r="BA95" s="79">
        <f>'SO 451 - VEŘEJNÉ OSVĚTLENÍ'!F34</f>
        <v>0</v>
      </c>
      <c r="BB95" s="79">
        <f>'SO 451 - VEŘEJNÉ OSVĚTLENÍ'!F35</f>
        <v>0</v>
      </c>
      <c r="BC95" s="79">
        <f>'SO 451 - VEŘEJNÉ OSVĚTLENÍ'!F36</f>
        <v>0</v>
      </c>
      <c r="BD95" s="81">
        <f>'SO 451 - VEŘEJNÉ OSVĚTLENÍ'!F37</f>
        <v>0</v>
      </c>
      <c r="BT95" s="82" t="s">
        <v>77</v>
      </c>
      <c r="BV95" s="82" t="s">
        <v>71</v>
      </c>
      <c r="BW95" s="82" t="s">
        <v>78</v>
      </c>
      <c r="BX95" s="82" t="s">
        <v>4</v>
      </c>
      <c r="CL95" s="82" t="s">
        <v>1</v>
      </c>
      <c r="CM95" s="82" t="s">
        <v>79</v>
      </c>
    </row>
    <row r="96" spans="1:91" s="2" customFormat="1" ht="30" customHeight="1">
      <c r="A96" s="26"/>
      <c r="B96" s="27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7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</row>
    <row r="97" spans="1:57" s="2" customFormat="1" ht="6.95" customHeight="1">
      <c r="A97" s="26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27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</row>
  </sheetData>
  <mergeCells count="40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AK31:AO31"/>
    <mergeCell ref="L31:P31"/>
    <mergeCell ref="W32:AE32"/>
    <mergeCell ref="AK32:AO32"/>
    <mergeCell ref="L32:P32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</mergeCells>
  <hyperlinks>
    <hyperlink ref="A95" location="'SO 451 - VEŘEJNÉ OSVĚTLENÍ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189"/>
  <sheetViews>
    <sheetView showGridLines="0" tabSelected="1" topLeftCell="A2" workbookViewId="0">
      <selection activeCell="X131" sqref="X131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>
      <c r="A1" s="83"/>
    </row>
    <row r="2" spans="1:46" s="1" customFormat="1" ht="36.950000000000003" customHeight="1">
      <c r="L2" s="160" t="s">
        <v>5</v>
      </c>
      <c r="M2" s="161"/>
      <c r="N2" s="161"/>
      <c r="O2" s="161"/>
      <c r="P2" s="161"/>
      <c r="Q2" s="161"/>
      <c r="R2" s="161"/>
      <c r="S2" s="161"/>
      <c r="T2" s="161"/>
      <c r="U2" s="161"/>
      <c r="V2" s="161"/>
      <c r="AT2" s="14" t="s">
        <v>78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79</v>
      </c>
    </row>
    <row r="4" spans="1:46" s="1" customFormat="1" ht="24.95" hidden="1" customHeight="1">
      <c r="B4" s="17"/>
      <c r="D4" s="18" t="s">
        <v>80</v>
      </c>
      <c r="L4" s="17"/>
      <c r="M4" s="84" t="s">
        <v>10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3" t="s">
        <v>13</v>
      </c>
      <c r="L6" s="17"/>
    </row>
    <row r="7" spans="1:46" s="1" customFormat="1" ht="16.5" hidden="1" customHeight="1">
      <c r="B7" s="17"/>
      <c r="E7" s="195" t="str">
        <f>'Rekapitulace stavby'!K6</f>
        <v>Doplnění chodníku v ulici Maříkově</v>
      </c>
      <c r="F7" s="196"/>
      <c r="G7" s="196"/>
      <c r="H7" s="196"/>
      <c r="L7" s="17"/>
    </row>
    <row r="8" spans="1:46" s="2" customFormat="1" ht="12" hidden="1" customHeight="1">
      <c r="A8" s="26"/>
      <c r="B8" s="27"/>
      <c r="C8" s="26"/>
      <c r="D8" s="23" t="s">
        <v>81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hidden="1" customHeight="1">
      <c r="A9" s="26"/>
      <c r="B9" s="27"/>
      <c r="C9" s="26"/>
      <c r="D9" s="26"/>
      <c r="E9" s="172" t="s">
        <v>82</v>
      </c>
      <c r="F9" s="194"/>
      <c r="G9" s="194"/>
      <c r="H9" s="194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hidden="1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hidden="1" customHeight="1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hidden="1" customHeight="1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'Rekapitulace stavby'!AN8</f>
        <v>25. 3. 2020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hidden="1" customHeight="1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hidden="1" customHeight="1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tr">
        <f>IF('Rekapitulace stavby'!AN10="","",'Rekapitulace stavby'!AN10)</f>
        <v/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hidden="1" customHeight="1">
      <c r="A15" s="26"/>
      <c r="B15" s="27"/>
      <c r="C15" s="26"/>
      <c r="D15" s="26"/>
      <c r="E15" s="21" t="str">
        <f>IF('Rekapitulace stavby'!E11="","",'Rekapitulace stavby'!E11)</f>
        <v xml:space="preserve"> </v>
      </c>
      <c r="F15" s="26"/>
      <c r="G15" s="26"/>
      <c r="H15" s="26"/>
      <c r="I15" s="23" t="s">
        <v>23</v>
      </c>
      <c r="J15" s="21" t="str">
        <f>IF('Rekapitulace stavby'!AN11="","",'Rekapitulace stavby'!AN11)</f>
        <v/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hidden="1" customHeight="1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hidden="1" customHeight="1">
      <c r="A17" s="26"/>
      <c r="B17" s="27"/>
      <c r="C17" s="26"/>
      <c r="D17" s="23" t="s">
        <v>24</v>
      </c>
      <c r="E17" s="26"/>
      <c r="F17" s="26"/>
      <c r="G17" s="26"/>
      <c r="H17" s="26"/>
      <c r="I17" s="23" t="s">
        <v>22</v>
      </c>
      <c r="J17" s="21" t="str">
        <f>'Rekapitulace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hidden="1" customHeight="1">
      <c r="A18" s="26"/>
      <c r="B18" s="27"/>
      <c r="C18" s="26"/>
      <c r="D18" s="26"/>
      <c r="E18" s="188" t="str">
        <f>'Rekapitulace stavby'!E14</f>
        <v xml:space="preserve"> </v>
      </c>
      <c r="F18" s="188"/>
      <c r="G18" s="188"/>
      <c r="H18" s="188"/>
      <c r="I18" s="23" t="s">
        <v>23</v>
      </c>
      <c r="J18" s="21" t="str">
        <f>'Rekapitulace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hidden="1" customHeight="1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hidden="1" customHeight="1">
      <c r="A20" s="26"/>
      <c r="B20" s="27"/>
      <c r="C20" s="26"/>
      <c r="D20" s="23" t="s">
        <v>25</v>
      </c>
      <c r="E20" s="26"/>
      <c r="F20" s="26"/>
      <c r="G20" s="26"/>
      <c r="H20" s="26"/>
      <c r="I20" s="23" t="s">
        <v>22</v>
      </c>
      <c r="J20" s="21" t="str">
        <f>IF('Rekapitulace stavby'!AN16="","",'Rekapitulace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hidden="1" customHeight="1">
      <c r="A21" s="26"/>
      <c r="B21" s="27"/>
      <c r="C21" s="26"/>
      <c r="D21" s="26"/>
      <c r="E21" s="21" t="str">
        <f>IF('Rekapitulace stavby'!E17="","",'Rekapitulace stavby'!E17)</f>
        <v xml:space="preserve"> </v>
      </c>
      <c r="F21" s="26"/>
      <c r="G21" s="26"/>
      <c r="H21" s="26"/>
      <c r="I21" s="23" t="s">
        <v>23</v>
      </c>
      <c r="J21" s="21" t="str">
        <f>IF('Rekapitulace stavby'!AN17="","",'Rekapitulace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hidden="1" customHeight="1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hidden="1" customHeight="1">
      <c r="A23" s="26"/>
      <c r="B23" s="27"/>
      <c r="C23" s="26"/>
      <c r="D23" s="23" t="s">
        <v>27</v>
      </c>
      <c r="E23" s="26"/>
      <c r="F23" s="26"/>
      <c r="G23" s="26"/>
      <c r="H23" s="26"/>
      <c r="I23" s="23" t="s">
        <v>22</v>
      </c>
      <c r="J23" s="21" t="str">
        <f>IF('Rekapitulace stavby'!AN19="","",'Rekapitulace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hidden="1" customHeight="1">
      <c r="A24" s="26"/>
      <c r="B24" s="27"/>
      <c r="C24" s="26"/>
      <c r="D24" s="26"/>
      <c r="E24" s="21" t="str">
        <f>IF('Rekapitulace stavby'!E20="","",'Rekapitulace stavby'!E20)</f>
        <v xml:space="preserve"> </v>
      </c>
      <c r="F24" s="26"/>
      <c r="G24" s="26"/>
      <c r="H24" s="26"/>
      <c r="I24" s="23" t="s">
        <v>23</v>
      </c>
      <c r="J24" s="21" t="str">
        <f>IF('Rekapitulace stavby'!AN20="","",'Rekapitulace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hidden="1" customHeight="1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hidden="1" customHeight="1">
      <c r="A26" s="26"/>
      <c r="B26" s="27"/>
      <c r="C26" s="26"/>
      <c r="D26" s="23" t="s">
        <v>28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hidden="1" customHeight="1">
      <c r="A27" s="85"/>
      <c r="B27" s="86"/>
      <c r="C27" s="85"/>
      <c r="D27" s="85"/>
      <c r="E27" s="190" t="s">
        <v>1</v>
      </c>
      <c r="F27" s="190"/>
      <c r="G27" s="190"/>
      <c r="H27" s="190"/>
      <c r="I27" s="85"/>
      <c r="J27" s="85"/>
      <c r="K27" s="85"/>
      <c r="L27" s="87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</row>
    <row r="28" spans="1:31" s="2" customFormat="1" ht="6.95" hidden="1" customHeight="1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hidden="1" customHeight="1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hidden="1" customHeight="1">
      <c r="A30" s="26"/>
      <c r="B30" s="27"/>
      <c r="C30" s="26"/>
      <c r="D30" s="88" t="s">
        <v>29</v>
      </c>
      <c r="E30" s="26"/>
      <c r="F30" s="26"/>
      <c r="G30" s="26"/>
      <c r="H30" s="26"/>
      <c r="I30" s="26"/>
      <c r="J30" s="65">
        <f>ROUND(J126, 1)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hidden="1" customHeight="1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hidden="1" customHeight="1">
      <c r="A32" s="26"/>
      <c r="B32" s="27"/>
      <c r="C32" s="26"/>
      <c r="D32" s="26"/>
      <c r="E32" s="26"/>
      <c r="F32" s="30" t="s">
        <v>31</v>
      </c>
      <c r="G32" s="26"/>
      <c r="H32" s="26"/>
      <c r="I32" s="30" t="s">
        <v>30</v>
      </c>
      <c r="J32" s="30" t="s">
        <v>32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hidden="1" customHeight="1">
      <c r="A33" s="26"/>
      <c r="B33" s="27"/>
      <c r="C33" s="26"/>
      <c r="D33" s="89" t="s">
        <v>33</v>
      </c>
      <c r="E33" s="23" t="s">
        <v>34</v>
      </c>
      <c r="F33" s="90">
        <f>ROUND((SUM(BE126:BE188)),  1)</f>
        <v>0</v>
      </c>
      <c r="G33" s="26"/>
      <c r="H33" s="26"/>
      <c r="I33" s="91">
        <v>0.21</v>
      </c>
      <c r="J33" s="90">
        <f>ROUND(((SUM(BE126:BE188))*I33),  1)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hidden="1" customHeight="1">
      <c r="A34" s="26"/>
      <c r="B34" s="27"/>
      <c r="C34" s="26"/>
      <c r="D34" s="26"/>
      <c r="E34" s="23" t="s">
        <v>35</v>
      </c>
      <c r="F34" s="90">
        <f>ROUND((SUM(BF126:BF188)),  1)</f>
        <v>0</v>
      </c>
      <c r="G34" s="26"/>
      <c r="H34" s="26"/>
      <c r="I34" s="91">
        <v>0.15</v>
      </c>
      <c r="J34" s="90">
        <f>ROUND(((SUM(BF126:BF188))*I34),  1)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>
      <c r="A35" s="26"/>
      <c r="B35" s="27"/>
      <c r="C35" s="26"/>
      <c r="D35" s="26"/>
      <c r="E35" s="23" t="s">
        <v>36</v>
      </c>
      <c r="F35" s="90">
        <f>ROUND((SUM(BG126:BG188)),  1)</f>
        <v>0</v>
      </c>
      <c r="G35" s="26"/>
      <c r="H35" s="26"/>
      <c r="I35" s="91">
        <v>0.21</v>
      </c>
      <c r="J35" s="90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>
      <c r="A36" s="26"/>
      <c r="B36" s="27"/>
      <c r="C36" s="26"/>
      <c r="D36" s="26"/>
      <c r="E36" s="23" t="s">
        <v>37</v>
      </c>
      <c r="F36" s="90">
        <f>ROUND((SUM(BH126:BH188)),  1)</f>
        <v>0</v>
      </c>
      <c r="G36" s="26"/>
      <c r="H36" s="26"/>
      <c r="I36" s="91">
        <v>0.15</v>
      </c>
      <c r="J36" s="90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>
      <c r="A37" s="26"/>
      <c r="B37" s="27"/>
      <c r="C37" s="26"/>
      <c r="D37" s="26"/>
      <c r="E37" s="23" t="s">
        <v>38</v>
      </c>
      <c r="F37" s="90">
        <f>ROUND((SUM(BI126:BI188)),  1)</f>
        <v>0</v>
      </c>
      <c r="G37" s="26"/>
      <c r="H37" s="26"/>
      <c r="I37" s="91">
        <v>0</v>
      </c>
      <c r="J37" s="90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hidden="1" customHeight="1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hidden="1" customHeight="1">
      <c r="A39" s="26"/>
      <c r="B39" s="27"/>
      <c r="C39" s="92"/>
      <c r="D39" s="93" t="s">
        <v>39</v>
      </c>
      <c r="E39" s="54"/>
      <c r="F39" s="54"/>
      <c r="G39" s="94" t="s">
        <v>40</v>
      </c>
      <c r="H39" s="95" t="s">
        <v>41</v>
      </c>
      <c r="I39" s="54"/>
      <c r="J39" s="96">
        <f>SUM(J30:J37)</f>
        <v>0</v>
      </c>
      <c r="K39" s="97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hidden="1" customHeight="1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6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36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6"/>
      <c r="B61" s="27"/>
      <c r="C61" s="26"/>
      <c r="D61" s="39" t="s">
        <v>44</v>
      </c>
      <c r="E61" s="29"/>
      <c r="F61" s="98" t="s">
        <v>45</v>
      </c>
      <c r="G61" s="39" t="s">
        <v>44</v>
      </c>
      <c r="H61" s="29"/>
      <c r="I61" s="29"/>
      <c r="J61" s="99" t="s">
        <v>45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6"/>
      <c r="B65" s="27"/>
      <c r="C65" s="26"/>
      <c r="D65" s="37" t="s">
        <v>46</v>
      </c>
      <c r="E65" s="40"/>
      <c r="F65" s="40"/>
      <c r="G65" s="37" t="s">
        <v>47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6"/>
      <c r="B76" s="27"/>
      <c r="C76" s="26"/>
      <c r="D76" s="39" t="s">
        <v>44</v>
      </c>
      <c r="E76" s="29"/>
      <c r="F76" s="98" t="s">
        <v>45</v>
      </c>
      <c r="G76" s="39" t="s">
        <v>44</v>
      </c>
      <c r="H76" s="29"/>
      <c r="I76" s="29"/>
      <c r="J76" s="99" t="s">
        <v>45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hidden="1" customHeight="1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78" spans="1:31" hidden="1"/>
    <row r="79" spans="1:31" hidden="1"/>
    <row r="80" spans="1:31" hidden="1"/>
    <row r="81" spans="1:47" s="2" customFormat="1" ht="6.95" hidden="1" customHeight="1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hidden="1" customHeight="1">
      <c r="A82" s="26"/>
      <c r="B82" s="27"/>
      <c r="C82" s="18" t="s">
        <v>83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hidden="1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hidden="1" customHeight="1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hidden="1" customHeight="1">
      <c r="A85" s="26"/>
      <c r="B85" s="27"/>
      <c r="C85" s="26"/>
      <c r="D85" s="26"/>
      <c r="E85" s="195" t="str">
        <f>E7</f>
        <v>Doplnění chodníku v ulici Maříkově</v>
      </c>
      <c r="F85" s="196"/>
      <c r="G85" s="196"/>
      <c r="H85" s="196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hidden="1" customHeight="1">
      <c r="A86" s="26"/>
      <c r="B86" s="27"/>
      <c r="C86" s="23" t="s">
        <v>81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6.5" hidden="1" customHeight="1">
      <c r="A87" s="26"/>
      <c r="B87" s="27"/>
      <c r="C87" s="26"/>
      <c r="D87" s="26"/>
      <c r="E87" s="172" t="str">
        <f>E9</f>
        <v>SO 451 - VEŘEJNÉ OSVĚTLENÍ</v>
      </c>
      <c r="F87" s="194"/>
      <c r="G87" s="194"/>
      <c r="H87" s="194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hidden="1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hidden="1" customHeight="1">
      <c r="A89" s="26"/>
      <c r="B89" s="27"/>
      <c r="C89" s="23" t="s">
        <v>17</v>
      </c>
      <c r="D89" s="26"/>
      <c r="E89" s="26"/>
      <c r="F89" s="21" t="str">
        <f>F12</f>
        <v xml:space="preserve"> </v>
      </c>
      <c r="G89" s="26"/>
      <c r="H89" s="26"/>
      <c r="I89" s="23" t="s">
        <v>19</v>
      </c>
      <c r="J89" s="49" t="str">
        <f>IF(J12="","",J12)</f>
        <v>25. 3. 2020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hidden="1" customHeight="1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hidden="1" customHeight="1">
      <c r="A91" s="26"/>
      <c r="B91" s="27"/>
      <c r="C91" s="23" t="s">
        <v>21</v>
      </c>
      <c r="D91" s="26"/>
      <c r="E91" s="26"/>
      <c r="F91" s="21" t="str">
        <f>E15</f>
        <v xml:space="preserve"> </v>
      </c>
      <c r="G91" s="26"/>
      <c r="H91" s="26"/>
      <c r="I91" s="23" t="s">
        <v>25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hidden="1" customHeight="1">
      <c r="A92" s="26"/>
      <c r="B92" s="27"/>
      <c r="C92" s="23" t="s">
        <v>24</v>
      </c>
      <c r="D92" s="26"/>
      <c r="E92" s="26"/>
      <c r="F92" s="21" t="str">
        <f>IF(E18="","",E18)</f>
        <v xml:space="preserve"> </v>
      </c>
      <c r="G92" s="26"/>
      <c r="H92" s="26"/>
      <c r="I92" s="23" t="s">
        <v>27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hidden="1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hidden="1" customHeight="1">
      <c r="A94" s="26"/>
      <c r="B94" s="27"/>
      <c r="C94" s="100" t="s">
        <v>84</v>
      </c>
      <c r="D94" s="92"/>
      <c r="E94" s="92"/>
      <c r="F94" s="92"/>
      <c r="G94" s="92"/>
      <c r="H94" s="92"/>
      <c r="I94" s="92"/>
      <c r="J94" s="101" t="s">
        <v>85</v>
      </c>
      <c r="K94" s="92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hidden="1" customHeight="1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hidden="1" customHeight="1">
      <c r="A96" s="26"/>
      <c r="B96" s="27"/>
      <c r="C96" s="102" t="s">
        <v>86</v>
      </c>
      <c r="D96" s="26"/>
      <c r="E96" s="26"/>
      <c r="F96" s="26"/>
      <c r="G96" s="26"/>
      <c r="H96" s="26"/>
      <c r="I96" s="26"/>
      <c r="J96" s="65">
        <f>J126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87</v>
      </c>
    </row>
    <row r="97" spans="1:31" s="9" customFormat="1" ht="24.95" hidden="1" customHeight="1">
      <c r="B97" s="103"/>
      <c r="D97" s="104" t="s">
        <v>88</v>
      </c>
      <c r="E97" s="105"/>
      <c r="F97" s="105"/>
      <c r="G97" s="105"/>
      <c r="H97" s="105"/>
      <c r="I97" s="105"/>
      <c r="J97" s="106">
        <f>J127</f>
        <v>0</v>
      </c>
      <c r="L97" s="103"/>
    </row>
    <row r="98" spans="1:31" s="10" customFormat="1" ht="19.899999999999999" hidden="1" customHeight="1">
      <c r="B98" s="107"/>
      <c r="D98" s="108" t="s">
        <v>89</v>
      </c>
      <c r="E98" s="109"/>
      <c r="F98" s="109"/>
      <c r="G98" s="109"/>
      <c r="H98" s="109"/>
      <c r="I98" s="109"/>
      <c r="J98" s="110">
        <f>J128</f>
        <v>0</v>
      </c>
      <c r="L98" s="107"/>
    </row>
    <row r="99" spans="1:31" s="10" customFormat="1" ht="19.899999999999999" hidden="1" customHeight="1">
      <c r="B99" s="107"/>
      <c r="D99" s="108" t="s">
        <v>90</v>
      </c>
      <c r="E99" s="109"/>
      <c r="F99" s="109"/>
      <c r="G99" s="109"/>
      <c r="H99" s="109"/>
      <c r="I99" s="109"/>
      <c r="J99" s="110">
        <f>J130</f>
        <v>0</v>
      </c>
      <c r="L99" s="107"/>
    </row>
    <row r="100" spans="1:31" s="9" customFormat="1" ht="24.95" hidden="1" customHeight="1">
      <c r="B100" s="103"/>
      <c r="D100" s="104" t="s">
        <v>91</v>
      </c>
      <c r="E100" s="105"/>
      <c r="F100" s="105"/>
      <c r="G100" s="105"/>
      <c r="H100" s="105"/>
      <c r="I100" s="105"/>
      <c r="J100" s="106">
        <f>J132</f>
        <v>0</v>
      </c>
      <c r="L100" s="103"/>
    </row>
    <row r="101" spans="1:31" s="10" customFormat="1" ht="19.899999999999999" hidden="1" customHeight="1">
      <c r="B101" s="107"/>
      <c r="D101" s="108" t="s">
        <v>92</v>
      </c>
      <c r="E101" s="109"/>
      <c r="F101" s="109"/>
      <c r="G101" s="109"/>
      <c r="H101" s="109"/>
      <c r="I101" s="109"/>
      <c r="J101" s="110">
        <f>J133</f>
        <v>0</v>
      </c>
      <c r="L101" s="107"/>
    </row>
    <row r="102" spans="1:31" s="10" customFormat="1" ht="19.899999999999999" hidden="1" customHeight="1">
      <c r="B102" s="107"/>
      <c r="D102" s="108" t="s">
        <v>93</v>
      </c>
      <c r="E102" s="109"/>
      <c r="F102" s="109"/>
      <c r="G102" s="109"/>
      <c r="H102" s="109"/>
      <c r="I102" s="109"/>
      <c r="J102" s="110">
        <f>J152</f>
        <v>0</v>
      </c>
      <c r="L102" s="107"/>
    </row>
    <row r="103" spans="1:31" s="10" customFormat="1" ht="19.899999999999999" hidden="1" customHeight="1">
      <c r="B103" s="107"/>
      <c r="D103" s="108" t="s">
        <v>94</v>
      </c>
      <c r="E103" s="109"/>
      <c r="F103" s="109"/>
      <c r="G103" s="109"/>
      <c r="H103" s="109"/>
      <c r="I103" s="109"/>
      <c r="J103" s="110">
        <f>J155</f>
        <v>0</v>
      </c>
      <c r="L103" s="107"/>
    </row>
    <row r="104" spans="1:31" s="10" customFormat="1" ht="19.899999999999999" hidden="1" customHeight="1">
      <c r="B104" s="107"/>
      <c r="D104" s="108" t="s">
        <v>95</v>
      </c>
      <c r="E104" s="109"/>
      <c r="F104" s="109"/>
      <c r="G104" s="109"/>
      <c r="H104" s="109"/>
      <c r="I104" s="109"/>
      <c r="J104" s="110">
        <f>J160</f>
        <v>0</v>
      </c>
      <c r="L104" s="107"/>
    </row>
    <row r="105" spans="1:31" s="9" customFormat="1" ht="24.95" hidden="1" customHeight="1">
      <c r="B105" s="103"/>
      <c r="D105" s="104" t="s">
        <v>96</v>
      </c>
      <c r="E105" s="105"/>
      <c r="F105" s="105"/>
      <c r="G105" s="105"/>
      <c r="H105" s="105"/>
      <c r="I105" s="105"/>
      <c r="J105" s="106">
        <f>J186</f>
        <v>0</v>
      </c>
      <c r="L105" s="103"/>
    </row>
    <row r="106" spans="1:31" s="10" customFormat="1" ht="19.899999999999999" hidden="1" customHeight="1">
      <c r="B106" s="107"/>
      <c r="D106" s="108" t="s">
        <v>97</v>
      </c>
      <c r="E106" s="109"/>
      <c r="F106" s="109"/>
      <c r="G106" s="109"/>
      <c r="H106" s="109"/>
      <c r="I106" s="109"/>
      <c r="J106" s="110">
        <f>J187</f>
        <v>0</v>
      </c>
      <c r="L106" s="107"/>
    </row>
    <row r="107" spans="1:31" s="2" customFormat="1" ht="21.75" hidden="1" customHeight="1">
      <c r="A107" s="26"/>
      <c r="B107" s="27"/>
      <c r="C107" s="26"/>
      <c r="D107" s="26"/>
      <c r="E107" s="26"/>
      <c r="F107" s="26"/>
      <c r="G107" s="26"/>
      <c r="H107" s="26"/>
      <c r="I107" s="26"/>
      <c r="J107" s="26"/>
      <c r="K107" s="26"/>
      <c r="L107" s="3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</row>
    <row r="108" spans="1:31" s="2" customFormat="1" ht="6.95" hidden="1" customHeight="1">
      <c r="A108" s="26"/>
      <c r="B108" s="41"/>
      <c r="C108" s="42"/>
      <c r="D108" s="42"/>
      <c r="E108" s="42"/>
      <c r="F108" s="42"/>
      <c r="G108" s="42"/>
      <c r="H108" s="42"/>
      <c r="I108" s="42"/>
      <c r="J108" s="42"/>
      <c r="K108" s="42"/>
      <c r="L108" s="3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hidden="1"/>
    <row r="110" spans="1:31" hidden="1"/>
    <row r="111" spans="1:31" hidden="1"/>
    <row r="112" spans="1:31" s="2" customFormat="1" ht="6.95" customHeight="1">
      <c r="A112" s="26"/>
      <c r="B112" s="43"/>
      <c r="C112" s="44"/>
      <c r="D112" s="44"/>
      <c r="E112" s="44"/>
      <c r="F112" s="44"/>
      <c r="G112" s="44"/>
      <c r="H112" s="44"/>
      <c r="I112" s="44"/>
      <c r="J112" s="44"/>
      <c r="K112" s="44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3" s="2" customFormat="1" ht="24.95" customHeight="1">
      <c r="A113" s="26"/>
      <c r="B113" s="27"/>
      <c r="C113" s="18" t="s">
        <v>98</v>
      </c>
      <c r="D113" s="26"/>
      <c r="E113" s="26"/>
      <c r="F113" s="26"/>
      <c r="G113" s="26"/>
      <c r="H113" s="26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3" s="2" customFormat="1" ht="6.95" customHeight="1">
      <c r="A114" s="26"/>
      <c r="B114" s="27"/>
      <c r="C114" s="26"/>
      <c r="D114" s="26"/>
      <c r="E114" s="26"/>
      <c r="F114" s="26"/>
      <c r="G114" s="26"/>
      <c r="H114" s="26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3" s="2" customFormat="1" ht="12" customHeight="1">
      <c r="A115" s="26"/>
      <c r="B115" s="27"/>
      <c r="C115" s="23" t="s">
        <v>13</v>
      </c>
      <c r="D115" s="26"/>
      <c r="E115" s="26"/>
      <c r="F115" s="26"/>
      <c r="G115" s="26"/>
      <c r="H115" s="26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3" s="2" customFormat="1" ht="16.5" customHeight="1">
      <c r="A116" s="26"/>
      <c r="B116" s="27"/>
      <c r="C116" s="26"/>
      <c r="D116" s="26"/>
      <c r="E116" s="195" t="str">
        <f>E7</f>
        <v>Doplnění chodníku v ulici Maříkově</v>
      </c>
      <c r="F116" s="196"/>
      <c r="G116" s="196"/>
      <c r="H116" s="196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3" s="2" customFormat="1" ht="12" customHeight="1">
      <c r="A117" s="26"/>
      <c r="B117" s="27"/>
      <c r="C117" s="23" t="s">
        <v>81</v>
      </c>
      <c r="D117" s="26"/>
      <c r="E117" s="26"/>
      <c r="F117" s="26"/>
      <c r="G117" s="26"/>
      <c r="H117" s="26"/>
      <c r="I117" s="26"/>
      <c r="J117" s="26"/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3" s="2" customFormat="1" ht="16.5" customHeight="1">
      <c r="A118" s="26"/>
      <c r="B118" s="27"/>
      <c r="C118" s="26"/>
      <c r="D118" s="26"/>
      <c r="E118" s="172" t="str">
        <f>E9</f>
        <v>SO 451 - VEŘEJNÉ OSVĚTLENÍ</v>
      </c>
      <c r="F118" s="194"/>
      <c r="G118" s="194"/>
      <c r="H118" s="194"/>
      <c r="I118" s="26"/>
      <c r="J118" s="26"/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3" s="2" customFormat="1" ht="6.95" customHeight="1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3" s="2" customFormat="1" ht="12" customHeight="1">
      <c r="A120" s="26"/>
      <c r="B120" s="27"/>
      <c r="C120" s="23" t="s">
        <v>17</v>
      </c>
      <c r="D120" s="26"/>
      <c r="E120" s="26"/>
      <c r="F120" s="21" t="str">
        <f>F12</f>
        <v xml:space="preserve"> </v>
      </c>
      <c r="G120" s="26"/>
      <c r="H120" s="26"/>
      <c r="I120" s="23" t="s">
        <v>19</v>
      </c>
      <c r="J120" s="49" t="str">
        <f>IF(J12="","",J12)</f>
        <v>25. 3. 2020</v>
      </c>
      <c r="K120" s="26"/>
      <c r="L120" s="3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</row>
    <row r="121" spans="1:63" s="2" customFormat="1" ht="6.95" customHeight="1">
      <c r="A121" s="26"/>
      <c r="B121" s="27"/>
      <c r="C121" s="26"/>
      <c r="D121" s="26"/>
      <c r="E121" s="26"/>
      <c r="F121" s="26"/>
      <c r="G121" s="26"/>
      <c r="H121" s="26"/>
      <c r="I121" s="26"/>
      <c r="J121" s="26"/>
      <c r="K121" s="26"/>
      <c r="L121" s="3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</row>
    <row r="122" spans="1:63" s="2" customFormat="1" ht="15.2" customHeight="1">
      <c r="A122" s="26"/>
      <c r="B122" s="27"/>
      <c r="C122" s="23" t="s">
        <v>21</v>
      </c>
      <c r="D122" s="26"/>
      <c r="E122" s="26"/>
      <c r="F122" s="21" t="str">
        <f>E15</f>
        <v xml:space="preserve"> </v>
      </c>
      <c r="G122" s="26"/>
      <c r="H122" s="26"/>
      <c r="I122" s="23" t="s">
        <v>25</v>
      </c>
      <c r="J122" s="24" t="str">
        <f>E21</f>
        <v xml:space="preserve"> </v>
      </c>
      <c r="K122" s="26"/>
      <c r="L122" s="3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</row>
    <row r="123" spans="1:63" s="2" customFormat="1" ht="15.2" customHeight="1">
      <c r="A123" s="26"/>
      <c r="B123" s="27"/>
      <c r="C123" s="23" t="s">
        <v>24</v>
      </c>
      <c r="D123" s="26"/>
      <c r="E123" s="26"/>
      <c r="F123" s="21" t="str">
        <f>IF(E18="","",E18)</f>
        <v xml:space="preserve"> </v>
      </c>
      <c r="G123" s="26"/>
      <c r="H123" s="26"/>
      <c r="I123" s="23" t="s">
        <v>27</v>
      </c>
      <c r="J123" s="24" t="str">
        <f>E24</f>
        <v xml:space="preserve"> </v>
      </c>
      <c r="K123" s="26"/>
      <c r="L123" s="3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</row>
    <row r="124" spans="1:63" s="2" customFormat="1" ht="10.35" customHeight="1">
      <c r="A124" s="26"/>
      <c r="B124" s="27"/>
      <c r="C124" s="26"/>
      <c r="D124" s="26"/>
      <c r="E124" s="26"/>
      <c r="F124" s="26"/>
      <c r="G124" s="26"/>
      <c r="H124" s="26"/>
      <c r="I124" s="26"/>
      <c r="J124" s="26"/>
      <c r="K124" s="26"/>
      <c r="L124" s="3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</row>
    <row r="125" spans="1:63" s="11" customFormat="1" ht="29.25" customHeight="1">
      <c r="A125" s="111"/>
      <c r="B125" s="112"/>
      <c r="C125" s="113" t="s">
        <v>99</v>
      </c>
      <c r="D125" s="114" t="s">
        <v>54</v>
      </c>
      <c r="E125" s="114" t="s">
        <v>50</v>
      </c>
      <c r="F125" s="114" t="s">
        <v>51</v>
      </c>
      <c r="G125" s="114" t="s">
        <v>100</v>
      </c>
      <c r="H125" s="114" t="s">
        <v>101</v>
      </c>
      <c r="I125" s="114" t="s">
        <v>102</v>
      </c>
      <c r="J125" s="115" t="s">
        <v>85</v>
      </c>
      <c r="K125" s="116" t="s">
        <v>103</v>
      </c>
      <c r="L125" s="117"/>
      <c r="M125" s="56" t="s">
        <v>1</v>
      </c>
      <c r="N125" s="57" t="s">
        <v>33</v>
      </c>
      <c r="O125" s="57" t="s">
        <v>104</v>
      </c>
      <c r="P125" s="57" t="s">
        <v>105</v>
      </c>
      <c r="Q125" s="57" t="s">
        <v>106</v>
      </c>
      <c r="R125" s="57" t="s">
        <v>107</v>
      </c>
      <c r="S125" s="57" t="s">
        <v>108</v>
      </c>
      <c r="T125" s="58" t="s">
        <v>109</v>
      </c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</row>
    <row r="126" spans="1:63" s="2" customFormat="1" ht="22.9" customHeight="1">
      <c r="A126" s="26"/>
      <c r="B126" s="27"/>
      <c r="C126" s="63" t="s">
        <v>110</v>
      </c>
      <c r="D126" s="26"/>
      <c r="E126" s="26"/>
      <c r="F126" s="26"/>
      <c r="G126" s="26"/>
      <c r="H126" s="26"/>
      <c r="I126" s="26"/>
      <c r="J126" s="118">
        <f>BK126</f>
        <v>0</v>
      </c>
      <c r="K126" s="26"/>
      <c r="L126" s="27"/>
      <c r="M126" s="59"/>
      <c r="N126" s="50"/>
      <c r="O126" s="60"/>
      <c r="P126" s="119">
        <f>P127+P132+P186</f>
        <v>2778.7471999999998</v>
      </c>
      <c r="Q126" s="60"/>
      <c r="R126" s="119">
        <f>R127+R132+R186</f>
        <v>395.46268500000002</v>
      </c>
      <c r="S126" s="60"/>
      <c r="T126" s="120">
        <f>T127+T132+T186</f>
        <v>0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T126" s="14" t="s">
        <v>68</v>
      </c>
      <c r="AU126" s="14" t="s">
        <v>87</v>
      </c>
      <c r="BK126" s="121">
        <f>BK127+BK132+BK186</f>
        <v>0</v>
      </c>
    </row>
    <row r="127" spans="1:63" s="12" customFormat="1" ht="25.9" customHeight="1">
      <c r="B127" s="122"/>
      <c r="D127" s="123" t="s">
        <v>68</v>
      </c>
      <c r="E127" s="124" t="s">
        <v>111</v>
      </c>
      <c r="F127" s="124" t="s">
        <v>112</v>
      </c>
      <c r="J127" s="125">
        <f>BK127</f>
        <v>0</v>
      </c>
      <c r="L127" s="122"/>
      <c r="M127" s="126"/>
      <c r="N127" s="127"/>
      <c r="O127" s="127"/>
      <c r="P127" s="128">
        <f>P128+P130</f>
        <v>0</v>
      </c>
      <c r="Q127" s="127"/>
      <c r="R127" s="128">
        <f>R128+R130</f>
        <v>0</v>
      </c>
      <c r="S127" s="127"/>
      <c r="T127" s="129">
        <f>T128+T130</f>
        <v>0</v>
      </c>
      <c r="AR127" s="123" t="s">
        <v>77</v>
      </c>
      <c r="AT127" s="130" t="s">
        <v>68</v>
      </c>
      <c r="AU127" s="130" t="s">
        <v>69</v>
      </c>
      <c r="AY127" s="123" t="s">
        <v>113</v>
      </c>
      <c r="BK127" s="131">
        <f>BK128+BK130</f>
        <v>0</v>
      </c>
    </row>
    <row r="128" spans="1:63" s="12" customFormat="1" ht="22.9" customHeight="1">
      <c r="B128" s="122"/>
      <c r="D128" s="123" t="s">
        <v>68</v>
      </c>
      <c r="E128" s="132" t="s">
        <v>114</v>
      </c>
      <c r="F128" s="132" t="s">
        <v>115</v>
      </c>
      <c r="J128" s="133">
        <f>BK128</f>
        <v>0</v>
      </c>
      <c r="L128" s="122"/>
      <c r="M128" s="126"/>
      <c r="N128" s="127"/>
      <c r="O128" s="127"/>
      <c r="P128" s="128">
        <f>P129</f>
        <v>0</v>
      </c>
      <c r="Q128" s="127"/>
      <c r="R128" s="128">
        <f>R129</f>
        <v>0</v>
      </c>
      <c r="S128" s="127"/>
      <c r="T128" s="129">
        <f>T129</f>
        <v>0</v>
      </c>
      <c r="AR128" s="123" t="s">
        <v>77</v>
      </c>
      <c r="AT128" s="130" t="s">
        <v>68</v>
      </c>
      <c r="AU128" s="130" t="s">
        <v>77</v>
      </c>
      <c r="AY128" s="123" t="s">
        <v>113</v>
      </c>
      <c r="BK128" s="131">
        <f>BK129</f>
        <v>0</v>
      </c>
    </row>
    <row r="129" spans="1:65" s="2" customFormat="1" ht="12">
      <c r="A129" s="26"/>
      <c r="B129" s="134"/>
      <c r="C129" s="135" t="s">
        <v>77</v>
      </c>
      <c r="D129" s="135" t="s">
        <v>116</v>
      </c>
      <c r="E129" s="136" t="s">
        <v>117</v>
      </c>
      <c r="F129" s="137" t="s">
        <v>118</v>
      </c>
      <c r="G129" s="138" t="s">
        <v>119</v>
      </c>
      <c r="H129" s="139">
        <v>1</v>
      </c>
      <c r="I129" s="139"/>
      <c r="J129" s="139">
        <f>ROUND(I129*H129,1)</f>
        <v>0</v>
      </c>
      <c r="K129" s="140"/>
      <c r="L129" s="27"/>
      <c r="M129" s="141" t="s">
        <v>1</v>
      </c>
      <c r="N129" s="142" t="s">
        <v>34</v>
      </c>
      <c r="O129" s="143">
        <v>0</v>
      </c>
      <c r="P129" s="143">
        <f>O129*H129</f>
        <v>0</v>
      </c>
      <c r="Q129" s="143">
        <v>0</v>
      </c>
      <c r="R129" s="143">
        <f>Q129*H129</f>
        <v>0</v>
      </c>
      <c r="S129" s="143">
        <v>0</v>
      </c>
      <c r="T129" s="144">
        <f>S129*H129</f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45" t="s">
        <v>120</v>
      </c>
      <c r="AT129" s="145" t="s">
        <v>116</v>
      </c>
      <c r="AU129" s="145" t="s">
        <v>79</v>
      </c>
      <c r="AY129" s="14" t="s">
        <v>113</v>
      </c>
      <c r="BE129" s="146">
        <f>IF(N129="základní",J129,0)</f>
        <v>0</v>
      </c>
      <c r="BF129" s="146">
        <f>IF(N129="snížená",J129,0)</f>
        <v>0</v>
      </c>
      <c r="BG129" s="146">
        <f>IF(N129="zákl. přenesená",J129,0)</f>
        <v>0</v>
      </c>
      <c r="BH129" s="146">
        <f>IF(N129="sníž. přenesená",J129,0)</f>
        <v>0</v>
      </c>
      <c r="BI129" s="146">
        <f>IF(N129="nulová",J129,0)</f>
        <v>0</v>
      </c>
      <c r="BJ129" s="14" t="s">
        <v>77</v>
      </c>
      <c r="BK129" s="146">
        <f>ROUND(I129*H129,1)</f>
        <v>0</v>
      </c>
      <c r="BL129" s="14" t="s">
        <v>120</v>
      </c>
      <c r="BM129" s="145" t="s">
        <v>121</v>
      </c>
    </row>
    <row r="130" spans="1:65" s="12" customFormat="1" ht="12.75">
      <c r="B130" s="122"/>
      <c r="D130" s="123" t="s">
        <v>68</v>
      </c>
      <c r="E130" s="132" t="s">
        <v>122</v>
      </c>
      <c r="F130" s="132" t="s">
        <v>123</v>
      </c>
      <c r="J130" s="133">
        <f>BK130</f>
        <v>0</v>
      </c>
      <c r="L130" s="122"/>
      <c r="M130" s="126"/>
      <c r="N130" s="127"/>
      <c r="O130" s="127"/>
      <c r="P130" s="128">
        <f>P131</f>
        <v>0</v>
      </c>
      <c r="Q130" s="127"/>
      <c r="R130" s="128">
        <f>R131</f>
        <v>0</v>
      </c>
      <c r="S130" s="127"/>
      <c r="T130" s="129">
        <f>T131</f>
        <v>0</v>
      </c>
      <c r="AR130" s="123" t="s">
        <v>77</v>
      </c>
      <c r="AT130" s="130" t="s">
        <v>68</v>
      </c>
      <c r="AU130" s="130" t="s">
        <v>77</v>
      </c>
      <c r="AY130" s="123" t="s">
        <v>113</v>
      </c>
      <c r="BK130" s="131">
        <f>BK131</f>
        <v>0</v>
      </c>
    </row>
    <row r="131" spans="1:65" s="2" customFormat="1" ht="36">
      <c r="A131" s="26"/>
      <c r="B131" s="134"/>
      <c r="C131" s="135" t="s">
        <v>79</v>
      </c>
      <c r="D131" s="135" t="s">
        <v>116</v>
      </c>
      <c r="E131" s="136" t="s">
        <v>124</v>
      </c>
      <c r="F131" s="137" t="s">
        <v>125</v>
      </c>
      <c r="G131" s="138" t="s">
        <v>126</v>
      </c>
      <c r="H131" s="139">
        <v>207.6</v>
      </c>
      <c r="I131" s="139"/>
      <c r="J131" s="139">
        <f>ROUND(I131*H131,1)</f>
        <v>0</v>
      </c>
      <c r="K131" s="140"/>
      <c r="L131" s="27"/>
      <c r="M131" s="141" t="s">
        <v>1</v>
      </c>
      <c r="N131" s="142" t="s">
        <v>34</v>
      </c>
      <c r="O131" s="143">
        <v>0</v>
      </c>
      <c r="P131" s="143">
        <f>O131*H131</f>
        <v>0</v>
      </c>
      <c r="Q131" s="143">
        <v>0</v>
      </c>
      <c r="R131" s="143">
        <f>Q131*H131</f>
        <v>0</v>
      </c>
      <c r="S131" s="143">
        <v>0</v>
      </c>
      <c r="T131" s="144">
        <f>S131*H131</f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45" t="s">
        <v>127</v>
      </c>
      <c r="AT131" s="145" t="s">
        <v>116</v>
      </c>
      <c r="AU131" s="145" t="s">
        <v>79</v>
      </c>
      <c r="AY131" s="14" t="s">
        <v>113</v>
      </c>
      <c r="BE131" s="146">
        <f>IF(N131="základní",J131,0)</f>
        <v>0</v>
      </c>
      <c r="BF131" s="146">
        <f>IF(N131="snížená",J131,0)</f>
        <v>0</v>
      </c>
      <c r="BG131" s="146">
        <f>IF(N131="zákl. přenesená",J131,0)</f>
        <v>0</v>
      </c>
      <c r="BH131" s="146">
        <f>IF(N131="sníž. přenesená",J131,0)</f>
        <v>0</v>
      </c>
      <c r="BI131" s="146">
        <f>IF(N131="nulová",J131,0)</f>
        <v>0</v>
      </c>
      <c r="BJ131" s="14" t="s">
        <v>77</v>
      </c>
      <c r="BK131" s="146">
        <f>ROUND(I131*H131,1)</f>
        <v>0</v>
      </c>
      <c r="BL131" s="14" t="s">
        <v>127</v>
      </c>
      <c r="BM131" s="145" t="s">
        <v>128</v>
      </c>
    </row>
    <row r="132" spans="1:65" s="12" customFormat="1" ht="15">
      <c r="B132" s="122"/>
      <c r="D132" s="123" t="s">
        <v>68</v>
      </c>
      <c r="E132" s="124" t="s">
        <v>129</v>
      </c>
      <c r="F132" s="124" t="s">
        <v>130</v>
      </c>
      <c r="J132" s="125">
        <f>BK132</f>
        <v>0</v>
      </c>
      <c r="L132" s="122"/>
      <c r="M132" s="126"/>
      <c r="N132" s="127"/>
      <c r="O132" s="127"/>
      <c r="P132" s="128">
        <f>P133+P152+P155+P160</f>
        <v>2778.7471999999998</v>
      </c>
      <c r="Q132" s="127"/>
      <c r="R132" s="128">
        <f>R133+R152+R155+R160</f>
        <v>395.46268500000002</v>
      </c>
      <c r="S132" s="127"/>
      <c r="T132" s="129">
        <f>T133+T152+T155+T160</f>
        <v>0</v>
      </c>
      <c r="AR132" s="123" t="s">
        <v>131</v>
      </c>
      <c r="AT132" s="130" t="s">
        <v>68</v>
      </c>
      <c r="AU132" s="130" t="s">
        <v>69</v>
      </c>
      <c r="AY132" s="123" t="s">
        <v>113</v>
      </c>
      <c r="BK132" s="131">
        <f>BK133+BK152+BK155+BK160</f>
        <v>0</v>
      </c>
    </row>
    <row r="133" spans="1:65" s="12" customFormat="1" ht="12.75">
      <c r="B133" s="122"/>
      <c r="D133" s="123" t="s">
        <v>68</v>
      </c>
      <c r="E133" s="132" t="s">
        <v>132</v>
      </c>
      <c r="F133" s="132" t="s">
        <v>133</v>
      </c>
      <c r="J133" s="133">
        <f>BK133</f>
        <v>0</v>
      </c>
      <c r="L133" s="122"/>
      <c r="M133" s="126"/>
      <c r="N133" s="127"/>
      <c r="O133" s="127"/>
      <c r="P133" s="128">
        <f>SUM(P134:P151)</f>
        <v>690.3839999999999</v>
      </c>
      <c r="Q133" s="127"/>
      <c r="R133" s="128">
        <f>SUM(R134:R151)</f>
        <v>2.4042189999999999</v>
      </c>
      <c r="S133" s="127"/>
      <c r="T133" s="129">
        <f>SUM(T134:T151)</f>
        <v>0</v>
      </c>
      <c r="AR133" s="123" t="s">
        <v>131</v>
      </c>
      <c r="AT133" s="130" t="s">
        <v>68</v>
      </c>
      <c r="AU133" s="130" t="s">
        <v>77</v>
      </c>
      <c r="AY133" s="123" t="s">
        <v>113</v>
      </c>
      <c r="BK133" s="131">
        <f>SUM(BK134:BK151)</f>
        <v>0</v>
      </c>
    </row>
    <row r="134" spans="1:65" s="2" customFormat="1" ht="24">
      <c r="A134" s="26"/>
      <c r="B134" s="134"/>
      <c r="C134" s="135" t="s">
        <v>127</v>
      </c>
      <c r="D134" s="135" t="s">
        <v>116</v>
      </c>
      <c r="E134" s="136" t="s">
        <v>134</v>
      </c>
      <c r="F134" s="137" t="s">
        <v>135</v>
      </c>
      <c r="G134" s="138" t="s">
        <v>136</v>
      </c>
      <c r="H134" s="139">
        <v>44</v>
      </c>
      <c r="I134" s="139"/>
      <c r="J134" s="139">
        <f t="shared" ref="J134:J151" si="0">ROUND(I134*H134,1)</f>
        <v>0</v>
      </c>
      <c r="K134" s="140"/>
      <c r="L134" s="27"/>
      <c r="M134" s="141" t="s">
        <v>1</v>
      </c>
      <c r="N134" s="142" t="s">
        <v>34</v>
      </c>
      <c r="O134" s="143">
        <v>0.54800000000000004</v>
      </c>
      <c r="P134" s="143">
        <f t="shared" ref="P134:P151" si="1">O134*H134</f>
        <v>24.112000000000002</v>
      </c>
      <c r="Q134" s="143">
        <v>0</v>
      </c>
      <c r="R134" s="143">
        <f t="shared" ref="R134:R151" si="2">Q134*H134</f>
        <v>0</v>
      </c>
      <c r="S134" s="143">
        <v>0</v>
      </c>
      <c r="T134" s="144">
        <f t="shared" ref="T134:T151" si="3">S134*H134</f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45" t="s">
        <v>137</v>
      </c>
      <c r="AT134" s="145" t="s">
        <v>116</v>
      </c>
      <c r="AU134" s="145" t="s">
        <v>79</v>
      </c>
      <c r="AY134" s="14" t="s">
        <v>113</v>
      </c>
      <c r="BE134" s="146">
        <f t="shared" ref="BE134:BE151" si="4">IF(N134="základní",J134,0)</f>
        <v>0</v>
      </c>
      <c r="BF134" s="146">
        <f t="shared" ref="BF134:BF151" si="5">IF(N134="snížená",J134,0)</f>
        <v>0</v>
      </c>
      <c r="BG134" s="146">
        <f t="shared" ref="BG134:BG151" si="6">IF(N134="zákl. přenesená",J134,0)</f>
        <v>0</v>
      </c>
      <c r="BH134" s="146">
        <f t="shared" ref="BH134:BH151" si="7">IF(N134="sníž. přenesená",J134,0)</f>
        <v>0</v>
      </c>
      <c r="BI134" s="146">
        <f t="shared" ref="BI134:BI151" si="8">IF(N134="nulová",J134,0)</f>
        <v>0</v>
      </c>
      <c r="BJ134" s="14" t="s">
        <v>77</v>
      </c>
      <c r="BK134" s="146">
        <f t="shared" ref="BK134:BK151" si="9">ROUND(I134*H134,1)</f>
        <v>0</v>
      </c>
      <c r="BL134" s="14" t="s">
        <v>137</v>
      </c>
      <c r="BM134" s="145" t="s">
        <v>138</v>
      </c>
    </row>
    <row r="135" spans="1:65" s="2" customFormat="1" ht="24">
      <c r="A135" s="26"/>
      <c r="B135" s="134"/>
      <c r="C135" s="135" t="s">
        <v>114</v>
      </c>
      <c r="D135" s="135" t="s">
        <v>116</v>
      </c>
      <c r="E135" s="136" t="s">
        <v>139</v>
      </c>
      <c r="F135" s="137" t="s">
        <v>140</v>
      </c>
      <c r="G135" s="138" t="s">
        <v>136</v>
      </c>
      <c r="H135" s="139">
        <v>21</v>
      </c>
      <c r="I135" s="139"/>
      <c r="J135" s="139">
        <f t="shared" si="0"/>
        <v>0</v>
      </c>
      <c r="K135" s="140"/>
      <c r="L135" s="27"/>
      <c r="M135" s="141" t="s">
        <v>1</v>
      </c>
      <c r="N135" s="142" t="s">
        <v>34</v>
      </c>
      <c r="O135" s="143">
        <v>0.67400000000000004</v>
      </c>
      <c r="P135" s="143">
        <f t="shared" si="1"/>
        <v>14.154000000000002</v>
      </c>
      <c r="Q135" s="143">
        <v>0</v>
      </c>
      <c r="R135" s="143">
        <f t="shared" si="2"/>
        <v>0</v>
      </c>
      <c r="S135" s="143">
        <v>0</v>
      </c>
      <c r="T135" s="144">
        <f t="shared" si="3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45" t="s">
        <v>137</v>
      </c>
      <c r="AT135" s="145" t="s">
        <v>116</v>
      </c>
      <c r="AU135" s="145" t="s">
        <v>79</v>
      </c>
      <c r="AY135" s="14" t="s">
        <v>113</v>
      </c>
      <c r="BE135" s="146">
        <f t="shared" si="4"/>
        <v>0</v>
      </c>
      <c r="BF135" s="146">
        <f t="shared" si="5"/>
        <v>0</v>
      </c>
      <c r="BG135" s="146">
        <f t="shared" si="6"/>
        <v>0</v>
      </c>
      <c r="BH135" s="146">
        <f t="shared" si="7"/>
        <v>0</v>
      </c>
      <c r="BI135" s="146">
        <f t="shared" si="8"/>
        <v>0</v>
      </c>
      <c r="BJ135" s="14" t="s">
        <v>77</v>
      </c>
      <c r="BK135" s="146">
        <f t="shared" si="9"/>
        <v>0</v>
      </c>
      <c r="BL135" s="14" t="s">
        <v>137</v>
      </c>
      <c r="BM135" s="145" t="s">
        <v>141</v>
      </c>
    </row>
    <row r="136" spans="1:65" s="2" customFormat="1" ht="12">
      <c r="A136" s="26"/>
      <c r="B136" s="134"/>
      <c r="C136" s="147" t="s">
        <v>142</v>
      </c>
      <c r="D136" s="147" t="s">
        <v>129</v>
      </c>
      <c r="E136" s="148" t="s">
        <v>8</v>
      </c>
      <c r="F136" s="149" t="s">
        <v>143</v>
      </c>
      <c r="G136" s="150" t="s">
        <v>119</v>
      </c>
      <c r="H136" s="151">
        <v>21</v>
      </c>
      <c r="I136" s="151"/>
      <c r="J136" s="151">
        <f t="shared" si="0"/>
        <v>0</v>
      </c>
      <c r="K136" s="152"/>
      <c r="L136" s="153"/>
      <c r="M136" s="154" t="s">
        <v>1</v>
      </c>
      <c r="N136" s="155" t="s">
        <v>34</v>
      </c>
      <c r="O136" s="143">
        <v>0</v>
      </c>
      <c r="P136" s="143">
        <f t="shared" si="1"/>
        <v>0</v>
      </c>
      <c r="Q136" s="143">
        <v>1E-4</v>
      </c>
      <c r="R136" s="143">
        <f t="shared" si="2"/>
        <v>2.1000000000000003E-3</v>
      </c>
      <c r="S136" s="143">
        <v>0</v>
      </c>
      <c r="T136" s="144">
        <f t="shared" si="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45" t="s">
        <v>144</v>
      </c>
      <c r="AT136" s="145" t="s">
        <v>129</v>
      </c>
      <c r="AU136" s="145" t="s">
        <v>79</v>
      </c>
      <c r="AY136" s="14" t="s">
        <v>113</v>
      </c>
      <c r="BE136" s="146">
        <f t="shared" si="4"/>
        <v>0</v>
      </c>
      <c r="BF136" s="146">
        <f t="shared" si="5"/>
        <v>0</v>
      </c>
      <c r="BG136" s="146">
        <f t="shared" si="6"/>
        <v>0</v>
      </c>
      <c r="BH136" s="146">
        <f t="shared" si="7"/>
        <v>0</v>
      </c>
      <c r="BI136" s="146">
        <f t="shared" si="8"/>
        <v>0</v>
      </c>
      <c r="BJ136" s="14" t="s">
        <v>77</v>
      </c>
      <c r="BK136" s="146">
        <f t="shared" si="9"/>
        <v>0</v>
      </c>
      <c r="BL136" s="14" t="s">
        <v>144</v>
      </c>
      <c r="BM136" s="145" t="s">
        <v>145</v>
      </c>
    </row>
    <row r="137" spans="1:65" s="2" customFormat="1" ht="12">
      <c r="A137" s="26"/>
      <c r="B137" s="134"/>
      <c r="C137" s="147" t="s">
        <v>146</v>
      </c>
      <c r="D137" s="147" t="s">
        <v>129</v>
      </c>
      <c r="E137" s="148" t="s">
        <v>147</v>
      </c>
      <c r="F137" s="149" t="s">
        <v>148</v>
      </c>
      <c r="G137" s="150" t="s">
        <v>136</v>
      </c>
      <c r="H137" s="151">
        <v>21</v>
      </c>
      <c r="I137" s="151"/>
      <c r="J137" s="151">
        <f t="shared" si="0"/>
        <v>0</v>
      </c>
      <c r="K137" s="152"/>
      <c r="L137" s="153"/>
      <c r="M137" s="154" t="s">
        <v>1</v>
      </c>
      <c r="N137" s="155" t="s">
        <v>34</v>
      </c>
      <c r="O137" s="143">
        <v>0</v>
      </c>
      <c r="P137" s="143">
        <f t="shared" si="1"/>
        <v>0</v>
      </c>
      <c r="Q137" s="143">
        <v>5.1999999999999998E-2</v>
      </c>
      <c r="R137" s="143">
        <f t="shared" si="2"/>
        <v>1.0919999999999999</v>
      </c>
      <c r="S137" s="143">
        <v>0</v>
      </c>
      <c r="T137" s="144">
        <f t="shared" si="3"/>
        <v>0</v>
      </c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R137" s="145" t="s">
        <v>144</v>
      </c>
      <c r="AT137" s="145" t="s">
        <v>129</v>
      </c>
      <c r="AU137" s="145" t="s">
        <v>79</v>
      </c>
      <c r="AY137" s="14" t="s">
        <v>113</v>
      </c>
      <c r="BE137" s="146">
        <f t="shared" si="4"/>
        <v>0</v>
      </c>
      <c r="BF137" s="146">
        <f t="shared" si="5"/>
        <v>0</v>
      </c>
      <c r="BG137" s="146">
        <f t="shared" si="6"/>
        <v>0</v>
      </c>
      <c r="BH137" s="146">
        <f t="shared" si="7"/>
        <v>0</v>
      </c>
      <c r="BI137" s="146">
        <f t="shared" si="8"/>
        <v>0</v>
      </c>
      <c r="BJ137" s="14" t="s">
        <v>77</v>
      </c>
      <c r="BK137" s="146">
        <f t="shared" si="9"/>
        <v>0</v>
      </c>
      <c r="BL137" s="14" t="s">
        <v>144</v>
      </c>
      <c r="BM137" s="145" t="s">
        <v>149</v>
      </c>
    </row>
    <row r="138" spans="1:65" s="2" customFormat="1" ht="24">
      <c r="A138" s="26"/>
      <c r="B138" s="134"/>
      <c r="C138" s="135" t="s">
        <v>150</v>
      </c>
      <c r="D138" s="135" t="s">
        <v>116</v>
      </c>
      <c r="E138" s="136" t="s">
        <v>151</v>
      </c>
      <c r="F138" s="137" t="s">
        <v>152</v>
      </c>
      <c r="G138" s="138" t="s">
        <v>136</v>
      </c>
      <c r="H138" s="139">
        <v>21</v>
      </c>
      <c r="I138" s="139"/>
      <c r="J138" s="139">
        <f t="shared" si="0"/>
        <v>0</v>
      </c>
      <c r="K138" s="140"/>
      <c r="L138" s="27"/>
      <c r="M138" s="141" t="s">
        <v>1</v>
      </c>
      <c r="N138" s="142" t="s">
        <v>34</v>
      </c>
      <c r="O138" s="143">
        <v>3.8130000000000002</v>
      </c>
      <c r="P138" s="143">
        <f t="shared" si="1"/>
        <v>80.073000000000008</v>
      </c>
      <c r="Q138" s="143">
        <v>0</v>
      </c>
      <c r="R138" s="143">
        <f t="shared" si="2"/>
        <v>0</v>
      </c>
      <c r="S138" s="143">
        <v>0</v>
      </c>
      <c r="T138" s="144">
        <f t="shared" si="3"/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45" t="s">
        <v>137</v>
      </c>
      <c r="AT138" s="145" t="s">
        <v>116</v>
      </c>
      <c r="AU138" s="145" t="s">
        <v>79</v>
      </c>
      <c r="AY138" s="14" t="s">
        <v>113</v>
      </c>
      <c r="BE138" s="146">
        <f t="shared" si="4"/>
        <v>0</v>
      </c>
      <c r="BF138" s="146">
        <f t="shared" si="5"/>
        <v>0</v>
      </c>
      <c r="BG138" s="146">
        <f t="shared" si="6"/>
        <v>0</v>
      </c>
      <c r="BH138" s="146">
        <f t="shared" si="7"/>
        <v>0</v>
      </c>
      <c r="BI138" s="146">
        <f t="shared" si="8"/>
        <v>0</v>
      </c>
      <c r="BJ138" s="14" t="s">
        <v>77</v>
      </c>
      <c r="BK138" s="146">
        <f t="shared" si="9"/>
        <v>0</v>
      </c>
      <c r="BL138" s="14" t="s">
        <v>137</v>
      </c>
      <c r="BM138" s="145" t="s">
        <v>153</v>
      </c>
    </row>
    <row r="139" spans="1:65" s="2" customFormat="1" ht="12">
      <c r="A139" s="26"/>
      <c r="B139" s="134"/>
      <c r="C139" s="147" t="s">
        <v>154</v>
      </c>
      <c r="D139" s="147" t="s">
        <v>129</v>
      </c>
      <c r="E139" s="148" t="s">
        <v>155</v>
      </c>
      <c r="F139" s="149" t="s">
        <v>156</v>
      </c>
      <c r="G139" s="150" t="s">
        <v>157</v>
      </c>
      <c r="H139" s="151">
        <v>1</v>
      </c>
      <c r="I139" s="151"/>
      <c r="J139" s="151">
        <f t="shared" si="0"/>
        <v>0</v>
      </c>
      <c r="K139" s="152"/>
      <c r="L139" s="153"/>
      <c r="M139" s="154" t="s">
        <v>1</v>
      </c>
      <c r="N139" s="155" t="s">
        <v>34</v>
      </c>
      <c r="O139" s="143">
        <v>0</v>
      </c>
      <c r="P139" s="143">
        <f t="shared" si="1"/>
        <v>0</v>
      </c>
      <c r="Q139" s="143">
        <v>1E-4</v>
      </c>
      <c r="R139" s="143">
        <f t="shared" si="2"/>
        <v>1E-4</v>
      </c>
      <c r="S139" s="143">
        <v>0</v>
      </c>
      <c r="T139" s="144">
        <f t="shared" si="3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45" t="s">
        <v>144</v>
      </c>
      <c r="AT139" s="145" t="s">
        <v>129</v>
      </c>
      <c r="AU139" s="145" t="s">
        <v>79</v>
      </c>
      <c r="AY139" s="14" t="s">
        <v>113</v>
      </c>
      <c r="BE139" s="146">
        <f t="shared" si="4"/>
        <v>0</v>
      </c>
      <c r="BF139" s="146">
        <f t="shared" si="5"/>
        <v>0</v>
      </c>
      <c r="BG139" s="146">
        <f t="shared" si="6"/>
        <v>0</v>
      </c>
      <c r="BH139" s="146">
        <f t="shared" si="7"/>
        <v>0</v>
      </c>
      <c r="BI139" s="146">
        <f t="shared" si="8"/>
        <v>0</v>
      </c>
      <c r="BJ139" s="14" t="s">
        <v>77</v>
      </c>
      <c r="BK139" s="146">
        <f t="shared" si="9"/>
        <v>0</v>
      </c>
      <c r="BL139" s="14" t="s">
        <v>144</v>
      </c>
      <c r="BM139" s="145" t="s">
        <v>158</v>
      </c>
    </row>
    <row r="140" spans="1:65" s="2" customFormat="1" ht="12">
      <c r="A140" s="26"/>
      <c r="B140" s="134"/>
      <c r="C140" s="147" t="s">
        <v>159</v>
      </c>
      <c r="D140" s="147" t="s">
        <v>129</v>
      </c>
      <c r="E140" s="148" t="s">
        <v>160</v>
      </c>
      <c r="F140" s="149" t="s">
        <v>161</v>
      </c>
      <c r="G140" s="150" t="s">
        <v>162</v>
      </c>
      <c r="H140" s="151">
        <v>147</v>
      </c>
      <c r="I140" s="151"/>
      <c r="J140" s="151">
        <f t="shared" si="0"/>
        <v>0</v>
      </c>
      <c r="K140" s="152"/>
      <c r="L140" s="153"/>
      <c r="M140" s="154" t="s">
        <v>1</v>
      </c>
      <c r="N140" s="155" t="s">
        <v>34</v>
      </c>
      <c r="O140" s="143">
        <v>0</v>
      </c>
      <c r="P140" s="143">
        <f t="shared" si="1"/>
        <v>0</v>
      </c>
      <c r="Q140" s="143">
        <v>1.6699999999999999E-4</v>
      </c>
      <c r="R140" s="143">
        <f t="shared" si="2"/>
        <v>2.4548999999999998E-2</v>
      </c>
      <c r="S140" s="143">
        <v>0</v>
      </c>
      <c r="T140" s="144">
        <f t="shared" si="3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45" t="s">
        <v>144</v>
      </c>
      <c r="AT140" s="145" t="s">
        <v>129</v>
      </c>
      <c r="AU140" s="145" t="s">
        <v>79</v>
      </c>
      <c r="AY140" s="14" t="s">
        <v>113</v>
      </c>
      <c r="BE140" s="146">
        <f t="shared" si="4"/>
        <v>0</v>
      </c>
      <c r="BF140" s="146">
        <f t="shared" si="5"/>
        <v>0</v>
      </c>
      <c r="BG140" s="146">
        <f t="shared" si="6"/>
        <v>0</v>
      </c>
      <c r="BH140" s="146">
        <f t="shared" si="7"/>
        <v>0</v>
      </c>
      <c r="BI140" s="146">
        <f t="shared" si="8"/>
        <v>0</v>
      </c>
      <c r="BJ140" s="14" t="s">
        <v>77</v>
      </c>
      <c r="BK140" s="146">
        <f t="shared" si="9"/>
        <v>0</v>
      </c>
      <c r="BL140" s="14" t="s">
        <v>144</v>
      </c>
      <c r="BM140" s="145" t="s">
        <v>163</v>
      </c>
    </row>
    <row r="141" spans="1:65" s="2" customFormat="1" ht="12">
      <c r="A141" s="26"/>
      <c r="B141" s="134"/>
      <c r="C141" s="147" t="s">
        <v>164</v>
      </c>
      <c r="D141" s="147" t="s">
        <v>129</v>
      </c>
      <c r="E141" s="148" t="s">
        <v>165</v>
      </c>
      <c r="F141" s="149" t="s">
        <v>166</v>
      </c>
      <c r="G141" s="150" t="s">
        <v>136</v>
      </c>
      <c r="H141" s="151">
        <v>21</v>
      </c>
      <c r="I141" s="151"/>
      <c r="J141" s="151">
        <f t="shared" si="0"/>
        <v>0</v>
      </c>
      <c r="K141" s="152"/>
      <c r="L141" s="153"/>
      <c r="M141" s="154" t="s">
        <v>1</v>
      </c>
      <c r="N141" s="155" t="s">
        <v>34</v>
      </c>
      <c r="O141" s="143">
        <v>0</v>
      </c>
      <c r="P141" s="143">
        <f t="shared" si="1"/>
        <v>0</v>
      </c>
      <c r="Q141" s="143">
        <v>6.9999999999999994E-5</v>
      </c>
      <c r="R141" s="143">
        <f t="shared" si="2"/>
        <v>1.47E-3</v>
      </c>
      <c r="S141" s="143">
        <v>0</v>
      </c>
      <c r="T141" s="144">
        <f t="shared" si="3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45" t="s">
        <v>144</v>
      </c>
      <c r="AT141" s="145" t="s">
        <v>129</v>
      </c>
      <c r="AU141" s="145" t="s">
        <v>79</v>
      </c>
      <c r="AY141" s="14" t="s">
        <v>113</v>
      </c>
      <c r="BE141" s="146">
        <f t="shared" si="4"/>
        <v>0</v>
      </c>
      <c r="BF141" s="146">
        <f t="shared" si="5"/>
        <v>0</v>
      </c>
      <c r="BG141" s="146">
        <f t="shared" si="6"/>
        <v>0</v>
      </c>
      <c r="BH141" s="146">
        <f t="shared" si="7"/>
        <v>0</v>
      </c>
      <c r="BI141" s="146">
        <f t="shared" si="8"/>
        <v>0</v>
      </c>
      <c r="BJ141" s="14" t="s">
        <v>77</v>
      </c>
      <c r="BK141" s="146">
        <f t="shared" si="9"/>
        <v>0</v>
      </c>
      <c r="BL141" s="14" t="s">
        <v>144</v>
      </c>
      <c r="BM141" s="145" t="s">
        <v>167</v>
      </c>
    </row>
    <row r="142" spans="1:65" s="2" customFormat="1" ht="12">
      <c r="A142" s="26"/>
      <c r="B142" s="134"/>
      <c r="C142" s="135" t="s">
        <v>168</v>
      </c>
      <c r="D142" s="135" t="s">
        <v>116</v>
      </c>
      <c r="E142" s="136" t="s">
        <v>169</v>
      </c>
      <c r="F142" s="137" t="s">
        <v>170</v>
      </c>
      <c r="G142" s="138" t="s">
        <v>136</v>
      </c>
      <c r="H142" s="139">
        <v>21</v>
      </c>
      <c r="I142" s="139"/>
      <c r="J142" s="139">
        <f t="shared" si="0"/>
        <v>0</v>
      </c>
      <c r="K142" s="140"/>
      <c r="L142" s="27"/>
      <c r="M142" s="141" t="s">
        <v>1</v>
      </c>
      <c r="N142" s="142" t="s">
        <v>34</v>
      </c>
      <c r="O142" s="143">
        <v>1.417</v>
      </c>
      <c r="P142" s="143">
        <f t="shared" si="1"/>
        <v>29.757000000000001</v>
      </c>
      <c r="Q142" s="143">
        <v>0</v>
      </c>
      <c r="R142" s="143">
        <f t="shared" si="2"/>
        <v>0</v>
      </c>
      <c r="S142" s="143">
        <v>0</v>
      </c>
      <c r="T142" s="144">
        <f t="shared" si="3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45" t="s">
        <v>137</v>
      </c>
      <c r="AT142" s="145" t="s">
        <v>116</v>
      </c>
      <c r="AU142" s="145" t="s">
        <v>79</v>
      </c>
      <c r="AY142" s="14" t="s">
        <v>113</v>
      </c>
      <c r="BE142" s="146">
        <f t="shared" si="4"/>
        <v>0</v>
      </c>
      <c r="BF142" s="146">
        <f t="shared" si="5"/>
        <v>0</v>
      </c>
      <c r="BG142" s="146">
        <f t="shared" si="6"/>
        <v>0</v>
      </c>
      <c r="BH142" s="146">
        <f t="shared" si="7"/>
        <v>0</v>
      </c>
      <c r="BI142" s="146">
        <f t="shared" si="8"/>
        <v>0</v>
      </c>
      <c r="BJ142" s="14" t="s">
        <v>77</v>
      </c>
      <c r="BK142" s="146">
        <f t="shared" si="9"/>
        <v>0</v>
      </c>
      <c r="BL142" s="14" t="s">
        <v>137</v>
      </c>
      <c r="BM142" s="145" t="s">
        <v>171</v>
      </c>
    </row>
    <row r="143" spans="1:65" s="2" customFormat="1" ht="24">
      <c r="A143" s="26"/>
      <c r="B143" s="134"/>
      <c r="C143" s="135" t="s">
        <v>8</v>
      </c>
      <c r="D143" s="135" t="s">
        <v>116</v>
      </c>
      <c r="E143" s="136" t="s">
        <v>172</v>
      </c>
      <c r="F143" s="137" t="s">
        <v>173</v>
      </c>
      <c r="G143" s="138" t="s">
        <v>162</v>
      </c>
      <c r="H143" s="139">
        <v>856</v>
      </c>
      <c r="I143" s="139"/>
      <c r="J143" s="139">
        <f t="shared" si="0"/>
        <v>0</v>
      </c>
      <c r="K143" s="140"/>
      <c r="L143" s="27"/>
      <c r="M143" s="141" t="s">
        <v>1</v>
      </c>
      <c r="N143" s="142" t="s">
        <v>34</v>
      </c>
      <c r="O143" s="143">
        <v>0.30599999999999999</v>
      </c>
      <c r="P143" s="143">
        <f t="shared" si="1"/>
        <v>261.93599999999998</v>
      </c>
      <c r="Q143" s="143">
        <v>0</v>
      </c>
      <c r="R143" s="143">
        <f t="shared" si="2"/>
        <v>0</v>
      </c>
      <c r="S143" s="143">
        <v>0</v>
      </c>
      <c r="T143" s="144">
        <f t="shared" si="3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45" t="s">
        <v>137</v>
      </c>
      <c r="AT143" s="145" t="s">
        <v>116</v>
      </c>
      <c r="AU143" s="145" t="s">
        <v>79</v>
      </c>
      <c r="AY143" s="14" t="s">
        <v>113</v>
      </c>
      <c r="BE143" s="146">
        <f t="shared" si="4"/>
        <v>0</v>
      </c>
      <c r="BF143" s="146">
        <f t="shared" si="5"/>
        <v>0</v>
      </c>
      <c r="BG143" s="146">
        <f t="shared" si="6"/>
        <v>0</v>
      </c>
      <c r="BH143" s="146">
        <f t="shared" si="7"/>
        <v>0</v>
      </c>
      <c r="BI143" s="146">
        <f t="shared" si="8"/>
        <v>0</v>
      </c>
      <c r="BJ143" s="14" t="s">
        <v>77</v>
      </c>
      <c r="BK143" s="146">
        <f t="shared" si="9"/>
        <v>0</v>
      </c>
      <c r="BL143" s="14" t="s">
        <v>137</v>
      </c>
      <c r="BM143" s="145" t="s">
        <v>174</v>
      </c>
    </row>
    <row r="144" spans="1:65" s="2" customFormat="1" ht="12">
      <c r="A144" s="26"/>
      <c r="B144" s="134"/>
      <c r="C144" s="147" t="s">
        <v>175</v>
      </c>
      <c r="D144" s="147" t="s">
        <v>129</v>
      </c>
      <c r="E144" s="148" t="s">
        <v>176</v>
      </c>
      <c r="F144" s="149" t="s">
        <v>177</v>
      </c>
      <c r="G144" s="150" t="s">
        <v>178</v>
      </c>
      <c r="H144" s="151">
        <v>513.6</v>
      </c>
      <c r="I144" s="151"/>
      <c r="J144" s="151">
        <f t="shared" si="0"/>
        <v>0</v>
      </c>
      <c r="K144" s="152"/>
      <c r="L144" s="153"/>
      <c r="M144" s="154" t="s">
        <v>1</v>
      </c>
      <c r="N144" s="155" t="s">
        <v>34</v>
      </c>
      <c r="O144" s="143">
        <v>0</v>
      </c>
      <c r="P144" s="143">
        <f t="shared" si="1"/>
        <v>0</v>
      </c>
      <c r="Q144" s="143">
        <v>1E-3</v>
      </c>
      <c r="R144" s="143">
        <f t="shared" si="2"/>
        <v>0.51360000000000006</v>
      </c>
      <c r="S144" s="143">
        <v>0</v>
      </c>
      <c r="T144" s="144">
        <f t="shared" si="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45" t="s">
        <v>144</v>
      </c>
      <c r="AT144" s="145" t="s">
        <v>129</v>
      </c>
      <c r="AU144" s="145" t="s">
        <v>79</v>
      </c>
      <c r="AY144" s="14" t="s">
        <v>113</v>
      </c>
      <c r="BE144" s="146">
        <f t="shared" si="4"/>
        <v>0</v>
      </c>
      <c r="BF144" s="146">
        <f t="shared" si="5"/>
        <v>0</v>
      </c>
      <c r="BG144" s="146">
        <f t="shared" si="6"/>
        <v>0</v>
      </c>
      <c r="BH144" s="146">
        <f t="shared" si="7"/>
        <v>0</v>
      </c>
      <c r="BI144" s="146">
        <f t="shared" si="8"/>
        <v>0</v>
      </c>
      <c r="BJ144" s="14" t="s">
        <v>77</v>
      </c>
      <c r="BK144" s="146">
        <f t="shared" si="9"/>
        <v>0</v>
      </c>
      <c r="BL144" s="14" t="s">
        <v>144</v>
      </c>
      <c r="BM144" s="145" t="s">
        <v>179</v>
      </c>
    </row>
    <row r="145" spans="1:65" s="2" customFormat="1" ht="48">
      <c r="A145" s="26"/>
      <c r="B145" s="134"/>
      <c r="C145" s="135" t="s">
        <v>180</v>
      </c>
      <c r="D145" s="135" t="s">
        <v>116</v>
      </c>
      <c r="E145" s="136" t="s">
        <v>181</v>
      </c>
      <c r="F145" s="137" t="s">
        <v>182</v>
      </c>
      <c r="G145" s="138" t="s">
        <v>136</v>
      </c>
      <c r="H145" s="139">
        <v>1</v>
      </c>
      <c r="I145" s="139"/>
      <c r="J145" s="139">
        <f t="shared" si="0"/>
        <v>0</v>
      </c>
      <c r="K145" s="140"/>
      <c r="L145" s="27"/>
      <c r="M145" s="141" t="s">
        <v>1</v>
      </c>
      <c r="N145" s="142" t="s">
        <v>34</v>
      </c>
      <c r="O145" s="143">
        <v>31.841999999999999</v>
      </c>
      <c r="P145" s="143">
        <f t="shared" si="1"/>
        <v>31.841999999999999</v>
      </c>
      <c r="Q145" s="143">
        <v>0</v>
      </c>
      <c r="R145" s="143">
        <f t="shared" si="2"/>
        <v>0</v>
      </c>
      <c r="S145" s="143">
        <v>0</v>
      </c>
      <c r="T145" s="144">
        <f t="shared" si="3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45" t="s">
        <v>137</v>
      </c>
      <c r="AT145" s="145" t="s">
        <v>116</v>
      </c>
      <c r="AU145" s="145" t="s">
        <v>79</v>
      </c>
      <c r="AY145" s="14" t="s">
        <v>113</v>
      </c>
      <c r="BE145" s="146">
        <f t="shared" si="4"/>
        <v>0</v>
      </c>
      <c r="BF145" s="146">
        <f t="shared" si="5"/>
        <v>0</v>
      </c>
      <c r="BG145" s="146">
        <f t="shared" si="6"/>
        <v>0</v>
      </c>
      <c r="BH145" s="146">
        <f t="shared" si="7"/>
        <v>0</v>
      </c>
      <c r="BI145" s="146">
        <f t="shared" si="8"/>
        <v>0</v>
      </c>
      <c r="BJ145" s="14" t="s">
        <v>77</v>
      </c>
      <c r="BK145" s="146">
        <f t="shared" si="9"/>
        <v>0</v>
      </c>
      <c r="BL145" s="14" t="s">
        <v>137</v>
      </c>
      <c r="BM145" s="145" t="s">
        <v>183</v>
      </c>
    </row>
    <row r="146" spans="1:65" s="2" customFormat="1" ht="24">
      <c r="A146" s="26"/>
      <c r="B146" s="134"/>
      <c r="C146" s="135" t="s">
        <v>184</v>
      </c>
      <c r="D146" s="135" t="s">
        <v>116</v>
      </c>
      <c r="E146" s="136" t="s">
        <v>185</v>
      </c>
      <c r="F146" s="137" t="s">
        <v>186</v>
      </c>
      <c r="G146" s="138" t="s">
        <v>136</v>
      </c>
      <c r="H146" s="139">
        <v>1</v>
      </c>
      <c r="I146" s="139"/>
      <c r="J146" s="139">
        <f t="shared" si="0"/>
        <v>0</v>
      </c>
      <c r="K146" s="140"/>
      <c r="L146" s="27"/>
      <c r="M146" s="141" t="s">
        <v>1</v>
      </c>
      <c r="N146" s="142" t="s">
        <v>34</v>
      </c>
      <c r="O146" s="143">
        <v>11.727</v>
      </c>
      <c r="P146" s="143">
        <f t="shared" si="1"/>
        <v>11.727</v>
      </c>
      <c r="Q146" s="143">
        <v>0</v>
      </c>
      <c r="R146" s="143">
        <f t="shared" si="2"/>
        <v>0</v>
      </c>
      <c r="S146" s="143">
        <v>0</v>
      </c>
      <c r="T146" s="144">
        <f t="shared" si="3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45" t="s">
        <v>137</v>
      </c>
      <c r="AT146" s="145" t="s">
        <v>116</v>
      </c>
      <c r="AU146" s="145" t="s">
        <v>79</v>
      </c>
      <c r="AY146" s="14" t="s">
        <v>113</v>
      </c>
      <c r="BE146" s="146">
        <f t="shared" si="4"/>
        <v>0</v>
      </c>
      <c r="BF146" s="146">
        <f t="shared" si="5"/>
        <v>0</v>
      </c>
      <c r="BG146" s="146">
        <f t="shared" si="6"/>
        <v>0</v>
      </c>
      <c r="BH146" s="146">
        <f t="shared" si="7"/>
        <v>0</v>
      </c>
      <c r="BI146" s="146">
        <f t="shared" si="8"/>
        <v>0</v>
      </c>
      <c r="BJ146" s="14" t="s">
        <v>77</v>
      </c>
      <c r="BK146" s="146">
        <f t="shared" si="9"/>
        <v>0</v>
      </c>
      <c r="BL146" s="14" t="s">
        <v>137</v>
      </c>
      <c r="BM146" s="145" t="s">
        <v>187</v>
      </c>
    </row>
    <row r="147" spans="1:65" s="2" customFormat="1" ht="24">
      <c r="A147" s="26"/>
      <c r="B147" s="134"/>
      <c r="C147" s="135" t="s">
        <v>188</v>
      </c>
      <c r="D147" s="135" t="s">
        <v>116</v>
      </c>
      <c r="E147" s="136" t="s">
        <v>189</v>
      </c>
      <c r="F147" s="137" t="s">
        <v>190</v>
      </c>
      <c r="G147" s="138" t="s">
        <v>136</v>
      </c>
      <c r="H147" s="139">
        <v>21</v>
      </c>
      <c r="I147" s="139"/>
      <c r="J147" s="139">
        <f t="shared" si="0"/>
        <v>0</v>
      </c>
      <c r="K147" s="140"/>
      <c r="L147" s="27"/>
      <c r="M147" s="141" t="s">
        <v>1</v>
      </c>
      <c r="N147" s="142" t="s">
        <v>34</v>
      </c>
      <c r="O147" s="143">
        <v>6.4050000000000002</v>
      </c>
      <c r="P147" s="143">
        <f t="shared" si="1"/>
        <v>134.505</v>
      </c>
      <c r="Q147" s="143">
        <v>0</v>
      </c>
      <c r="R147" s="143">
        <f t="shared" si="2"/>
        <v>0</v>
      </c>
      <c r="S147" s="143">
        <v>0</v>
      </c>
      <c r="T147" s="144">
        <f t="shared" si="3"/>
        <v>0</v>
      </c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R147" s="145" t="s">
        <v>137</v>
      </c>
      <c r="AT147" s="145" t="s">
        <v>116</v>
      </c>
      <c r="AU147" s="145" t="s">
        <v>79</v>
      </c>
      <c r="AY147" s="14" t="s">
        <v>113</v>
      </c>
      <c r="BE147" s="146">
        <f t="shared" si="4"/>
        <v>0</v>
      </c>
      <c r="BF147" s="146">
        <f t="shared" si="5"/>
        <v>0</v>
      </c>
      <c r="BG147" s="146">
        <f t="shared" si="6"/>
        <v>0</v>
      </c>
      <c r="BH147" s="146">
        <f t="shared" si="7"/>
        <v>0</v>
      </c>
      <c r="BI147" s="146">
        <f t="shared" si="8"/>
        <v>0</v>
      </c>
      <c r="BJ147" s="14" t="s">
        <v>77</v>
      </c>
      <c r="BK147" s="146">
        <f t="shared" si="9"/>
        <v>0</v>
      </c>
      <c r="BL147" s="14" t="s">
        <v>137</v>
      </c>
      <c r="BM147" s="145" t="s">
        <v>191</v>
      </c>
    </row>
    <row r="148" spans="1:65" s="2" customFormat="1" ht="24">
      <c r="A148" s="26"/>
      <c r="B148" s="134"/>
      <c r="C148" s="135" t="s">
        <v>192</v>
      </c>
      <c r="D148" s="135" t="s">
        <v>116</v>
      </c>
      <c r="E148" s="136" t="s">
        <v>193</v>
      </c>
      <c r="F148" s="137" t="s">
        <v>194</v>
      </c>
      <c r="G148" s="138" t="s">
        <v>136</v>
      </c>
      <c r="H148" s="139">
        <v>21</v>
      </c>
      <c r="I148" s="139"/>
      <c r="J148" s="139">
        <f t="shared" si="0"/>
        <v>0</v>
      </c>
      <c r="K148" s="140"/>
      <c r="L148" s="27"/>
      <c r="M148" s="141" t="s">
        <v>1</v>
      </c>
      <c r="N148" s="142" t="s">
        <v>34</v>
      </c>
      <c r="O148" s="143">
        <v>1.6830000000000001</v>
      </c>
      <c r="P148" s="143">
        <f t="shared" si="1"/>
        <v>35.343000000000004</v>
      </c>
      <c r="Q148" s="143">
        <v>0</v>
      </c>
      <c r="R148" s="143">
        <f t="shared" si="2"/>
        <v>0</v>
      </c>
      <c r="S148" s="143">
        <v>0</v>
      </c>
      <c r="T148" s="144">
        <f t="shared" si="3"/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45" t="s">
        <v>137</v>
      </c>
      <c r="AT148" s="145" t="s">
        <v>116</v>
      </c>
      <c r="AU148" s="145" t="s">
        <v>79</v>
      </c>
      <c r="AY148" s="14" t="s">
        <v>113</v>
      </c>
      <c r="BE148" s="146">
        <f t="shared" si="4"/>
        <v>0</v>
      </c>
      <c r="BF148" s="146">
        <f t="shared" si="5"/>
        <v>0</v>
      </c>
      <c r="BG148" s="146">
        <f t="shared" si="6"/>
        <v>0</v>
      </c>
      <c r="BH148" s="146">
        <f t="shared" si="7"/>
        <v>0</v>
      </c>
      <c r="BI148" s="146">
        <f t="shared" si="8"/>
        <v>0</v>
      </c>
      <c r="BJ148" s="14" t="s">
        <v>77</v>
      </c>
      <c r="BK148" s="146">
        <f t="shared" si="9"/>
        <v>0</v>
      </c>
      <c r="BL148" s="14" t="s">
        <v>137</v>
      </c>
      <c r="BM148" s="145" t="s">
        <v>195</v>
      </c>
    </row>
    <row r="149" spans="1:65" s="2" customFormat="1" ht="12">
      <c r="A149" s="26"/>
      <c r="B149" s="134"/>
      <c r="C149" s="135" t="s">
        <v>196</v>
      </c>
      <c r="D149" s="135" t="s">
        <v>116</v>
      </c>
      <c r="E149" s="136" t="s">
        <v>197</v>
      </c>
      <c r="F149" s="137" t="s">
        <v>198</v>
      </c>
      <c r="G149" s="138" t="s">
        <v>157</v>
      </c>
      <c r="H149" s="139">
        <v>1</v>
      </c>
      <c r="I149" s="139"/>
      <c r="J149" s="139">
        <f t="shared" si="0"/>
        <v>0</v>
      </c>
      <c r="K149" s="140"/>
      <c r="L149" s="27"/>
      <c r="M149" s="141" t="s">
        <v>1</v>
      </c>
      <c r="N149" s="142" t="s">
        <v>34</v>
      </c>
      <c r="O149" s="143">
        <v>8.7270000000000003</v>
      </c>
      <c r="P149" s="143">
        <f t="shared" si="1"/>
        <v>8.7270000000000003</v>
      </c>
      <c r="Q149" s="143">
        <v>0</v>
      </c>
      <c r="R149" s="143">
        <f t="shared" si="2"/>
        <v>0</v>
      </c>
      <c r="S149" s="143">
        <v>0</v>
      </c>
      <c r="T149" s="144">
        <f t="shared" si="3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45" t="s">
        <v>137</v>
      </c>
      <c r="AT149" s="145" t="s">
        <v>116</v>
      </c>
      <c r="AU149" s="145" t="s">
        <v>79</v>
      </c>
      <c r="AY149" s="14" t="s">
        <v>113</v>
      </c>
      <c r="BE149" s="146">
        <f t="shared" si="4"/>
        <v>0</v>
      </c>
      <c r="BF149" s="146">
        <f t="shared" si="5"/>
        <v>0</v>
      </c>
      <c r="BG149" s="146">
        <f t="shared" si="6"/>
        <v>0</v>
      </c>
      <c r="BH149" s="146">
        <f t="shared" si="7"/>
        <v>0</v>
      </c>
      <c r="BI149" s="146">
        <f t="shared" si="8"/>
        <v>0</v>
      </c>
      <c r="BJ149" s="14" t="s">
        <v>77</v>
      </c>
      <c r="BK149" s="146">
        <f t="shared" si="9"/>
        <v>0</v>
      </c>
      <c r="BL149" s="14" t="s">
        <v>137</v>
      </c>
      <c r="BM149" s="145" t="s">
        <v>199</v>
      </c>
    </row>
    <row r="150" spans="1:65" s="2" customFormat="1" ht="24">
      <c r="A150" s="26"/>
      <c r="B150" s="134"/>
      <c r="C150" s="135" t="s">
        <v>7</v>
      </c>
      <c r="D150" s="135" t="s">
        <v>116</v>
      </c>
      <c r="E150" s="136" t="s">
        <v>200</v>
      </c>
      <c r="F150" s="137" t="s">
        <v>201</v>
      </c>
      <c r="G150" s="138" t="s">
        <v>162</v>
      </c>
      <c r="H150" s="139">
        <v>856</v>
      </c>
      <c r="I150" s="139"/>
      <c r="J150" s="139">
        <f t="shared" si="0"/>
        <v>0</v>
      </c>
      <c r="K150" s="140"/>
      <c r="L150" s="27"/>
      <c r="M150" s="141" t="s">
        <v>1</v>
      </c>
      <c r="N150" s="142" t="s">
        <v>34</v>
      </c>
      <c r="O150" s="143">
        <v>6.8000000000000005E-2</v>
      </c>
      <c r="P150" s="143">
        <f t="shared" si="1"/>
        <v>58.208000000000006</v>
      </c>
      <c r="Q150" s="143">
        <v>0</v>
      </c>
      <c r="R150" s="143">
        <f t="shared" si="2"/>
        <v>0</v>
      </c>
      <c r="S150" s="143">
        <v>0</v>
      </c>
      <c r="T150" s="144">
        <f t="shared" si="3"/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45" t="s">
        <v>137</v>
      </c>
      <c r="AT150" s="145" t="s">
        <v>116</v>
      </c>
      <c r="AU150" s="145" t="s">
        <v>79</v>
      </c>
      <c r="AY150" s="14" t="s">
        <v>113</v>
      </c>
      <c r="BE150" s="146">
        <f t="shared" si="4"/>
        <v>0</v>
      </c>
      <c r="BF150" s="146">
        <f t="shared" si="5"/>
        <v>0</v>
      </c>
      <c r="BG150" s="146">
        <f t="shared" si="6"/>
        <v>0</v>
      </c>
      <c r="BH150" s="146">
        <f t="shared" si="7"/>
        <v>0</v>
      </c>
      <c r="BI150" s="146">
        <f t="shared" si="8"/>
        <v>0</v>
      </c>
      <c r="BJ150" s="14" t="s">
        <v>77</v>
      </c>
      <c r="BK150" s="146">
        <f t="shared" si="9"/>
        <v>0</v>
      </c>
      <c r="BL150" s="14" t="s">
        <v>137</v>
      </c>
      <c r="BM150" s="145" t="s">
        <v>202</v>
      </c>
    </row>
    <row r="151" spans="1:65" s="2" customFormat="1" ht="12">
      <c r="A151" s="26"/>
      <c r="B151" s="134"/>
      <c r="C151" s="147" t="s">
        <v>203</v>
      </c>
      <c r="D151" s="147" t="s">
        <v>129</v>
      </c>
      <c r="E151" s="148" t="s">
        <v>204</v>
      </c>
      <c r="F151" s="149" t="s">
        <v>205</v>
      </c>
      <c r="G151" s="150" t="s">
        <v>162</v>
      </c>
      <c r="H151" s="151">
        <v>856</v>
      </c>
      <c r="I151" s="151"/>
      <c r="J151" s="151">
        <f t="shared" si="0"/>
        <v>0</v>
      </c>
      <c r="K151" s="152"/>
      <c r="L151" s="153"/>
      <c r="M151" s="154" t="s">
        <v>1</v>
      </c>
      <c r="N151" s="155" t="s">
        <v>34</v>
      </c>
      <c r="O151" s="143">
        <v>0</v>
      </c>
      <c r="P151" s="143">
        <f t="shared" si="1"/>
        <v>0</v>
      </c>
      <c r="Q151" s="143">
        <v>8.9999999999999998E-4</v>
      </c>
      <c r="R151" s="143">
        <f t="shared" si="2"/>
        <v>0.77039999999999997</v>
      </c>
      <c r="S151" s="143">
        <v>0</v>
      </c>
      <c r="T151" s="144">
        <f t="shared" si="3"/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45" t="s">
        <v>144</v>
      </c>
      <c r="AT151" s="145" t="s">
        <v>129</v>
      </c>
      <c r="AU151" s="145" t="s">
        <v>79</v>
      </c>
      <c r="AY151" s="14" t="s">
        <v>113</v>
      </c>
      <c r="BE151" s="146">
        <f t="shared" si="4"/>
        <v>0</v>
      </c>
      <c r="BF151" s="146">
        <f t="shared" si="5"/>
        <v>0</v>
      </c>
      <c r="BG151" s="146">
        <f t="shared" si="6"/>
        <v>0</v>
      </c>
      <c r="BH151" s="146">
        <f t="shared" si="7"/>
        <v>0</v>
      </c>
      <c r="BI151" s="146">
        <f t="shared" si="8"/>
        <v>0</v>
      </c>
      <c r="BJ151" s="14" t="s">
        <v>77</v>
      </c>
      <c r="BK151" s="146">
        <f t="shared" si="9"/>
        <v>0</v>
      </c>
      <c r="BL151" s="14" t="s">
        <v>144</v>
      </c>
      <c r="BM151" s="145" t="s">
        <v>206</v>
      </c>
    </row>
    <row r="152" spans="1:65" s="12" customFormat="1" ht="12.75">
      <c r="B152" s="122"/>
      <c r="D152" s="123" t="s">
        <v>68</v>
      </c>
      <c r="E152" s="132" t="s">
        <v>207</v>
      </c>
      <c r="F152" s="132" t="s">
        <v>208</v>
      </c>
      <c r="J152" s="133">
        <f>BK152</f>
        <v>0</v>
      </c>
      <c r="L152" s="122"/>
      <c r="M152" s="126"/>
      <c r="N152" s="127"/>
      <c r="O152" s="127"/>
      <c r="P152" s="128">
        <f>SUM(P153:P154)</f>
        <v>146.52000000000004</v>
      </c>
      <c r="Q152" s="127"/>
      <c r="R152" s="128">
        <f>SUM(R153:R154)</f>
        <v>0</v>
      </c>
      <c r="S152" s="127"/>
      <c r="T152" s="129">
        <f>SUM(T153:T154)</f>
        <v>0</v>
      </c>
      <c r="AR152" s="123" t="s">
        <v>131</v>
      </c>
      <c r="AT152" s="130" t="s">
        <v>68</v>
      </c>
      <c r="AU152" s="130" t="s">
        <v>77</v>
      </c>
      <c r="AY152" s="123" t="s">
        <v>113</v>
      </c>
      <c r="BK152" s="131">
        <f>SUM(BK153:BK154)</f>
        <v>0</v>
      </c>
    </row>
    <row r="153" spans="1:65" s="2" customFormat="1" ht="12">
      <c r="A153" s="26"/>
      <c r="B153" s="134"/>
      <c r="C153" s="135" t="s">
        <v>209</v>
      </c>
      <c r="D153" s="135" t="s">
        <v>116</v>
      </c>
      <c r="E153" s="136" t="s">
        <v>210</v>
      </c>
      <c r="F153" s="137" t="s">
        <v>211</v>
      </c>
      <c r="G153" s="138" t="s">
        <v>136</v>
      </c>
      <c r="H153" s="139">
        <v>30</v>
      </c>
      <c r="I153" s="139"/>
      <c r="J153" s="139">
        <f>ROUND(I153*H153,1)</f>
        <v>0</v>
      </c>
      <c r="K153" s="140"/>
      <c r="L153" s="27"/>
      <c r="M153" s="141" t="s">
        <v>1</v>
      </c>
      <c r="N153" s="142" t="s">
        <v>34</v>
      </c>
      <c r="O153" s="143">
        <v>0.11</v>
      </c>
      <c r="P153" s="143">
        <f>O153*H153</f>
        <v>3.3</v>
      </c>
      <c r="Q153" s="143">
        <v>0</v>
      </c>
      <c r="R153" s="143">
        <f>Q153*H153</f>
        <v>0</v>
      </c>
      <c r="S153" s="143">
        <v>0</v>
      </c>
      <c r="T153" s="144">
        <f>S153*H153</f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45" t="s">
        <v>137</v>
      </c>
      <c r="AT153" s="145" t="s">
        <v>116</v>
      </c>
      <c r="AU153" s="145" t="s">
        <v>79</v>
      </c>
      <c r="AY153" s="14" t="s">
        <v>113</v>
      </c>
      <c r="BE153" s="146">
        <f>IF(N153="základní",J153,0)</f>
        <v>0</v>
      </c>
      <c r="BF153" s="146">
        <f>IF(N153="snížená",J153,0)</f>
        <v>0</v>
      </c>
      <c r="BG153" s="146">
        <f>IF(N153="zákl. přenesená",J153,0)</f>
        <v>0</v>
      </c>
      <c r="BH153" s="146">
        <f>IF(N153="sníž. přenesená",J153,0)</f>
        <v>0</v>
      </c>
      <c r="BI153" s="146">
        <f>IF(N153="nulová",J153,0)</f>
        <v>0</v>
      </c>
      <c r="BJ153" s="14" t="s">
        <v>77</v>
      </c>
      <c r="BK153" s="146">
        <f>ROUND(I153*H153,1)</f>
        <v>0</v>
      </c>
      <c r="BL153" s="14" t="s">
        <v>137</v>
      </c>
      <c r="BM153" s="145" t="s">
        <v>212</v>
      </c>
    </row>
    <row r="154" spans="1:65" s="2" customFormat="1" ht="24">
      <c r="A154" s="26"/>
      <c r="B154" s="134"/>
      <c r="C154" s="135" t="s">
        <v>213</v>
      </c>
      <c r="D154" s="135" t="s">
        <v>116</v>
      </c>
      <c r="E154" s="136" t="s">
        <v>214</v>
      </c>
      <c r="F154" s="137" t="s">
        <v>215</v>
      </c>
      <c r="G154" s="138" t="s">
        <v>162</v>
      </c>
      <c r="H154" s="139">
        <v>1023</v>
      </c>
      <c r="I154" s="139"/>
      <c r="J154" s="139">
        <f>ROUND(I154*H154,1)</f>
        <v>0</v>
      </c>
      <c r="K154" s="140"/>
      <c r="L154" s="27"/>
      <c r="M154" s="141" t="s">
        <v>1</v>
      </c>
      <c r="N154" s="142" t="s">
        <v>34</v>
      </c>
      <c r="O154" s="143">
        <v>0.14000000000000001</v>
      </c>
      <c r="P154" s="143">
        <f>O154*H154</f>
        <v>143.22000000000003</v>
      </c>
      <c r="Q154" s="143">
        <v>0</v>
      </c>
      <c r="R154" s="143">
        <f>Q154*H154</f>
        <v>0</v>
      </c>
      <c r="S154" s="143">
        <v>0</v>
      </c>
      <c r="T154" s="144">
        <f>S154*H154</f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45" t="s">
        <v>137</v>
      </c>
      <c r="AT154" s="145" t="s">
        <v>116</v>
      </c>
      <c r="AU154" s="145" t="s">
        <v>79</v>
      </c>
      <c r="AY154" s="14" t="s">
        <v>113</v>
      </c>
      <c r="BE154" s="146">
        <f>IF(N154="základní",J154,0)</f>
        <v>0</v>
      </c>
      <c r="BF154" s="146">
        <f>IF(N154="snížená",J154,0)</f>
        <v>0</v>
      </c>
      <c r="BG154" s="146">
        <f>IF(N154="zákl. přenesená",J154,0)</f>
        <v>0</v>
      </c>
      <c r="BH154" s="146">
        <f>IF(N154="sníž. přenesená",J154,0)</f>
        <v>0</v>
      </c>
      <c r="BI154" s="146">
        <f>IF(N154="nulová",J154,0)</f>
        <v>0</v>
      </c>
      <c r="BJ154" s="14" t="s">
        <v>77</v>
      </c>
      <c r="BK154" s="146">
        <f>ROUND(I154*H154,1)</f>
        <v>0</v>
      </c>
      <c r="BL154" s="14" t="s">
        <v>137</v>
      </c>
      <c r="BM154" s="145" t="s">
        <v>216</v>
      </c>
    </row>
    <row r="155" spans="1:65" s="12" customFormat="1" ht="12.75">
      <c r="B155" s="122"/>
      <c r="D155" s="123" t="s">
        <v>68</v>
      </c>
      <c r="E155" s="132" t="s">
        <v>217</v>
      </c>
      <c r="F155" s="132" t="s">
        <v>218</v>
      </c>
      <c r="J155" s="133">
        <f>BK155</f>
        <v>0</v>
      </c>
      <c r="L155" s="122"/>
      <c r="M155" s="126"/>
      <c r="N155" s="127"/>
      <c r="O155" s="127"/>
      <c r="P155" s="128">
        <f>SUM(P156:P159)</f>
        <v>12.549000000000001</v>
      </c>
      <c r="Q155" s="127"/>
      <c r="R155" s="128">
        <f>SUM(R156:R159)</f>
        <v>0</v>
      </c>
      <c r="S155" s="127"/>
      <c r="T155" s="129">
        <f>SUM(T156:T159)</f>
        <v>0</v>
      </c>
      <c r="AR155" s="123" t="s">
        <v>131</v>
      </c>
      <c r="AT155" s="130" t="s">
        <v>68</v>
      </c>
      <c r="AU155" s="130" t="s">
        <v>77</v>
      </c>
      <c r="AY155" s="123" t="s">
        <v>113</v>
      </c>
      <c r="BK155" s="131">
        <f>SUM(BK156:BK159)</f>
        <v>0</v>
      </c>
    </row>
    <row r="156" spans="1:65" s="2" customFormat="1" ht="24">
      <c r="A156" s="26"/>
      <c r="B156" s="134"/>
      <c r="C156" s="135" t="s">
        <v>219</v>
      </c>
      <c r="D156" s="135" t="s">
        <v>116</v>
      </c>
      <c r="E156" s="136" t="s">
        <v>220</v>
      </c>
      <c r="F156" s="137" t="s">
        <v>221</v>
      </c>
      <c r="G156" s="138" t="s">
        <v>136</v>
      </c>
      <c r="H156" s="139">
        <v>210</v>
      </c>
      <c r="I156" s="139"/>
      <c r="J156" s="139">
        <f>ROUND(I156*H156,1)</f>
        <v>0</v>
      </c>
      <c r="K156" s="140"/>
      <c r="L156" s="27"/>
      <c r="M156" s="141" t="s">
        <v>1</v>
      </c>
      <c r="N156" s="142" t="s">
        <v>34</v>
      </c>
      <c r="O156" s="143">
        <v>4.5999999999999999E-2</v>
      </c>
      <c r="P156" s="143">
        <f>O156*H156</f>
        <v>9.66</v>
      </c>
      <c r="Q156" s="143">
        <v>0</v>
      </c>
      <c r="R156" s="143">
        <f>Q156*H156</f>
        <v>0</v>
      </c>
      <c r="S156" s="143">
        <v>0</v>
      </c>
      <c r="T156" s="144">
        <f>S156*H156</f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45" t="s">
        <v>137</v>
      </c>
      <c r="AT156" s="145" t="s">
        <v>116</v>
      </c>
      <c r="AU156" s="145" t="s">
        <v>79</v>
      </c>
      <c r="AY156" s="14" t="s">
        <v>113</v>
      </c>
      <c r="BE156" s="146">
        <f>IF(N156="základní",J156,0)</f>
        <v>0</v>
      </c>
      <c r="BF156" s="146">
        <f>IF(N156="snížená",J156,0)</f>
        <v>0</v>
      </c>
      <c r="BG156" s="146">
        <f>IF(N156="zákl. přenesená",J156,0)</f>
        <v>0</v>
      </c>
      <c r="BH156" s="146">
        <f>IF(N156="sníž. přenesená",J156,0)</f>
        <v>0</v>
      </c>
      <c r="BI156" s="146">
        <f>IF(N156="nulová",J156,0)</f>
        <v>0</v>
      </c>
      <c r="BJ156" s="14" t="s">
        <v>77</v>
      </c>
      <c r="BK156" s="146">
        <f>ROUND(I156*H156,1)</f>
        <v>0</v>
      </c>
      <c r="BL156" s="14" t="s">
        <v>137</v>
      </c>
      <c r="BM156" s="145" t="s">
        <v>222</v>
      </c>
    </row>
    <row r="157" spans="1:65" s="2" customFormat="1" ht="24">
      <c r="A157" s="26"/>
      <c r="B157" s="134"/>
      <c r="C157" s="135" t="s">
        <v>223</v>
      </c>
      <c r="D157" s="135" t="s">
        <v>116</v>
      </c>
      <c r="E157" s="136" t="s">
        <v>224</v>
      </c>
      <c r="F157" s="137" t="s">
        <v>225</v>
      </c>
      <c r="G157" s="138" t="s">
        <v>136</v>
      </c>
      <c r="H157" s="139">
        <v>1</v>
      </c>
      <c r="I157" s="139"/>
      <c r="J157" s="139">
        <f>ROUND(I157*H157,1)</f>
        <v>0</v>
      </c>
      <c r="K157" s="140"/>
      <c r="L157" s="27"/>
      <c r="M157" s="141" t="s">
        <v>1</v>
      </c>
      <c r="N157" s="142" t="s">
        <v>34</v>
      </c>
      <c r="O157" s="143">
        <v>0.36499999999999999</v>
      </c>
      <c r="P157" s="143">
        <f>O157*H157</f>
        <v>0.36499999999999999</v>
      </c>
      <c r="Q157" s="143">
        <v>0</v>
      </c>
      <c r="R157" s="143">
        <f>Q157*H157</f>
        <v>0</v>
      </c>
      <c r="S157" s="143">
        <v>0</v>
      </c>
      <c r="T157" s="144">
        <f>S157*H157</f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45" t="s">
        <v>137</v>
      </c>
      <c r="AT157" s="145" t="s">
        <v>116</v>
      </c>
      <c r="AU157" s="145" t="s">
        <v>79</v>
      </c>
      <c r="AY157" s="14" t="s">
        <v>113</v>
      </c>
      <c r="BE157" s="146">
        <f>IF(N157="základní",J157,0)</f>
        <v>0</v>
      </c>
      <c r="BF157" s="146">
        <f>IF(N157="snížená",J157,0)</f>
        <v>0</v>
      </c>
      <c r="BG157" s="146">
        <f>IF(N157="zákl. přenesená",J157,0)</f>
        <v>0</v>
      </c>
      <c r="BH157" s="146">
        <f>IF(N157="sníž. přenesená",J157,0)</f>
        <v>0</v>
      </c>
      <c r="BI157" s="146">
        <f>IF(N157="nulová",J157,0)</f>
        <v>0</v>
      </c>
      <c r="BJ157" s="14" t="s">
        <v>77</v>
      </c>
      <c r="BK157" s="146">
        <f>ROUND(I157*H157,1)</f>
        <v>0</v>
      </c>
      <c r="BL157" s="14" t="s">
        <v>137</v>
      </c>
      <c r="BM157" s="145" t="s">
        <v>226</v>
      </c>
    </row>
    <row r="158" spans="1:65" s="2" customFormat="1" ht="24">
      <c r="A158" s="26"/>
      <c r="B158" s="134"/>
      <c r="C158" s="135" t="s">
        <v>227</v>
      </c>
      <c r="D158" s="135" t="s">
        <v>116</v>
      </c>
      <c r="E158" s="136" t="s">
        <v>228</v>
      </c>
      <c r="F158" s="137" t="s">
        <v>229</v>
      </c>
      <c r="G158" s="138" t="s">
        <v>136</v>
      </c>
      <c r="H158" s="139">
        <v>1</v>
      </c>
      <c r="I158" s="139"/>
      <c r="J158" s="139">
        <f>ROUND(I158*H158,1)</f>
        <v>0</v>
      </c>
      <c r="K158" s="140"/>
      <c r="L158" s="27"/>
      <c r="M158" s="141" t="s">
        <v>1</v>
      </c>
      <c r="N158" s="142" t="s">
        <v>34</v>
      </c>
      <c r="O158" s="143">
        <v>0.49299999999999999</v>
      </c>
      <c r="P158" s="143">
        <f>O158*H158</f>
        <v>0.49299999999999999</v>
      </c>
      <c r="Q158" s="143">
        <v>0</v>
      </c>
      <c r="R158" s="143">
        <f>Q158*H158</f>
        <v>0</v>
      </c>
      <c r="S158" s="143">
        <v>0</v>
      </c>
      <c r="T158" s="144">
        <f>S158*H158</f>
        <v>0</v>
      </c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R158" s="145" t="s">
        <v>137</v>
      </c>
      <c r="AT158" s="145" t="s">
        <v>116</v>
      </c>
      <c r="AU158" s="145" t="s">
        <v>79</v>
      </c>
      <c r="AY158" s="14" t="s">
        <v>113</v>
      </c>
      <c r="BE158" s="146">
        <f>IF(N158="základní",J158,0)</f>
        <v>0</v>
      </c>
      <c r="BF158" s="146">
        <f>IF(N158="snížená",J158,0)</f>
        <v>0</v>
      </c>
      <c r="BG158" s="146">
        <f>IF(N158="zákl. přenesená",J158,0)</f>
        <v>0</v>
      </c>
      <c r="BH158" s="146">
        <f>IF(N158="sníž. přenesená",J158,0)</f>
        <v>0</v>
      </c>
      <c r="BI158" s="146">
        <f>IF(N158="nulová",J158,0)</f>
        <v>0</v>
      </c>
      <c r="BJ158" s="14" t="s">
        <v>77</v>
      </c>
      <c r="BK158" s="146">
        <f>ROUND(I158*H158,1)</f>
        <v>0</v>
      </c>
      <c r="BL158" s="14" t="s">
        <v>137</v>
      </c>
      <c r="BM158" s="145" t="s">
        <v>230</v>
      </c>
    </row>
    <row r="159" spans="1:65" s="2" customFormat="1" ht="12">
      <c r="A159" s="26"/>
      <c r="B159" s="134"/>
      <c r="C159" s="135" t="s">
        <v>231</v>
      </c>
      <c r="D159" s="135" t="s">
        <v>116</v>
      </c>
      <c r="E159" s="136" t="s">
        <v>232</v>
      </c>
      <c r="F159" s="137" t="s">
        <v>233</v>
      </c>
      <c r="G159" s="138" t="s">
        <v>136</v>
      </c>
      <c r="H159" s="139">
        <v>3</v>
      </c>
      <c r="I159" s="139"/>
      <c r="J159" s="139">
        <f>ROUND(I159*H159,1)</f>
        <v>0</v>
      </c>
      <c r="K159" s="140"/>
      <c r="L159" s="27"/>
      <c r="M159" s="141" t="s">
        <v>1</v>
      </c>
      <c r="N159" s="142" t="s">
        <v>34</v>
      </c>
      <c r="O159" s="143">
        <v>0.67700000000000005</v>
      </c>
      <c r="P159" s="143">
        <f>O159*H159</f>
        <v>2.0310000000000001</v>
      </c>
      <c r="Q159" s="143">
        <v>0</v>
      </c>
      <c r="R159" s="143">
        <f>Q159*H159</f>
        <v>0</v>
      </c>
      <c r="S159" s="143">
        <v>0</v>
      </c>
      <c r="T159" s="144">
        <f>S159*H159</f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45" t="s">
        <v>137</v>
      </c>
      <c r="AT159" s="145" t="s">
        <v>116</v>
      </c>
      <c r="AU159" s="145" t="s">
        <v>79</v>
      </c>
      <c r="AY159" s="14" t="s">
        <v>113</v>
      </c>
      <c r="BE159" s="146">
        <f>IF(N159="základní",J159,0)</f>
        <v>0</v>
      </c>
      <c r="BF159" s="146">
        <f>IF(N159="snížená",J159,0)</f>
        <v>0</v>
      </c>
      <c r="BG159" s="146">
        <f>IF(N159="zákl. přenesená",J159,0)</f>
        <v>0</v>
      </c>
      <c r="BH159" s="146">
        <f>IF(N159="sníž. přenesená",J159,0)</f>
        <v>0</v>
      </c>
      <c r="BI159" s="146">
        <f>IF(N159="nulová",J159,0)</f>
        <v>0</v>
      </c>
      <c r="BJ159" s="14" t="s">
        <v>77</v>
      </c>
      <c r="BK159" s="146">
        <f>ROUND(I159*H159,1)</f>
        <v>0</v>
      </c>
      <c r="BL159" s="14" t="s">
        <v>137</v>
      </c>
      <c r="BM159" s="145" t="s">
        <v>234</v>
      </c>
    </row>
    <row r="160" spans="1:65" s="12" customFormat="1" ht="12.75">
      <c r="B160" s="122"/>
      <c r="D160" s="123" t="s">
        <v>68</v>
      </c>
      <c r="E160" s="132" t="s">
        <v>235</v>
      </c>
      <c r="F160" s="132" t="s">
        <v>236</v>
      </c>
      <c r="J160" s="133">
        <f>BK160</f>
        <v>0</v>
      </c>
      <c r="L160" s="122"/>
      <c r="M160" s="126"/>
      <c r="N160" s="127"/>
      <c r="O160" s="127"/>
      <c r="P160" s="128">
        <f>SUM(P161:P185)</f>
        <v>1929.2941999999998</v>
      </c>
      <c r="Q160" s="127"/>
      <c r="R160" s="128">
        <f>SUM(R161:R185)</f>
        <v>393.05846600000001</v>
      </c>
      <c r="S160" s="127"/>
      <c r="T160" s="129">
        <f>SUM(T161:T185)</f>
        <v>0</v>
      </c>
      <c r="AR160" s="123" t="s">
        <v>131</v>
      </c>
      <c r="AT160" s="130" t="s">
        <v>68</v>
      </c>
      <c r="AU160" s="130" t="s">
        <v>77</v>
      </c>
      <c r="AY160" s="123" t="s">
        <v>113</v>
      </c>
      <c r="BK160" s="131">
        <f>SUM(BK161:BK185)</f>
        <v>0</v>
      </c>
    </row>
    <row r="161" spans="1:65" s="2" customFormat="1" ht="12">
      <c r="A161" s="26"/>
      <c r="B161" s="134"/>
      <c r="C161" s="147" t="s">
        <v>237</v>
      </c>
      <c r="D161" s="147" t="s">
        <v>129</v>
      </c>
      <c r="E161" s="148" t="s">
        <v>238</v>
      </c>
      <c r="F161" s="149" t="s">
        <v>239</v>
      </c>
      <c r="G161" s="150" t="s">
        <v>162</v>
      </c>
      <c r="H161" s="151">
        <v>21</v>
      </c>
      <c r="I161" s="151"/>
      <c r="J161" s="151">
        <f t="shared" ref="J161:J185" si="10">ROUND(I161*H161,1)</f>
        <v>0</v>
      </c>
      <c r="K161" s="152"/>
      <c r="L161" s="153"/>
      <c r="M161" s="154" t="s">
        <v>1</v>
      </c>
      <c r="N161" s="155" t="s">
        <v>34</v>
      </c>
      <c r="O161" s="143">
        <v>0</v>
      </c>
      <c r="P161" s="143">
        <f t="shared" ref="P161:P185" si="11">O161*H161</f>
        <v>0</v>
      </c>
      <c r="Q161" s="143">
        <v>1.8699999999999999E-3</v>
      </c>
      <c r="R161" s="143">
        <f t="shared" ref="R161:R185" si="12">Q161*H161</f>
        <v>3.9269999999999999E-2</v>
      </c>
      <c r="S161" s="143">
        <v>0</v>
      </c>
      <c r="T161" s="144">
        <f t="shared" ref="T161:T185" si="13">S161*H161</f>
        <v>0</v>
      </c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R161" s="145" t="s">
        <v>144</v>
      </c>
      <c r="AT161" s="145" t="s">
        <v>129</v>
      </c>
      <c r="AU161" s="145" t="s">
        <v>79</v>
      </c>
      <c r="AY161" s="14" t="s">
        <v>113</v>
      </c>
      <c r="BE161" s="146">
        <f t="shared" ref="BE161:BE185" si="14">IF(N161="základní",J161,0)</f>
        <v>0</v>
      </c>
      <c r="BF161" s="146">
        <f t="shared" ref="BF161:BF185" si="15">IF(N161="snížená",J161,0)</f>
        <v>0</v>
      </c>
      <c r="BG161" s="146">
        <f t="shared" ref="BG161:BG185" si="16">IF(N161="zákl. přenesená",J161,0)</f>
        <v>0</v>
      </c>
      <c r="BH161" s="146">
        <f t="shared" ref="BH161:BH185" si="17">IF(N161="sníž. přenesená",J161,0)</f>
        <v>0</v>
      </c>
      <c r="BI161" s="146">
        <f t="shared" ref="BI161:BI185" si="18">IF(N161="nulová",J161,0)</f>
        <v>0</v>
      </c>
      <c r="BJ161" s="14" t="s">
        <v>77</v>
      </c>
      <c r="BK161" s="146">
        <f t="shared" ref="BK161:BK185" si="19">ROUND(I161*H161,1)</f>
        <v>0</v>
      </c>
      <c r="BL161" s="14" t="s">
        <v>144</v>
      </c>
      <c r="BM161" s="145" t="s">
        <v>240</v>
      </c>
    </row>
    <row r="162" spans="1:65" s="2" customFormat="1" ht="24">
      <c r="A162" s="26"/>
      <c r="B162" s="134"/>
      <c r="C162" s="135" t="s">
        <v>241</v>
      </c>
      <c r="D162" s="135" t="s">
        <v>116</v>
      </c>
      <c r="E162" s="136" t="s">
        <v>242</v>
      </c>
      <c r="F162" s="137" t="s">
        <v>243</v>
      </c>
      <c r="G162" s="138" t="s">
        <v>244</v>
      </c>
      <c r="H162" s="139">
        <v>8.4</v>
      </c>
      <c r="I162" s="139"/>
      <c r="J162" s="139">
        <f t="shared" si="10"/>
        <v>0</v>
      </c>
      <c r="K162" s="140"/>
      <c r="L162" s="27"/>
      <c r="M162" s="141" t="s">
        <v>1</v>
      </c>
      <c r="N162" s="142" t="s">
        <v>34</v>
      </c>
      <c r="O162" s="143">
        <v>0.47699999999999998</v>
      </c>
      <c r="P162" s="143">
        <f t="shared" si="11"/>
        <v>4.0068000000000001</v>
      </c>
      <c r="Q162" s="143">
        <v>2.2563399999999998</v>
      </c>
      <c r="R162" s="143">
        <f t="shared" si="12"/>
        <v>18.953256</v>
      </c>
      <c r="S162" s="143">
        <v>0</v>
      </c>
      <c r="T162" s="144">
        <f t="shared" si="13"/>
        <v>0</v>
      </c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R162" s="145" t="s">
        <v>137</v>
      </c>
      <c r="AT162" s="145" t="s">
        <v>116</v>
      </c>
      <c r="AU162" s="145" t="s">
        <v>79</v>
      </c>
      <c r="AY162" s="14" t="s">
        <v>113</v>
      </c>
      <c r="BE162" s="146">
        <f t="shared" si="14"/>
        <v>0</v>
      </c>
      <c r="BF162" s="146">
        <f t="shared" si="15"/>
        <v>0</v>
      </c>
      <c r="BG162" s="146">
        <f t="shared" si="16"/>
        <v>0</v>
      </c>
      <c r="BH162" s="146">
        <f t="shared" si="17"/>
        <v>0</v>
      </c>
      <c r="BI162" s="146">
        <f t="shared" si="18"/>
        <v>0</v>
      </c>
      <c r="BJ162" s="14" t="s">
        <v>77</v>
      </c>
      <c r="BK162" s="146">
        <f t="shared" si="19"/>
        <v>0</v>
      </c>
      <c r="BL162" s="14" t="s">
        <v>137</v>
      </c>
      <c r="BM162" s="145" t="s">
        <v>245</v>
      </c>
    </row>
    <row r="163" spans="1:65" s="2" customFormat="1" ht="24">
      <c r="A163" s="26"/>
      <c r="B163" s="134"/>
      <c r="C163" s="135" t="s">
        <v>246</v>
      </c>
      <c r="D163" s="135" t="s">
        <v>116</v>
      </c>
      <c r="E163" s="136" t="s">
        <v>247</v>
      </c>
      <c r="F163" s="137" t="s">
        <v>248</v>
      </c>
      <c r="G163" s="138" t="s">
        <v>136</v>
      </c>
      <c r="H163" s="139">
        <v>21</v>
      </c>
      <c r="I163" s="139"/>
      <c r="J163" s="139">
        <f t="shared" si="10"/>
        <v>0</v>
      </c>
      <c r="K163" s="140"/>
      <c r="L163" s="27"/>
      <c r="M163" s="141" t="s">
        <v>1</v>
      </c>
      <c r="N163" s="142" t="s">
        <v>34</v>
      </c>
      <c r="O163" s="143">
        <v>3.214</v>
      </c>
      <c r="P163" s="143">
        <f t="shared" si="11"/>
        <v>67.494</v>
      </c>
      <c r="Q163" s="143">
        <v>0</v>
      </c>
      <c r="R163" s="143">
        <f t="shared" si="12"/>
        <v>0</v>
      </c>
      <c r="S163" s="143">
        <v>0</v>
      </c>
      <c r="T163" s="144">
        <f t="shared" si="13"/>
        <v>0</v>
      </c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R163" s="145" t="s">
        <v>137</v>
      </c>
      <c r="AT163" s="145" t="s">
        <v>116</v>
      </c>
      <c r="AU163" s="145" t="s">
        <v>79</v>
      </c>
      <c r="AY163" s="14" t="s">
        <v>113</v>
      </c>
      <c r="BE163" s="146">
        <f t="shared" si="14"/>
        <v>0</v>
      </c>
      <c r="BF163" s="146">
        <f t="shared" si="15"/>
        <v>0</v>
      </c>
      <c r="BG163" s="146">
        <f t="shared" si="16"/>
        <v>0</v>
      </c>
      <c r="BH163" s="146">
        <f t="shared" si="17"/>
        <v>0</v>
      </c>
      <c r="BI163" s="146">
        <f t="shared" si="18"/>
        <v>0</v>
      </c>
      <c r="BJ163" s="14" t="s">
        <v>77</v>
      </c>
      <c r="BK163" s="146">
        <f t="shared" si="19"/>
        <v>0</v>
      </c>
      <c r="BL163" s="14" t="s">
        <v>137</v>
      </c>
      <c r="BM163" s="145" t="s">
        <v>249</v>
      </c>
    </row>
    <row r="164" spans="1:65" s="2" customFormat="1" ht="24">
      <c r="A164" s="26"/>
      <c r="B164" s="134"/>
      <c r="C164" s="135" t="s">
        <v>250</v>
      </c>
      <c r="D164" s="135" t="s">
        <v>116</v>
      </c>
      <c r="E164" s="136" t="s">
        <v>251</v>
      </c>
      <c r="F164" s="137" t="s">
        <v>252</v>
      </c>
      <c r="G164" s="138" t="s">
        <v>162</v>
      </c>
      <c r="H164" s="139">
        <v>547</v>
      </c>
      <c r="I164" s="139"/>
      <c r="J164" s="139">
        <f t="shared" si="10"/>
        <v>0</v>
      </c>
      <c r="K164" s="140"/>
      <c r="L164" s="27"/>
      <c r="M164" s="141" t="s">
        <v>1</v>
      </c>
      <c r="N164" s="142" t="s">
        <v>34</v>
      </c>
      <c r="O164" s="143">
        <v>0.92400000000000004</v>
      </c>
      <c r="P164" s="143">
        <f t="shared" si="11"/>
        <v>505.428</v>
      </c>
      <c r="Q164" s="143">
        <v>0</v>
      </c>
      <c r="R164" s="143">
        <f t="shared" si="12"/>
        <v>0</v>
      </c>
      <c r="S164" s="143">
        <v>0</v>
      </c>
      <c r="T164" s="144">
        <f t="shared" si="13"/>
        <v>0</v>
      </c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R164" s="145" t="s">
        <v>137</v>
      </c>
      <c r="AT164" s="145" t="s">
        <v>116</v>
      </c>
      <c r="AU164" s="145" t="s">
        <v>79</v>
      </c>
      <c r="AY164" s="14" t="s">
        <v>113</v>
      </c>
      <c r="BE164" s="146">
        <f t="shared" si="14"/>
        <v>0</v>
      </c>
      <c r="BF164" s="146">
        <f t="shared" si="15"/>
        <v>0</v>
      </c>
      <c r="BG164" s="146">
        <f t="shared" si="16"/>
        <v>0</v>
      </c>
      <c r="BH164" s="146">
        <f t="shared" si="17"/>
        <v>0</v>
      </c>
      <c r="BI164" s="146">
        <f t="shared" si="18"/>
        <v>0</v>
      </c>
      <c r="BJ164" s="14" t="s">
        <v>77</v>
      </c>
      <c r="BK164" s="146">
        <f t="shared" si="19"/>
        <v>0</v>
      </c>
      <c r="BL164" s="14" t="s">
        <v>137</v>
      </c>
      <c r="BM164" s="145" t="s">
        <v>253</v>
      </c>
    </row>
    <row r="165" spans="1:65" s="2" customFormat="1" ht="24">
      <c r="A165" s="26"/>
      <c r="B165" s="134"/>
      <c r="C165" s="135" t="s">
        <v>254</v>
      </c>
      <c r="D165" s="135" t="s">
        <v>116</v>
      </c>
      <c r="E165" s="136" t="s">
        <v>255</v>
      </c>
      <c r="F165" s="137" t="s">
        <v>256</v>
      </c>
      <c r="G165" s="138" t="s">
        <v>162</v>
      </c>
      <c r="H165" s="139">
        <v>167</v>
      </c>
      <c r="I165" s="139"/>
      <c r="J165" s="139">
        <f t="shared" si="10"/>
        <v>0</v>
      </c>
      <c r="K165" s="140"/>
      <c r="L165" s="27"/>
      <c r="M165" s="141" t="s">
        <v>1</v>
      </c>
      <c r="N165" s="142" t="s">
        <v>34</v>
      </c>
      <c r="O165" s="143">
        <v>2.9580000000000002</v>
      </c>
      <c r="P165" s="143">
        <f t="shared" si="11"/>
        <v>493.98600000000005</v>
      </c>
      <c r="Q165" s="143">
        <v>0</v>
      </c>
      <c r="R165" s="143">
        <f t="shared" si="12"/>
        <v>0</v>
      </c>
      <c r="S165" s="143">
        <v>0</v>
      </c>
      <c r="T165" s="144">
        <f t="shared" si="13"/>
        <v>0</v>
      </c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R165" s="145" t="s">
        <v>137</v>
      </c>
      <c r="AT165" s="145" t="s">
        <v>116</v>
      </c>
      <c r="AU165" s="145" t="s">
        <v>79</v>
      </c>
      <c r="AY165" s="14" t="s">
        <v>113</v>
      </c>
      <c r="BE165" s="146">
        <f t="shared" si="14"/>
        <v>0</v>
      </c>
      <c r="BF165" s="146">
        <f t="shared" si="15"/>
        <v>0</v>
      </c>
      <c r="BG165" s="146">
        <f t="shared" si="16"/>
        <v>0</v>
      </c>
      <c r="BH165" s="146">
        <f t="shared" si="17"/>
        <v>0</v>
      </c>
      <c r="BI165" s="146">
        <f t="shared" si="18"/>
        <v>0</v>
      </c>
      <c r="BJ165" s="14" t="s">
        <v>77</v>
      </c>
      <c r="BK165" s="146">
        <f t="shared" si="19"/>
        <v>0</v>
      </c>
      <c r="BL165" s="14" t="s">
        <v>137</v>
      </c>
      <c r="BM165" s="145" t="s">
        <v>257</v>
      </c>
    </row>
    <row r="166" spans="1:65" s="2" customFormat="1" ht="24">
      <c r="A166" s="26"/>
      <c r="B166" s="134"/>
      <c r="C166" s="135" t="s">
        <v>258</v>
      </c>
      <c r="D166" s="135" t="s">
        <v>116</v>
      </c>
      <c r="E166" s="136" t="s">
        <v>259</v>
      </c>
      <c r="F166" s="137" t="s">
        <v>260</v>
      </c>
      <c r="G166" s="138" t="s">
        <v>244</v>
      </c>
      <c r="H166" s="139">
        <v>21</v>
      </c>
      <c r="I166" s="139"/>
      <c r="J166" s="139">
        <f t="shared" si="10"/>
        <v>0</v>
      </c>
      <c r="K166" s="140"/>
      <c r="L166" s="27"/>
      <c r="M166" s="141" t="s">
        <v>1</v>
      </c>
      <c r="N166" s="142" t="s">
        <v>34</v>
      </c>
      <c r="O166" s="143">
        <v>0.14000000000000001</v>
      </c>
      <c r="P166" s="143">
        <f t="shared" si="11"/>
        <v>2.9400000000000004</v>
      </c>
      <c r="Q166" s="143">
        <v>0</v>
      </c>
      <c r="R166" s="143">
        <f t="shared" si="12"/>
        <v>0</v>
      </c>
      <c r="S166" s="143">
        <v>0</v>
      </c>
      <c r="T166" s="144">
        <f t="shared" si="13"/>
        <v>0</v>
      </c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R166" s="145" t="s">
        <v>137</v>
      </c>
      <c r="AT166" s="145" t="s">
        <v>116</v>
      </c>
      <c r="AU166" s="145" t="s">
        <v>79</v>
      </c>
      <c r="AY166" s="14" t="s">
        <v>113</v>
      </c>
      <c r="BE166" s="146">
        <f t="shared" si="14"/>
        <v>0</v>
      </c>
      <c r="BF166" s="146">
        <f t="shared" si="15"/>
        <v>0</v>
      </c>
      <c r="BG166" s="146">
        <f t="shared" si="16"/>
        <v>0</v>
      </c>
      <c r="BH166" s="146">
        <f t="shared" si="17"/>
        <v>0</v>
      </c>
      <c r="BI166" s="146">
        <f t="shared" si="18"/>
        <v>0</v>
      </c>
      <c r="BJ166" s="14" t="s">
        <v>77</v>
      </c>
      <c r="BK166" s="146">
        <f t="shared" si="19"/>
        <v>0</v>
      </c>
      <c r="BL166" s="14" t="s">
        <v>137</v>
      </c>
      <c r="BM166" s="145" t="s">
        <v>261</v>
      </c>
    </row>
    <row r="167" spans="1:65" s="2" customFormat="1" ht="24">
      <c r="A167" s="26"/>
      <c r="B167" s="134"/>
      <c r="C167" s="135" t="s">
        <v>262</v>
      </c>
      <c r="D167" s="135" t="s">
        <v>116</v>
      </c>
      <c r="E167" s="136" t="s">
        <v>263</v>
      </c>
      <c r="F167" s="137" t="s">
        <v>264</v>
      </c>
      <c r="G167" s="138" t="s">
        <v>162</v>
      </c>
      <c r="H167" s="139">
        <v>714</v>
      </c>
      <c r="I167" s="139"/>
      <c r="J167" s="139">
        <f t="shared" si="10"/>
        <v>0</v>
      </c>
      <c r="K167" s="140"/>
      <c r="L167" s="27"/>
      <c r="M167" s="141" t="s">
        <v>1</v>
      </c>
      <c r="N167" s="142" t="s">
        <v>34</v>
      </c>
      <c r="O167" s="143">
        <v>0.111</v>
      </c>
      <c r="P167" s="143">
        <f t="shared" si="11"/>
        <v>79.254000000000005</v>
      </c>
      <c r="Q167" s="143">
        <v>0.20300000000000001</v>
      </c>
      <c r="R167" s="143">
        <f t="shared" si="12"/>
        <v>144.94200000000001</v>
      </c>
      <c r="S167" s="143">
        <v>0</v>
      </c>
      <c r="T167" s="144">
        <f t="shared" si="13"/>
        <v>0</v>
      </c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R167" s="145" t="s">
        <v>137</v>
      </c>
      <c r="AT167" s="145" t="s">
        <v>116</v>
      </c>
      <c r="AU167" s="145" t="s">
        <v>79</v>
      </c>
      <c r="AY167" s="14" t="s">
        <v>113</v>
      </c>
      <c r="BE167" s="146">
        <f t="shared" si="14"/>
        <v>0</v>
      </c>
      <c r="BF167" s="146">
        <f t="shared" si="15"/>
        <v>0</v>
      </c>
      <c r="BG167" s="146">
        <f t="shared" si="16"/>
        <v>0</v>
      </c>
      <c r="BH167" s="146">
        <f t="shared" si="17"/>
        <v>0</v>
      </c>
      <c r="BI167" s="146">
        <f t="shared" si="18"/>
        <v>0</v>
      </c>
      <c r="BJ167" s="14" t="s">
        <v>77</v>
      </c>
      <c r="BK167" s="146">
        <f t="shared" si="19"/>
        <v>0</v>
      </c>
      <c r="BL167" s="14" t="s">
        <v>137</v>
      </c>
      <c r="BM167" s="145" t="s">
        <v>265</v>
      </c>
    </row>
    <row r="168" spans="1:65" s="2" customFormat="1" ht="24">
      <c r="A168" s="26"/>
      <c r="B168" s="134"/>
      <c r="C168" s="135" t="s">
        <v>266</v>
      </c>
      <c r="D168" s="135" t="s">
        <v>116</v>
      </c>
      <c r="E168" s="136" t="s">
        <v>267</v>
      </c>
      <c r="F168" s="137" t="s">
        <v>268</v>
      </c>
      <c r="G168" s="138" t="s">
        <v>136</v>
      </c>
      <c r="H168" s="139">
        <v>4</v>
      </c>
      <c r="I168" s="139"/>
      <c r="J168" s="139">
        <f t="shared" si="10"/>
        <v>0</v>
      </c>
      <c r="K168" s="140"/>
      <c r="L168" s="27"/>
      <c r="M168" s="141" t="s">
        <v>1</v>
      </c>
      <c r="N168" s="142" t="s">
        <v>34</v>
      </c>
      <c r="O168" s="143">
        <v>1.9E-2</v>
      </c>
      <c r="P168" s="143">
        <f t="shared" si="11"/>
        <v>7.5999999999999998E-2</v>
      </c>
      <c r="Q168" s="143">
        <v>3.8E-3</v>
      </c>
      <c r="R168" s="143">
        <f t="shared" si="12"/>
        <v>1.52E-2</v>
      </c>
      <c r="S168" s="143">
        <v>0</v>
      </c>
      <c r="T168" s="144">
        <f t="shared" si="13"/>
        <v>0</v>
      </c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R168" s="145" t="s">
        <v>137</v>
      </c>
      <c r="AT168" s="145" t="s">
        <v>116</v>
      </c>
      <c r="AU168" s="145" t="s">
        <v>79</v>
      </c>
      <c r="AY168" s="14" t="s">
        <v>113</v>
      </c>
      <c r="BE168" s="146">
        <f t="shared" si="14"/>
        <v>0</v>
      </c>
      <c r="BF168" s="146">
        <f t="shared" si="15"/>
        <v>0</v>
      </c>
      <c r="BG168" s="146">
        <f t="shared" si="16"/>
        <v>0</v>
      </c>
      <c r="BH168" s="146">
        <f t="shared" si="17"/>
        <v>0</v>
      </c>
      <c r="BI168" s="146">
        <f t="shared" si="18"/>
        <v>0</v>
      </c>
      <c r="BJ168" s="14" t="s">
        <v>77</v>
      </c>
      <c r="BK168" s="146">
        <f t="shared" si="19"/>
        <v>0</v>
      </c>
      <c r="BL168" s="14" t="s">
        <v>137</v>
      </c>
      <c r="BM168" s="145" t="s">
        <v>269</v>
      </c>
    </row>
    <row r="169" spans="1:65" s="2" customFormat="1" ht="24">
      <c r="A169" s="26"/>
      <c r="B169" s="134"/>
      <c r="C169" s="135" t="s">
        <v>270</v>
      </c>
      <c r="D169" s="135" t="s">
        <v>116</v>
      </c>
      <c r="E169" s="136" t="s">
        <v>271</v>
      </c>
      <c r="F169" s="137" t="s">
        <v>272</v>
      </c>
      <c r="G169" s="138" t="s">
        <v>136</v>
      </c>
      <c r="H169" s="139">
        <v>10</v>
      </c>
      <c r="I169" s="139"/>
      <c r="J169" s="139">
        <f t="shared" si="10"/>
        <v>0</v>
      </c>
      <c r="K169" s="140"/>
      <c r="L169" s="27"/>
      <c r="M169" s="141" t="s">
        <v>1</v>
      </c>
      <c r="N169" s="142" t="s">
        <v>34</v>
      </c>
      <c r="O169" s="143">
        <v>1.9E-2</v>
      </c>
      <c r="P169" s="143">
        <f t="shared" si="11"/>
        <v>0.19</v>
      </c>
      <c r="Q169" s="143">
        <v>7.6E-3</v>
      </c>
      <c r="R169" s="143">
        <f t="shared" si="12"/>
        <v>7.5999999999999998E-2</v>
      </c>
      <c r="S169" s="143">
        <v>0</v>
      </c>
      <c r="T169" s="144">
        <f t="shared" si="13"/>
        <v>0</v>
      </c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R169" s="145" t="s">
        <v>137</v>
      </c>
      <c r="AT169" s="145" t="s">
        <v>116</v>
      </c>
      <c r="AU169" s="145" t="s">
        <v>79</v>
      </c>
      <c r="AY169" s="14" t="s">
        <v>113</v>
      </c>
      <c r="BE169" s="146">
        <f t="shared" si="14"/>
        <v>0</v>
      </c>
      <c r="BF169" s="146">
        <f t="shared" si="15"/>
        <v>0</v>
      </c>
      <c r="BG169" s="146">
        <f t="shared" si="16"/>
        <v>0</v>
      </c>
      <c r="BH169" s="146">
        <f t="shared" si="17"/>
        <v>0</v>
      </c>
      <c r="BI169" s="146">
        <f t="shared" si="18"/>
        <v>0</v>
      </c>
      <c r="BJ169" s="14" t="s">
        <v>77</v>
      </c>
      <c r="BK169" s="146">
        <f t="shared" si="19"/>
        <v>0</v>
      </c>
      <c r="BL169" s="14" t="s">
        <v>137</v>
      </c>
      <c r="BM169" s="145" t="s">
        <v>273</v>
      </c>
    </row>
    <row r="170" spans="1:65" s="2" customFormat="1" ht="12">
      <c r="A170" s="26"/>
      <c r="B170" s="134"/>
      <c r="C170" s="135" t="s">
        <v>274</v>
      </c>
      <c r="D170" s="135" t="s">
        <v>116</v>
      </c>
      <c r="E170" s="136" t="s">
        <v>275</v>
      </c>
      <c r="F170" s="137" t="s">
        <v>276</v>
      </c>
      <c r="G170" s="138" t="s">
        <v>162</v>
      </c>
      <c r="H170" s="139">
        <v>714</v>
      </c>
      <c r="I170" s="139"/>
      <c r="J170" s="139">
        <f t="shared" si="10"/>
        <v>0</v>
      </c>
      <c r="K170" s="140"/>
      <c r="L170" s="27"/>
      <c r="M170" s="141" t="s">
        <v>1</v>
      </c>
      <c r="N170" s="142" t="s">
        <v>34</v>
      </c>
      <c r="O170" s="143">
        <v>2.5000000000000001E-2</v>
      </c>
      <c r="P170" s="143">
        <f t="shared" si="11"/>
        <v>17.850000000000001</v>
      </c>
      <c r="Q170" s="143">
        <v>9.0000000000000006E-5</v>
      </c>
      <c r="R170" s="143">
        <f t="shared" si="12"/>
        <v>6.4259999999999998E-2</v>
      </c>
      <c r="S170" s="143">
        <v>0</v>
      </c>
      <c r="T170" s="144">
        <f t="shared" si="13"/>
        <v>0</v>
      </c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R170" s="145" t="s">
        <v>137</v>
      </c>
      <c r="AT170" s="145" t="s">
        <v>116</v>
      </c>
      <c r="AU170" s="145" t="s">
        <v>79</v>
      </c>
      <c r="AY170" s="14" t="s">
        <v>113</v>
      </c>
      <c r="BE170" s="146">
        <f t="shared" si="14"/>
        <v>0</v>
      </c>
      <c r="BF170" s="146">
        <f t="shared" si="15"/>
        <v>0</v>
      </c>
      <c r="BG170" s="146">
        <f t="shared" si="16"/>
        <v>0</v>
      </c>
      <c r="BH170" s="146">
        <f t="shared" si="17"/>
        <v>0</v>
      </c>
      <c r="BI170" s="146">
        <f t="shared" si="18"/>
        <v>0</v>
      </c>
      <c r="BJ170" s="14" t="s">
        <v>77</v>
      </c>
      <c r="BK170" s="146">
        <f t="shared" si="19"/>
        <v>0</v>
      </c>
      <c r="BL170" s="14" t="s">
        <v>137</v>
      </c>
      <c r="BM170" s="145" t="s">
        <v>277</v>
      </c>
    </row>
    <row r="171" spans="1:65" s="2" customFormat="1" ht="24">
      <c r="A171" s="26"/>
      <c r="B171" s="134"/>
      <c r="C171" s="135" t="s">
        <v>278</v>
      </c>
      <c r="D171" s="135" t="s">
        <v>116</v>
      </c>
      <c r="E171" s="136" t="s">
        <v>279</v>
      </c>
      <c r="F171" s="137" t="s">
        <v>280</v>
      </c>
      <c r="G171" s="138" t="s">
        <v>162</v>
      </c>
      <c r="H171" s="139">
        <v>856</v>
      </c>
      <c r="I171" s="139"/>
      <c r="J171" s="139">
        <f t="shared" si="10"/>
        <v>0</v>
      </c>
      <c r="K171" s="140"/>
      <c r="L171" s="27"/>
      <c r="M171" s="141" t="s">
        <v>1</v>
      </c>
      <c r="N171" s="142" t="s">
        <v>34</v>
      </c>
      <c r="O171" s="143">
        <v>0.17</v>
      </c>
      <c r="P171" s="143">
        <f t="shared" si="11"/>
        <v>145.52000000000001</v>
      </c>
      <c r="Q171" s="143">
        <v>0.108</v>
      </c>
      <c r="R171" s="143">
        <f t="shared" si="12"/>
        <v>92.447999999999993</v>
      </c>
      <c r="S171" s="143">
        <v>0</v>
      </c>
      <c r="T171" s="144">
        <f t="shared" si="13"/>
        <v>0</v>
      </c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R171" s="145" t="s">
        <v>137</v>
      </c>
      <c r="AT171" s="145" t="s">
        <v>116</v>
      </c>
      <c r="AU171" s="145" t="s">
        <v>79</v>
      </c>
      <c r="AY171" s="14" t="s">
        <v>113</v>
      </c>
      <c r="BE171" s="146">
        <f t="shared" si="14"/>
        <v>0</v>
      </c>
      <c r="BF171" s="146">
        <f t="shared" si="15"/>
        <v>0</v>
      </c>
      <c r="BG171" s="146">
        <f t="shared" si="16"/>
        <v>0</v>
      </c>
      <c r="BH171" s="146">
        <f t="shared" si="17"/>
        <v>0</v>
      </c>
      <c r="BI171" s="146">
        <f t="shared" si="18"/>
        <v>0</v>
      </c>
      <c r="BJ171" s="14" t="s">
        <v>77</v>
      </c>
      <c r="BK171" s="146">
        <f t="shared" si="19"/>
        <v>0</v>
      </c>
      <c r="BL171" s="14" t="s">
        <v>137</v>
      </c>
      <c r="BM171" s="145" t="s">
        <v>281</v>
      </c>
    </row>
    <row r="172" spans="1:65" s="2" customFormat="1" ht="24">
      <c r="A172" s="26"/>
      <c r="B172" s="134"/>
      <c r="C172" s="147" t="s">
        <v>282</v>
      </c>
      <c r="D172" s="147" t="s">
        <v>129</v>
      </c>
      <c r="E172" s="148" t="s">
        <v>283</v>
      </c>
      <c r="F172" s="149" t="s">
        <v>284</v>
      </c>
      <c r="G172" s="150" t="s">
        <v>162</v>
      </c>
      <c r="H172" s="151">
        <v>856</v>
      </c>
      <c r="I172" s="151"/>
      <c r="J172" s="151">
        <f t="shared" si="10"/>
        <v>0</v>
      </c>
      <c r="K172" s="152"/>
      <c r="L172" s="153"/>
      <c r="M172" s="154" t="s">
        <v>1</v>
      </c>
      <c r="N172" s="155" t="s">
        <v>34</v>
      </c>
      <c r="O172" s="143">
        <v>0</v>
      </c>
      <c r="P172" s="143">
        <f t="shared" si="11"/>
        <v>0</v>
      </c>
      <c r="Q172" s="143">
        <v>3.5E-4</v>
      </c>
      <c r="R172" s="143">
        <f t="shared" si="12"/>
        <v>0.29959999999999998</v>
      </c>
      <c r="S172" s="143">
        <v>0</v>
      </c>
      <c r="T172" s="144">
        <f t="shared" si="13"/>
        <v>0</v>
      </c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R172" s="145" t="s">
        <v>144</v>
      </c>
      <c r="AT172" s="145" t="s">
        <v>129</v>
      </c>
      <c r="AU172" s="145" t="s">
        <v>79</v>
      </c>
      <c r="AY172" s="14" t="s">
        <v>113</v>
      </c>
      <c r="BE172" s="146">
        <f t="shared" si="14"/>
        <v>0</v>
      </c>
      <c r="BF172" s="146">
        <f t="shared" si="15"/>
        <v>0</v>
      </c>
      <c r="BG172" s="146">
        <f t="shared" si="16"/>
        <v>0</v>
      </c>
      <c r="BH172" s="146">
        <f t="shared" si="17"/>
        <v>0</v>
      </c>
      <c r="BI172" s="146">
        <f t="shared" si="18"/>
        <v>0</v>
      </c>
      <c r="BJ172" s="14" t="s">
        <v>77</v>
      </c>
      <c r="BK172" s="146">
        <f t="shared" si="19"/>
        <v>0</v>
      </c>
      <c r="BL172" s="14" t="s">
        <v>144</v>
      </c>
      <c r="BM172" s="145" t="s">
        <v>285</v>
      </c>
    </row>
    <row r="173" spans="1:65" s="2" customFormat="1" ht="24">
      <c r="A173" s="26"/>
      <c r="B173" s="134"/>
      <c r="C173" s="135" t="s">
        <v>286</v>
      </c>
      <c r="D173" s="135" t="s">
        <v>116</v>
      </c>
      <c r="E173" s="136" t="s">
        <v>287</v>
      </c>
      <c r="F173" s="137" t="s">
        <v>288</v>
      </c>
      <c r="G173" s="138" t="s">
        <v>162</v>
      </c>
      <c r="H173" s="139">
        <v>334</v>
      </c>
      <c r="I173" s="139"/>
      <c r="J173" s="139">
        <f t="shared" si="10"/>
        <v>0</v>
      </c>
      <c r="K173" s="140"/>
      <c r="L173" s="27"/>
      <c r="M173" s="141" t="s">
        <v>1</v>
      </c>
      <c r="N173" s="142" t="s">
        <v>34</v>
      </c>
      <c r="O173" s="143">
        <v>0.224</v>
      </c>
      <c r="P173" s="143">
        <f t="shared" si="11"/>
        <v>74.816000000000003</v>
      </c>
      <c r="Q173" s="143">
        <v>0.22563</v>
      </c>
      <c r="R173" s="143">
        <f t="shared" si="12"/>
        <v>75.360420000000005</v>
      </c>
      <c r="S173" s="143">
        <v>0</v>
      </c>
      <c r="T173" s="144">
        <f t="shared" si="13"/>
        <v>0</v>
      </c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R173" s="145" t="s">
        <v>137</v>
      </c>
      <c r="AT173" s="145" t="s">
        <v>116</v>
      </c>
      <c r="AU173" s="145" t="s">
        <v>79</v>
      </c>
      <c r="AY173" s="14" t="s">
        <v>113</v>
      </c>
      <c r="BE173" s="146">
        <f t="shared" si="14"/>
        <v>0</v>
      </c>
      <c r="BF173" s="146">
        <f t="shared" si="15"/>
        <v>0</v>
      </c>
      <c r="BG173" s="146">
        <f t="shared" si="16"/>
        <v>0</v>
      </c>
      <c r="BH173" s="146">
        <f t="shared" si="17"/>
        <v>0</v>
      </c>
      <c r="BI173" s="146">
        <f t="shared" si="18"/>
        <v>0</v>
      </c>
      <c r="BJ173" s="14" t="s">
        <v>77</v>
      </c>
      <c r="BK173" s="146">
        <f t="shared" si="19"/>
        <v>0</v>
      </c>
      <c r="BL173" s="14" t="s">
        <v>137</v>
      </c>
      <c r="BM173" s="145" t="s">
        <v>289</v>
      </c>
    </row>
    <row r="174" spans="1:65" s="2" customFormat="1" ht="24">
      <c r="A174" s="26"/>
      <c r="B174" s="134"/>
      <c r="C174" s="147" t="s">
        <v>290</v>
      </c>
      <c r="D174" s="147" t="s">
        <v>129</v>
      </c>
      <c r="E174" s="148" t="s">
        <v>291</v>
      </c>
      <c r="F174" s="149" t="s">
        <v>292</v>
      </c>
      <c r="G174" s="150" t="s">
        <v>162</v>
      </c>
      <c r="H174" s="151">
        <v>334</v>
      </c>
      <c r="I174" s="151"/>
      <c r="J174" s="151">
        <f t="shared" si="10"/>
        <v>0</v>
      </c>
      <c r="K174" s="152"/>
      <c r="L174" s="153"/>
      <c r="M174" s="154" t="s">
        <v>1</v>
      </c>
      <c r="N174" s="155" t="s">
        <v>34</v>
      </c>
      <c r="O174" s="143">
        <v>0</v>
      </c>
      <c r="P174" s="143">
        <f t="shared" si="11"/>
        <v>0</v>
      </c>
      <c r="Q174" s="143">
        <v>6.8999999999999997E-4</v>
      </c>
      <c r="R174" s="143">
        <f t="shared" si="12"/>
        <v>0.23046</v>
      </c>
      <c r="S174" s="143">
        <v>0</v>
      </c>
      <c r="T174" s="144">
        <f t="shared" si="13"/>
        <v>0</v>
      </c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R174" s="145" t="s">
        <v>144</v>
      </c>
      <c r="AT174" s="145" t="s">
        <v>129</v>
      </c>
      <c r="AU174" s="145" t="s">
        <v>79</v>
      </c>
      <c r="AY174" s="14" t="s">
        <v>113</v>
      </c>
      <c r="BE174" s="146">
        <f t="shared" si="14"/>
        <v>0</v>
      </c>
      <c r="BF174" s="146">
        <f t="shared" si="15"/>
        <v>0</v>
      </c>
      <c r="BG174" s="146">
        <f t="shared" si="16"/>
        <v>0</v>
      </c>
      <c r="BH174" s="146">
        <f t="shared" si="17"/>
        <v>0</v>
      </c>
      <c r="BI174" s="146">
        <f t="shared" si="18"/>
        <v>0</v>
      </c>
      <c r="BJ174" s="14" t="s">
        <v>77</v>
      </c>
      <c r="BK174" s="146">
        <f t="shared" si="19"/>
        <v>0</v>
      </c>
      <c r="BL174" s="14" t="s">
        <v>144</v>
      </c>
      <c r="BM174" s="145" t="s">
        <v>293</v>
      </c>
    </row>
    <row r="175" spans="1:65" s="2" customFormat="1" ht="24">
      <c r="A175" s="26"/>
      <c r="B175" s="134"/>
      <c r="C175" s="135" t="s">
        <v>137</v>
      </c>
      <c r="D175" s="135" t="s">
        <v>116</v>
      </c>
      <c r="E175" s="136" t="s">
        <v>294</v>
      </c>
      <c r="F175" s="137" t="s">
        <v>295</v>
      </c>
      <c r="G175" s="138" t="s">
        <v>162</v>
      </c>
      <c r="H175" s="139">
        <v>547</v>
      </c>
      <c r="I175" s="139"/>
      <c r="J175" s="139">
        <f t="shared" si="10"/>
        <v>0</v>
      </c>
      <c r="K175" s="140"/>
      <c r="L175" s="27"/>
      <c r="M175" s="141" t="s">
        <v>1</v>
      </c>
      <c r="N175" s="142" t="s">
        <v>34</v>
      </c>
      <c r="O175" s="143">
        <v>0.253</v>
      </c>
      <c r="P175" s="143">
        <f t="shared" si="11"/>
        <v>138.39099999999999</v>
      </c>
      <c r="Q175" s="143">
        <v>0</v>
      </c>
      <c r="R175" s="143">
        <f t="shared" si="12"/>
        <v>0</v>
      </c>
      <c r="S175" s="143">
        <v>0</v>
      </c>
      <c r="T175" s="144">
        <f t="shared" si="13"/>
        <v>0</v>
      </c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R175" s="145" t="s">
        <v>137</v>
      </c>
      <c r="AT175" s="145" t="s">
        <v>116</v>
      </c>
      <c r="AU175" s="145" t="s">
        <v>79</v>
      </c>
      <c r="AY175" s="14" t="s">
        <v>113</v>
      </c>
      <c r="BE175" s="146">
        <f t="shared" si="14"/>
        <v>0</v>
      </c>
      <c r="BF175" s="146">
        <f t="shared" si="15"/>
        <v>0</v>
      </c>
      <c r="BG175" s="146">
        <f t="shared" si="16"/>
        <v>0</v>
      </c>
      <c r="BH175" s="146">
        <f t="shared" si="17"/>
        <v>0</v>
      </c>
      <c r="BI175" s="146">
        <f t="shared" si="18"/>
        <v>0</v>
      </c>
      <c r="BJ175" s="14" t="s">
        <v>77</v>
      </c>
      <c r="BK175" s="146">
        <f t="shared" si="19"/>
        <v>0</v>
      </c>
      <c r="BL175" s="14" t="s">
        <v>137</v>
      </c>
      <c r="BM175" s="145" t="s">
        <v>296</v>
      </c>
    </row>
    <row r="176" spans="1:65" s="2" customFormat="1" ht="24">
      <c r="A176" s="26"/>
      <c r="B176" s="134"/>
      <c r="C176" s="135" t="s">
        <v>297</v>
      </c>
      <c r="D176" s="135" t="s">
        <v>116</v>
      </c>
      <c r="E176" s="136" t="s">
        <v>298</v>
      </c>
      <c r="F176" s="137" t="s">
        <v>299</v>
      </c>
      <c r="G176" s="138" t="s">
        <v>162</v>
      </c>
      <c r="H176" s="139">
        <v>167</v>
      </c>
      <c r="I176" s="139"/>
      <c r="J176" s="139">
        <f t="shared" si="10"/>
        <v>0</v>
      </c>
      <c r="K176" s="140"/>
      <c r="L176" s="27"/>
      <c r="M176" s="141" t="s">
        <v>1</v>
      </c>
      <c r="N176" s="142" t="s">
        <v>34</v>
      </c>
      <c r="O176" s="143">
        <v>0.80800000000000005</v>
      </c>
      <c r="P176" s="143">
        <f t="shared" si="11"/>
        <v>134.93600000000001</v>
      </c>
      <c r="Q176" s="143">
        <v>0</v>
      </c>
      <c r="R176" s="143">
        <f t="shared" si="12"/>
        <v>0</v>
      </c>
      <c r="S176" s="143">
        <v>0</v>
      </c>
      <c r="T176" s="144">
        <f t="shared" si="13"/>
        <v>0</v>
      </c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R176" s="145" t="s">
        <v>137</v>
      </c>
      <c r="AT176" s="145" t="s">
        <v>116</v>
      </c>
      <c r="AU176" s="145" t="s">
        <v>79</v>
      </c>
      <c r="AY176" s="14" t="s">
        <v>113</v>
      </c>
      <c r="BE176" s="146">
        <f t="shared" si="14"/>
        <v>0</v>
      </c>
      <c r="BF176" s="146">
        <f t="shared" si="15"/>
        <v>0</v>
      </c>
      <c r="BG176" s="146">
        <f t="shared" si="16"/>
        <v>0</v>
      </c>
      <c r="BH176" s="146">
        <f t="shared" si="17"/>
        <v>0</v>
      </c>
      <c r="BI176" s="146">
        <f t="shared" si="18"/>
        <v>0</v>
      </c>
      <c r="BJ176" s="14" t="s">
        <v>77</v>
      </c>
      <c r="BK176" s="146">
        <f t="shared" si="19"/>
        <v>0</v>
      </c>
      <c r="BL176" s="14" t="s">
        <v>137</v>
      </c>
      <c r="BM176" s="145" t="s">
        <v>300</v>
      </c>
    </row>
    <row r="177" spans="1:65" s="2" customFormat="1" ht="12">
      <c r="A177" s="26"/>
      <c r="B177" s="134"/>
      <c r="C177" s="135" t="s">
        <v>301</v>
      </c>
      <c r="D177" s="135" t="s">
        <v>116</v>
      </c>
      <c r="E177" s="136" t="s">
        <v>302</v>
      </c>
      <c r="F177" s="137" t="s">
        <v>303</v>
      </c>
      <c r="G177" s="138" t="s">
        <v>126</v>
      </c>
      <c r="H177" s="139">
        <v>207.6</v>
      </c>
      <c r="I177" s="139"/>
      <c r="J177" s="139">
        <f t="shared" si="10"/>
        <v>0</v>
      </c>
      <c r="K177" s="140"/>
      <c r="L177" s="27"/>
      <c r="M177" s="141" t="s">
        <v>1</v>
      </c>
      <c r="N177" s="142" t="s">
        <v>34</v>
      </c>
      <c r="O177" s="143">
        <v>0.77200000000000002</v>
      </c>
      <c r="P177" s="143">
        <f t="shared" si="11"/>
        <v>160.2672</v>
      </c>
      <c r="Q177" s="143">
        <v>0</v>
      </c>
      <c r="R177" s="143">
        <f t="shared" si="12"/>
        <v>0</v>
      </c>
      <c r="S177" s="143">
        <v>0</v>
      </c>
      <c r="T177" s="144">
        <f t="shared" si="13"/>
        <v>0</v>
      </c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R177" s="145" t="s">
        <v>137</v>
      </c>
      <c r="AT177" s="145" t="s">
        <v>116</v>
      </c>
      <c r="AU177" s="145" t="s">
        <v>79</v>
      </c>
      <c r="AY177" s="14" t="s">
        <v>113</v>
      </c>
      <c r="BE177" s="146">
        <f t="shared" si="14"/>
        <v>0</v>
      </c>
      <c r="BF177" s="146">
        <f t="shared" si="15"/>
        <v>0</v>
      </c>
      <c r="BG177" s="146">
        <f t="shared" si="16"/>
        <v>0</v>
      </c>
      <c r="BH177" s="146">
        <f t="shared" si="17"/>
        <v>0</v>
      </c>
      <c r="BI177" s="146">
        <f t="shared" si="18"/>
        <v>0</v>
      </c>
      <c r="BJ177" s="14" t="s">
        <v>77</v>
      </c>
      <c r="BK177" s="146">
        <f t="shared" si="19"/>
        <v>0</v>
      </c>
      <c r="BL177" s="14" t="s">
        <v>137</v>
      </c>
      <c r="BM177" s="145" t="s">
        <v>304</v>
      </c>
    </row>
    <row r="178" spans="1:65" s="2" customFormat="1" ht="24">
      <c r="A178" s="26"/>
      <c r="B178" s="134"/>
      <c r="C178" s="135" t="s">
        <v>305</v>
      </c>
      <c r="D178" s="135" t="s">
        <v>116</v>
      </c>
      <c r="E178" s="136" t="s">
        <v>306</v>
      </c>
      <c r="F178" s="137" t="s">
        <v>307</v>
      </c>
      <c r="G178" s="138" t="s">
        <v>126</v>
      </c>
      <c r="H178" s="139">
        <v>4152.3999999999996</v>
      </c>
      <c r="I178" s="139"/>
      <c r="J178" s="139">
        <f t="shared" si="10"/>
        <v>0</v>
      </c>
      <c r="K178" s="140"/>
      <c r="L178" s="27"/>
      <c r="M178" s="141" t="s">
        <v>1</v>
      </c>
      <c r="N178" s="142" t="s">
        <v>34</v>
      </c>
      <c r="O178" s="143">
        <v>8.0000000000000002E-3</v>
      </c>
      <c r="P178" s="143">
        <f t="shared" si="11"/>
        <v>33.219200000000001</v>
      </c>
      <c r="Q178" s="143">
        <v>0</v>
      </c>
      <c r="R178" s="143">
        <f t="shared" si="12"/>
        <v>0</v>
      </c>
      <c r="S178" s="143">
        <v>0</v>
      </c>
      <c r="T178" s="144">
        <f t="shared" si="13"/>
        <v>0</v>
      </c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R178" s="145" t="s">
        <v>137</v>
      </c>
      <c r="AT178" s="145" t="s">
        <v>116</v>
      </c>
      <c r="AU178" s="145" t="s">
        <v>79</v>
      </c>
      <c r="AY178" s="14" t="s">
        <v>113</v>
      </c>
      <c r="BE178" s="146">
        <f t="shared" si="14"/>
        <v>0</v>
      </c>
      <c r="BF178" s="146">
        <f t="shared" si="15"/>
        <v>0</v>
      </c>
      <c r="BG178" s="146">
        <f t="shared" si="16"/>
        <v>0</v>
      </c>
      <c r="BH178" s="146">
        <f t="shared" si="17"/>
        <v>0</v>
      </c>
      <c r="BI178" s="146">
        <f t="shared" si="18"/>
        <v>0</v>
      </c>
      <c r="BJ178" s="14" t="s">
        <v>77</v>
      </c>
      <c r="BK178" s="146">
        <f t="shared" si="19"/>
        <v>0</v>
      </c>
      <c r="BL178" s="14" t="s">
        <v>137</v>
      </c>
      <c r="BM178" s="145" t="s">
        <v>308</v>
      </c>
    </row>
    <row r="179" spans="1:65" s="2" customFormat="1" ht="12">
      <c r="A179" s="26"/>
      <c r="B179" s="134"/>
      <c r="C179" s="135" t="s">
        <v>309</v>
      </c>
      <c r="D179" s="135" t="s">
        <v>116</v>
      </c>
      <c r="E179" s="136" t="s">
        <v>310</v>
      </c>
      <c r="F179" s="137" t="s">
        <v>311</v>
      </c>
      <c r="G179" s="138" t="s">
        <v>312</v>
      </c>
      <c r="H179" s="139">
        <v>16</v>
      </c>
      <c r="I179" s="139"/>
      <c r="J179" s="139">
        <f t="shared" si="10"/>
        <v>0</v>
      </c>
      <c r="K179" s="140"/>
      <c r="L179" s="27"/>
      <c r="M179" s="141" t="s">
        <v>1</v>
      </c>
      <c r="N179" s="142" t="s">
        <v>34</v>
      </c>
      <c r="O179" s="143">
        <v>8.0000000000000002E-3</v>
      </c>
      <c r="P179" s="143">
        <f t="shared" si="11"/>
        <v>0.128</v>
      </c>
      <c r="Q179" s="143">
        <v>0</v>
      </c>
      <c r="R179" s="143">
        <f t="shared" si="12"/>
        <v>0</v>
      </c>
      <c r="S179" s="143">
        <v>0</v>
      </c>
      <c r="T179" s="144">
        <f t="shared" si="13"/>
        <v>0</v>
      </c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R179" s="145" t="s">
        <v>137</v>
      </c>
      <c r="AT179" s="145" t="s">
        <v>116</v>
      </c>
      <c r="AU179" s="145" t="s">
        <v>79</v>
      </c>
      <c r="AY179" s="14" t="s">
        <v>113</v>
      </c>
      <c r="BE179" s="146">
        <f t="shared" si="14"/>
        <v>0</v>
      </c>
      <c r="BF179" s="146">
        <f t="shared" si="15"/>
        <v>0</v>
      </c>
      <c r="BG179" s="146">
        <f t="shared" si="16"/>
        <v>0</v>
      </c>
      <c r="BH179" s="146">
        <f t="shared" si="17"/>
        <v>0</v>
      </c>
      <c r="BI179" s="146">
        <f t="shared" si="18"/>
        <v>0</v>
      </c>
      <c r="BJ179" s="14" t="s">
        <v>77</v>
      </c>
      <c r="BK179" s="146">
        <f t="shared" si="19"/>
        <v>0</v>
      </c>
      <c r="BL179" s="14" t="s">
        <v>137</v>
      </c>
      <c r="BM179" s="145" t="s">
        <v>313</v>
      </c>
    </row>
    <row r="180" spans="1:65" s="2" customFormat="1" ht="12">
      <c r="A180" s="26"/>
      <c r="B180" s="134"/>
      <c r="C180" s="135" t="s">
        <v>314</v>
      </c>
      <c r="D180" s="135" t="s">
        <v>116</v>
      </c>
      <c r="E180" s="136" t="s">
        <v>315</v>
      </c>
      <c r="F180" s="137" t="s">
        <v>316</v>
      </c>
      <c r="G180" s="138" t="s">
        <v>136</v>
      </c>
      <c r="H180" s="139">
        <v>40</v>
      </c>
      <c r="I180" s="139"/>
      <c r="J180" s="139">
        <f t="shared" si="10"/>
        <v>0</v>
      </c>
      <c r="K180" s="140"/>
      <c r="L180" s="27"/>
      <c r="M180" s="141" t="s">
        <v>1</v>
      </c>
      <c r="N180" s="142" t="s">
        <v>34</v>
      </c>
      <c r="O180" s="143">
        <v>8.2000000000000003E-2</v>
      </c>
      <c r="P180" s="143">
        <f t="shared" si="11"/>
        <v>3.2800000000000002</v>
      </c>
      <c r="Q180" s="143">
        <v>7.3400000000000002E-3</v>
      </c>
      <c r="R180" s="143">
        <f t="shared" si="12"/>
        <v>0.29360000000000003</v>
      </c>
      <c r="S180" s="143">
        <v>0</v>
      </c>
      <c r="T180" s="144">
        <f t="shared" si="13"/>
        <v>0</v>
      </c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R180" s="145" t="s">
        <v>137</v>
      </c>
      <c r="AT180" s="145" t="s">
        <v>116</v>
      </c>
      <c r="AU180" s="145" t="s">
        <v>79</v>
      </c>
      <c r="AY180" s="14" t="s">
        <v>113</v>
      </c>
      <c r="BE180" s="146">
        <f t="shared" si="14"/>
        <v>0</v>
      </c>
      <c r="BF180" s="146">
        <f t="shared" si="15"/>
        <v>0</v>
      </c>
      <c r="BG180" s="146">
        <f t="shared" si="16"/>
        <v>0</v>
      </c>
      <c r="BH180" s="146">
        <f t="shared" si="17"/>
        <v>0</v>
      </c>
      <c r="BI180" s="146">
        <f t="shared" si="18"/>
        <v>0</v>
      </c>
      <c r="BJ180" s="14" t="s">
        <v>77</v>
      </c>
      <c r="BK180" s="146">
        <f t="shared" si="19"/>
        <v>0</v>
      </c>
      <c r="BL180" s="14" t="s">
        <v>137</v>
      </c>
      <c r="BM180" s="145" t="s">
        <v>317</v>
      </c>
    </row>
    <row r="181" spans="1:65" s="2" customFormat="1" ht="12">
      <c r="A181" s="26"/>
      <c r="B181" s="134"/>
      <c r="C181" s="147" t="s">
        <v>318</v>
      </c>
      <c r="D181" s="147" t="s">
        <v>129</v>
      </c>
      <c r="E181" s="148" t="s">
        <v>319</v>
      </c>
      <c r="F181" s="149" t="s">
        <v>320</v>
      </c>
      <c r="G181" s="150" t="s">
        <v>136</v>
      </c>
      <c r="H181" s="151">
        <v>40</v>
      </c>
      <c r="I181" s="151"/>
      <c r="J181" s="151">
        <f t="shared" si="10"/>
        <v>0</v>
      </c>
      <c r="K181" s="152"/>
      <c r="L181" s="153"/>
      <c r="M181" s="154" t="s">
        <v>1</v>
      </c>
      <c r="N181" s="155" t="s">
        <v>34</v>
      </c>
      <c r="O181" s="143">
        <v>0</v>
      </c>
      <c r="P181" s="143">
        <f t="shared" si="11"/>
        <v>0</v>
      </c>
      <c r="Q181" s="143">
        <v>6.8999999999999997E-4</v>
      </c>
      <c r="R181" s="143">
        <f t="shared" si="12"/>
        <v>2.76E-2</v>
      </c>
      <c r="S181" s="143">
        <v>0</v>
      </c>
      <c r="T181" s="144">
        <f t="shared" si="13"/>
        <v>0</v>
      </c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R181" s="145" t="s">
        <v>144</v>
      </c>
      <c r="AT181" s="145" t="s">
        <v>129</v>
      </c>
      <c r="AU181" s="145" t="s">
        <v>79</v>
      </c>
      <c r="AY181" s="14" t="s">
        <v>113</v>
      </c>
      <c r="BE181" s="146">
        <f t="shared" si="14"/>
        <v>0</v>
      </c>
      <c r="BF181" s="146">
        <f t="shared" si="15"/>
        <v>0</v>
      </c>
      <c r="BG181" s="146">
        <f t="shared" si="16"/>
        <v>0</v>
      </c>
      <c r="BH181" s="146">
        <f t="shared" si="17"/>
        <v>0</v>
      </c>
      <c r="BI181" s="146">
        <f t="shared" si="18"/>
        <v>0</v>
      </c>
      <c r="BJ181" s="14" t="s">
        <v>77</v>
      </c>
      <c r="BK181" s="146">
        <f t="shared" si="19"/>
        <v>0</v>
      </c>
      <c r="BL181" s="14" t="s">
        <v>144</v>
      </c>
      <c r="BM181" s="145" t="s">
        <v>321</v>
      </c>
    </row>
    <row r="182" spans="1:65" s="2" customFormat="1" ht="24">
      <c r="A182" s="26"/>
      <c r="B182" s="134"/>
      <c r="C182" s="135" t="s">
        <v>322</v>
      </c>
      <c r="D182" s="135" t="s">
        <v>116</v>
      </c>
      <c r="E182" s="136" t="s">
        <v>323</v>
      </c>
      <c r="F182" s="137" t="s">
        <v>324</v>
      </c>
      <c r="G182" s="138" t="s">
        <v>162</v>
      </c>
      <c r="H182" s="139">
        <v>714</v>
      </c>
      <c r="I182" s="139"/>
      <c r="J182" s="139">
        <f t="shared" si="10"/>
        <v>0</v>
      </c>
      <c r="K182" s="140"/>
      <c r="L182" s="27"/>
      <c r="M182" s="141" t="s">
        <v>1</v>
      </c>
      <c r="N182" s="142" t="s">
        <v>34</v>
      </c>
      <c r="O182" s="143">
        <v>0</v>
      </c>
      <c r="P182" s="143">
        <f t="shared" si="11"/>
        <v>0</v>
      </c>
      <c r="Q182" s="143">
        <v>0</v>
      </c>
      <c r="R182" s="143">
        <f t="shared" si="12"/>
        <v>0</v>
      </c>
      <c r="S182" s="143">
        <v>0</v>
      </c>
      <c r="T182" s="144">
        <f t="shared" si="13"/>
        <v>0</v>
      </c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R182" s="145" t="s">
        <v>127</v>
      </c>
      <c r="AT182" s="145" t="s">
        <v>116</v>
      </c>
      <c r="AU182" s="145" t="s">
        <v>79</v>
      </c>
      <c r="AY182" s="14" t="s">
        <v>113</v>
      </c>
      <c r="BE182" s="146">
        <f t="shared" si="14"/>
        <v>0</v>
      </c>
      <c r="BF182" s="146">
        <f t="shared" si="15"/>
        <v>0</v>
      </c>
      <c r="BG182" s="146">
        <f t="shared" si="16"/>
        <v>0</v>
      </c>
      <c r="BH182" s="146">
        <f t="shared" si="17"/>
        <v>0</v>
      </c>
      <c r="BI182" s="146">
        <f t="shared" si="18"/>
        <v>0</v>
      </c>
      <c r="BJ182" s="14" t="s">
        <v>77</v>
      </c>
      <c r="BK182" s="146">
        <f t="shared" si="19"/>
        <v>0</v>
      </c>
      <c r="BL182" s="14" t="s">
        <v>127</v>
      </c>
      <c r="BM182" s="145" t="s">
        <v>325</v>
      </c>
    </row>
    <row r="183" spans="1:65" s="2" customFormat="1" ht="12">
      <c r="A183" s="26"/>
      <c r="B183" s="134"/>
      <c r="C183" s="135" t="s">
        <v>326</v>
      </c>
      <c r="D183" s="135" t="s">
        <v>116</v>
      </c>
      <c r="E183" s="136" t="s">
        <v>327</v>
      </c>
      <c r="F183" s="137" t="s">
        <v>328</v>
      </c>
      <c r="G183" s="138" t="s">
        <v>312</v>
      </c>
      <c r="H183" s="139">
        <v>42</v>
      </c>
      <c r="I183" s="139"/>
      <c r="J183" s="139">
        <f t="shared" si="10"/>
        <v>0</v>
      </c>
      <c r="K183" s="140"/>
      <c r="L183" s="27"/>
      <c r="M183" s="141" t="s">
        <v>1</v>
      </c>
      <c r="N183" s="142" t="s">
        <v>34</v>
      </c>
      <c r="O183" s="143">
        <v>8.0000000000000002E-3</v>
      </c>
      <c r="P183" s="143">
        <f t="shared" si="11"/>
        <v>0.33600000000000002</v>
      </c>
      <c r="Q183" s="143">
        <v>0</v>
      </c>
      <c r="R183" s="143">
        <f t="shared" si="12"/>
        <v>0</v>
      </c>
      <c r="S183" s="143">
        <v>0</v>
      </c>
      <c r="T183" s="144">
        <f t="shared" si="13"/>
        <v>0</v>
      </c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R183" s="145" t="s">
        <v>137</v>
      </c>
      <c r="AT183" s="145" t="s">
        <v>116</v>
      </c>
      <c r="AU183" s="145" t="s">
        <v>79</v>
      </c>
      <c r="AY183" s="14" t="s">
        <v>113</v>
      </c>
      <c r="BE183" s="146">
        <f t="shared" si="14"/>
        <v>0</v>
      </c>
      <c r="BF183" s="146">
        <f t="shared" si="15"/>
        <v>0</v>
      </c>
      <c r="BG183" s="146">
        <f t="shared" si="16"/>
        <v>0</v>
      </c>
      <c r="BH183" s="146">
        <f t="shared" si="17"/>
        <v>0</v>
      </c>
      <c r="BI183" s="146">
        <f t="shared" si="18"/>
        <v>0</v>
      </c>
      <c r="BJ183" s="14" t="s">
        <v>77</v>
      </c>
      <c r="BK183" s="146">
        <f t="shared" si="19"/>
        <v>0</v>
      </c>
      <c r="BL183" s="14" t="s">
        <v>137</v>
      </c>
      <c r="BM183" s="145" t="s">
        <v>329</v>
      </c>
    </row>
    <row r="184" spans="1:65" s="2" customFormat="1" ht="24">
      <c r="A184" s="26"/>
      <c r="B184" s="134"/>
      <c r="C184" s="147" t="s">
        <v>330</v>
      </c>
      <c r="D184" s="147" t="s">
        <v>129</v>
      </c>
      <c r="E184" s="148" t="s">
        <v>331</v>
      </c>
      <c r="F184" s="149" t="s">
        <v>332</v>
      </c>
      <c r="G184" s="150" t="s">
        <v>126</v>
      </c>
      <c r="H184" s="151">
        <v>58.3</v>
      </c>
      <c r="I184" s="151"/>
      <c r="J184" s="151">
        <f t="shared" si="10"/>
        <v>0</v>
      </c>
      <c r="K184" s="152"/>
      <c r="L184" s="153"/>
      <c r="M184" s="154" t="s">
        <v>1</v>
      </c>
      <c r="N184" s="155" t="s">
        <v>34</v>
      </c>
      <c r="O184" s="143">
        <v>0</v>
      </c>
      <c r="P184" s="143">
        <f t="shared" si="11"/>
        <v>0</v>
      </c>
      <c r="Q184" s="143">
        <v>1</v>
      </c>
      <c r="R184" s="143">
        <f t="shared" si="12"/>
        <v>58.3</v>
      </c>
      <c r="S184" s="143">
        <v>0</v>
      </c>
      <c r="T184" s="144">
        <f t="shared" si="13"/>
        <v>0</v>
      </c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R184" s="145" t="s">
        <v>333</v>
      </c>
      <c r="AT184" s="145" t="s">
        <v>129</v>
      </c>
      <c r="AU184" s="145" t="s">
        <v>79</v>
      </c>
      <c r="AY184" s="14" t="s">
        <v>113</v>
      </c>
      <c r="BE184" s="146">
        <f t="shared" si="14"/>
        <v>0</v>
      </c>
      <c r="BF184" s="146">
        <f t="shared" si="15"/>
        <v>0</v>
      </c>
      <c r="BG184" s="146">
        <f t="shared" si="16"/>
        <v>0</v>
      </c>
      <c r="BH184" s="146">
        <f t="shared" si="17"/>
        <v>0</v>
      </c>
      <c r="BI184" s="146">
        <f t="shared" si="18"/>
        <v>0</v>
      </c>
      <c r="BJ184" s="14" t="s">
        <v>77</v>
      </c>
      <c r="BK184" s="146">
        <f t="shared" si="19"/>
        <v>0</v>
      </c>
      <c r="BL184" s="14" t="s">
        <v>137</v>
      </c>
      <c r="BM184" s="145" t="s">
        <v>334</v>
      </c>
    </row>
    <row r="185" spans="1:65" s="2" customFormat="1" ht="24">
      <c r="A185" s="26"/>
      <c r="B185" s="134"/>
      <c r="C185" s="135" t="s">
        <v>335</v>
      </c>
      <c r="D185" s="135" t="s">
        <v>116</v>
      </c>
      <c r="E185" s="136" t="s">
        <v>336</v>
      </c>
      <c r="F185" s="137" t="s">
        <v>337</v>
      </c>
      <c r="G185" s="138" t="s">
        <v>338</v>
      </c>
      <c r="H185" s="139">
        <v>54</v>
      </c>
      <c r="I185" s="139"/>
      <c r="J185" s="139">
        <f t="shared" si="10"/>
        <v>0</v>
      </c>
      <c r="K185" s="140"/>
      <c r="L185" s="27"/>
      <c r="M185" s="141" t="s">
        <v>1</v>
      </c>
      <c r="N185" s="142" t="s">
        <v>34</v>
      </c>
      <c r="O185" s="143">
        <v>1.244</v>
      </c>
      <c r="P185" s="143">
        <f t="shared" si="11"/>
        <v>67.176000000000002</v>
      </c>
      <c r="Q185" s="143">
        <v>3.7199999999999997E-2</v>
      </c>
      <c r="R185" s="143">
        <f t="shared" si="12"/>
        <v>2.0087999999999999</v>
      </c>
      <c r="S185" s="143">
        <v>0</v>
      </c>
      <c r="T185" s="144">
        <f t="shared" si="13"/>
        <v>0</v>
      </c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R185" s="145" t="s">
        <v>127</v>
      </c>
      <c r="AT185" s="145" t="s">
        <v>116</v>
      </c>
      <c r="AU185" s="145" t="s">
        <v>79</v>
      </c>
      <c r="AY185" s="14" t="s">
        <v>113</v>
      </c>
      <c r="BE185" s="146">
        <f t="shared" si="14"/>
        <v>0</v>
      </c>
      <c r="BF185" s="146">
        <f t="shared" si="15"/>
        <v>0</v>
      </c>
      <c r="BG185" s="146">
        <f t="shared" si="16"/>
        <v>0</v>
      </c>
      <c r="BH185" s="146">
        <f t="shared" si="17"/>
        <v>0</v>
      </c>
      <c r="BI185" s="146">
        <f t="shared" si="18"/>
        <v>0</v>
      </c>
      <c r="BJ185" s="14" t="s">
        <v>77</v>
      </c>
      <c r="BK185" s="146">
        <f t="shared" si="19"/>
        <v>0</v>
      </c>
      <c r="BL185" s="14" t="s">
        <v>127</v>
      </c>
      <c r="BM185" s="145" t="s">
        <v>339</v>
      </c>
    </row>
    <row r="186" spans="1:65" s="12" customFormat="1" ht="15">
      <c r="B186" s="122"/>
      <c r="D186" s="123" t="s">
        <v>68</v>
      </c>
      <c r="E186" s="124" t="s">
        <v>340</v>
      </c>
      <c r="F186" s="124" t="s">
        <v>341</v>
      </c>
      <c r="J186" s="125">
        <f>BK186</f>
        <v>0</v>
      </c>
      <c r="L186" s="122"/>
      <c r="M186" s="126"/>
      <c r="N186" s="127"/>
      <c r="O186" s="127"/>
      <c r="P186" s="128">
        <f>P187</f>
        <v>0</v>
      </c>
      <c r="Q186" s="127"/>
      <c r="R186" s="128">
        <f>R187</f>
        <v>0</v>
      </c>
      <c r="S186" s="127"/>
      <c r="T186" s="129">
        <f>T187</f>
        <v>0</v>
      </c>
      <c r="AR186" s="123" t="s">
        <v>114</v>
      </c>
      <c r="AT186" s="130" t="s">
        <v>68</v>
      </c>
      <c r="AU186" s="130" t="s">
        <v>69</v>
      </c>
      <c r="AY186" s="123" t="s">
        <v>113</v>
      </c>
      <c r="BK186" s="131">
        <f>BK187</f>
        <v>0</v>
      </c>
    </row>
    <row r="187" spans="1:65" s="12" customFormat="1" ht="12.75">
      <c r="B187" s="122"/>
      <c r="D187" s="123" t="s">
        <v>68</v>
      </c>
      <c r="E187" s="132" t="s">
        <v>342</v>
      </c>
      <c r="F187" s="132" t="s">
        <v>343</v>
      </c>
      <c r="J187" s="133">
        <f>BK187</f>
        <v>0</v>
      </c>
      <c r="L187" s="122"/>
      <c r="M187" s="126"/>
      <c r="N187" s="127"/>
      <c r="O187" s="127"/>
      <c r="P187" s="128">
        <f>P188</f>
        <v>0</v>
      </c>
      <c r="Q187" s="127"/>
      <c r="R187" s="128">
        <f>R188</f>
        <v>0</v>
      </c>
      <c r="S187" s="127"/>
      <c r="T187" s="129">
        <f>T188</f>
        <v>0</v>
      </c>
      <c r="AR187" s="123" t="s">
        <v>114</v>
      </c>
      <c r="AT187" s="130" t="s">
        <v>68</v>
      </c>
      <c r="AU187" s="130" t="s">
        <v>77</v>
      </c>
      <c r="AY187" s="123" t="s">
        <v>113</v>
      </c>
      <c r="BK187" s="131">
        <f>BK188</f>
        <v>0</v>
      </c>
    </row>
    <row r="188" spans="1:65" s="2" customFormat="1" ht="12">
      <c r="A188" s="26"/>
      <c r="B188" s="134"/>
      <c r="C188" s="135" t="s">
        <v>344</v>
      </c>
      <c r="D188" s="135" t="s">
        <v>116</v>
      </c>
      <c r="E188" s="136" t="s">
        <v>345</v>
      </c>
      <c r="F188" s="137" t="s">
        <v>346</v>
      </c>
      <c r="G188" s="138" t="s">
        <v>157</v>
      </c>
      <c r="H188" s="139">
        <v>1</v>
      </c>
      <c r="I188" s="139"/>
      <c r="J188" s="139">
        <f>ROUND(I188*H188,1)</f>
        <v>0</v>
      </c>
      <c r="K188" s="140"/>
      <c r="L188" s="27"/>
      <c r="M188" s="156" t="s">
        <v>1</v>
      </c>
      <c r="N188" s="157" t="s">
        <v>34</v>
      </c>
      <c r="O188" s="158">
        <v>0</v>
      </c>
      <c r="P188" s="158">
        <f>O188*H188</f>
        <v>0</v>
      </c>
      <c r="Q188" s="158">
        <v>0</v>
      </c>
      <c r="R188" s="158">
        <f>Q188*H188</f>
        <v>0</v>
      </c>
      <c r="S188" s="158">
        <v>0</v>
      </c>
      <c r="T188" s="159">
        <f>S188*H188</f>
        <v>0</v>
      </c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R188" s="145" t="s">
        <v>120</v>
      </c>
      <c r="AT188" s="145" t="s">
        <v>116</v>
      </c>
      <c r="AU188" s="145" t="s">
        <v>79</v>
      </c>
      <c r="AY188" s="14" t="s">
        <v>113</v>
      </c>
      <c r="BE188" s="146">
        <f>IF(N188="základní",J188,0)</f>
        <v>0</v>
      </c>
      <c r="BF188" s="146">
        <f>IF(N188="snížená",J188,0)</f>
        <v>0</v>
      </c>
      <c r="BG188" s="146">
        <f>IF(N188="zákl. přenesená",J188,0)</f>
        <v>0</v>
      </c>
      <c r="BH188" s="146">
        <f>IF(N188="sníž. přenesená",J188,0)</f>
        <v>0</v>
      </c>
      <c r="BI188" s="146">
        <f>IF(N188="nulová",J188,0)</f>
        <v>0</v>
      </c>
      <c r="BJ188" s="14" t="s">
        <v>77</v>
      </c>
      <c r="BK188" s="146">
        <f>ROUND(I188*H188,1)</f>
        <v>0</v>
      </c>
      <c r="BL188" s="14" t="s">
        <v>120</v>
      </c>
      <c r="BM188" s="145" t="s">
        <v>347</v>
      </c>
    </row>
    <row r="189" spans="1:65" s="2" customFormat="1" ht="6.95" customHeight="1">
      <c r="A189" s="26"/>
      <c r="B189" s="41"/>
      <c r="C189" s="42"/>
      <c r="D189" s="42"/>
      <c r="E189" s="42"/>
      <c r="F189" s="42"/>
      <c r="G189" s="42"/>
      <c r="H189" s="42"/>
      <c r="I189" s="42"/>
      <c r="J189" s="42"/>
      <c r="K189" s="42"/>
      <c r="L189" s="27"/>
      <c r="M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</row>
  </sheetData>
  <autoFilter ref="C125:K188" xr:uid="{00000000-0009-0000-0000-000001000000}"/>
  <mergeCells count="9">
    <mergeCell ref="E87:H87"/>
    <mergeCell ref="E116:H116"/>
    <mergeCell ref="E118:H118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SO 451 - VEŘEJNÉ OSVĚTLENÍ</vt:lpstr>
      <vt:lpstr>'Rekapitulace stavby'!Názvy_tisku</vt:lpstr>
      <vt:lpstr>'SO 451 - VEŘEJNÉ OSVĚTLENÍ'!Názvy_tisku</vt:lpstr>
      <vt:lpstr>'Rekapitulace stavby'!Oblast_tisku</vt:lpstr>
      <vt:lpstr>'SO 451 - VEŘEJNÉ OSVĚTLENÍ'!Oblast_tisku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kros</dc:creator>
  <cp:lastModifiedBy>Dobrovolný Tomáš, Ing.</cp:lastModifiedBy>
  <dcterms:created xsi:type="dcterms:W3CDTF">2020-04-08T10:48:53Z</dcterms:created>
  <dcterms:modified xsi:type="dcterms:W3CDTF">2020-07-22T08:07:57Z</dcterms:modified>
</cp:coreProperties>
</file>