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10VojtovaUlice-prava - Sl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'10VojtovaUlice-prava - Sl...'!$C$122:$K$175</definedName>
    <definedName name="_xlnm.Print_Area" localSheetId="1">'10VojtovaUlice-prava - Sl...'!$C$4:$J$76,'10VojtovaUlice-prava - Sl...'!$C$82:$J$106,'10VojtovaUlice-prava - Sl...'!$C$112:$K$175</definedName>
    <definedName name="_xlnm.Print_Titles" localSheetId="1">'10VojtovaUlice-prava - Sl...'!$122:$122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2"/>
  <c r="BH172"/>
  <c r="BG172"/>
  <c r="BF172"/>
  <c r="T172"/>
  <c r="T171"/>
  <c r="T170"/>
  <c r="R172"/>
  <c r="R171"/>
  <c r="R170"/>
  <c r="P172"/>
  <c r="P171"/>
  <c r="P170"/>
  <c r="BK172"/>
  <c r="BK171"/>
  <c r="J171"/>
  <c r="BK170"/>
  <c r="J170"/>
  <c r="J172"/>
  <c r="BE172"/>
  <c r="J105"/>
  <c r="J104"/>
  <c r="BI169"/>
  <c r="BH169"/>
  <c r="BG169"/>
  <c r="BF169"/>
  <c r="T169"/>
  <c r="T168"/>
  <c r="R169"/>
  <c r="R168"/>
  <c r="P169"/>
  <c r="P168"/>
  <c r="BK169"/>
  <c r="BK168"/>
  <c r="J168"/>
  <c r="J169"/>
  <c r="BE169"/>
  <c r="J103"/>
  <c r="BI167"/>
  <c r="BH167"/>
  <c r="BG167"/>
  <c r="BF167"/>
  <c r="T167"/>
  <c r="T166"/>
  <c r="T165"/>
  <c r="R167"/>
  <c r="R166"/>
  <c r="R165"/>
  <c r="P167"/>
  <c r="P166"/>
  <c r="P165"/>
  <c r="BK167"/>
  <c r="BK166"/>
  <c r="J166"/>
  <c r="BK165"/>
  <c r="J165"/>
  <c r="J167"/>
  <c r="BE167"/>
  <c r="J102"/>
  <c r="J101"/>
  <c r="BI164"/>
  <c r="BH164"/>
  <c r="BG164"/>
  <c r="BF164"/>
  <c r="T164"/>
  <c r="T163"/>
  <c r="R164"/>
  <c r="R163"/>
  <c r="P164"/>
  <c r="P163"/>
  <c r="BK164"/>
  <c r="BK163"/>
  <c r="J163"/>
  <c r="J164"/>
  <c r="BE164"/>
  <c r="J100"/>
  <c r="BI162"/>
  <c r="BH162"/>
  <c r="BG162"/>
  <c r="BF162"/>
  <c r="T162"/>
  <c r="R162"/>
  <c r="P162"/>
  <c r="BK162"/>
  <c r="J162"/>
  <c r="BE162"/>
  <c r="BI159"/>
  <c r="BH159"/>
  <c r="BG159"/>
  <c r="BF159"/>
  <c r="T159"/>
  <c r="R159"/>
  <c r="P159"/>
  <c r="BK159"/>
  <c r="J159"/>
  <c r="BE159"/>
  <c r="BI158"/>
  <c r="BH158"/>
  <c r="BG158"/>
  <c r="BF158"/>
  <c r="T158"/>
  <c r="T157"/>
  <c r="R158"/>
  <c r="R157"/>
  <c r="P158"/>
  <c r="P157"/>
  <c r="BK158"/>
  <c r="BK157"/>
  <c r="J157"/>
  <c r="J158"/>
  <c r="BE158"/>
  <c r="J99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T150"/>
  <c r="R151"/>
  <c r="R150"/>
  <c r="P151"/>
  <c r="P150"/>
  <c r="BK151"/>
  <c r="BK150"/>
  <c r="J150"/>
  <c r="J151"/>
  <c r="BE151"/>
  <c r="J98"/>
  <c r="BI149"/>
  <c r="BH149"/>
  <c r="BG149"/>
  <c r="BF149"/>
  <c r="T149"/>
  <c r="R149"/>
  <c r="P149"/>
  <c r="BK149"/>
  <c r="J149"/>
  <c r="BE149"/>
  <c r="BI147"/>
  <c r="BH147"/>
  <c r="BG147"/>
  <c r="BF147"/>
  <c r="T147"/>
  <c r="R147"/>
  <c r="P147"/>
  <c r="BK147"/>
  <c r="J147"/>
  <c r="BE147"/>
  <c r="BI145"/>
  <c r="BH145"/>
  <c r="BG145"/>
  <c r="BF145"/>
  <c r="T145"/>
  <c r="R145"/>
  <c r="P145"/>
  <c r="BK145"/>
  <c r="J145"/>
  <c r="BE145"/>
  <c r="BI143"/>
  <c r="BH143"/>
  <c r="BG143"/>
  <c r="BF143"/>
  <c r="T143"/>
  <c r="T142"/>
  <c r="R143"/>
  <c r="R142"/>
  <c r="P143"/>
  <c r="P142"/>
  <c r="BK143"/>
  <c r="BK142"/>
  <c r="J142"/>
  <c r="J143"/>
  <c r="BE143"/>
  <c r="J97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F35"/>
  <c i="1" r="BD95"/>
  <c i="2" r="BH126"/>
  <c r="F34"/>
  <c i="1" r="BC95"/>
  <c i="2" r="BG126"/>
  <c r="F33"/>
  <c i="1" r="BB95"/>
  <c i="2" r="BF126"/>
  <c r="J32"/>
  <c i="1" r="AW95"/>
  <c i="2" r="F32"/>
  <c i="1" r="BA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4"/>
  <c r="J28"/>
  <c i="1" r="AG95"/>
  <c i="2" r="J126"/>
  <c r="BE126"/>
  <c r="J31"/>
  <c i="1" r="AV95"/>
  <c i="2" r="F31"/>
  <c i="1" r="AZ95"/>
  <c i="2" r="J96"/>
  <c r="J95"/>
  <c r="J120"/>
  <c r="F119"/>
  <c r="F117"/>
  <c r="E115"/>
  <c r="J90"/>
  <c r="F89"/>
  <c r="F87"/>
  <c r="E85"/>
  <c r="J37"/>
  <c r="J19"/>
  <c r="E19"/>
  <c r="J119"/>
  <c r="J89"/>
  <c r="J18"/>
  <c r="J16"/>
  <c r="E16"/>
  <c r="F120"/>
  <c r="F90"/>
  <c r="J15"/>
  <c r="J10"/>
  <c r="J117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<sst xmlns="http://schemas.openxmlformats.org/spreadsheetml/2006/main">
  <si>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</si>
  <si>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</si>
  <si>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</si>
  <si>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</si>
  <si>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</si>
  <si>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{c4397e61-995e-4cc5-8f8d-9097b686be18}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</si>
  <si>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</si>
  <si>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</si>
  <si>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</si>
  <si>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</si>
  <si>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</si>
  <si>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</si>
  <si>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</si>
  <si>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</si>
  <si>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10VojtovaUlice-prava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</si>
  <si>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</si>
  <si>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</si>
  <si>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Sloup Panny Marie,Vojtova ulice</t>
  </si>
  <si>
    <t>KSO:</t>
  </si>
  <si>
    <t>CC-CZ:</t>
  </si>
  <si>
    <t>Místo:</t>
  </si>
  <si>
    <t>Vojtova ulice,Brno</t>
  </si>
  <si>
    <t>Datum:</t>
  </si>
  <si>
    <t>24. 9. 2019</t>
  </si>
  <si>
    <t>Zadavatel:</t>
  </si>
  <si>
    <t>IČ:</t>
  </si>
  <si>
    <t>MmBrna.OSM,Husova 3, 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</si>
  <si>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</si>
  <si>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</si>
  <si>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</si>
  <si>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</si>
  <si>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</si>
  <si>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</si>
  <si>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</si>
  <si>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</si>
  <si>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</si>
  <si>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</si>
  <si>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</si>
  <si>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</si>
  <si>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</si>
  <si>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</si>
  <si>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</si>
  <si>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</si>
  <si>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</si>
  <si>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</si>
  <si>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</si>
  <si>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</si>
  <si>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</si>
  <si>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</si>
  <si>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</si>
  <si>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</si>
  <si>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</si>
  <si>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</si>
  <si>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</si>
  <si>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</si>
  <si>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</si>
  <si>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</si>
  <si>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</si>
  <si>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</si>
  <si>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</si>
  <si>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</si>
  <si>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</si>
  <si>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</si>
  <si>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</si>
  <si>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</si>
  <si>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</si>
  <si>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</si>
  <si>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</si>
  <si>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</si>
  <si>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</si>
  <si>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</si>
  <si>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</si>
  <si>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</si>
  <si>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</si>
  <si>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</si>
  <si>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</si>
  <si>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</si>
  <si>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</si>
  <si>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</si>
  <si>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</si>
  <si>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</si>
  <si>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</si>
  <si>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</si>
  <si>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</si>
  <si>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</si>
  <si>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</si>
  <si>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</si>
  <si>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</si>
  <si>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</si>
  <si>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</si>
  <si>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</si>
  <si>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</si>
  <si>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</si>
  <si>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9 - Ostatní konstrukce a práce, bourání</t>
  </si>
  <si>
    <t xml:space="preserve">    997 - Přesun sutě</t>
  </si>
  <si>
    <t>998 - Přesun hmot</t>
  </si>
  <si>
    <t xml:space="preserve">    VRN - Vedlejší rozpočtové náklady</t>
  </si>
  <si>
    <t xml:space="preserve">      VRN3 - Zařízení staveniště</t>
  </si>
  <si>
    <t xml:space="preserve">        VRN6 - Územní vlivy</t>
  </si>
  <si>
    <t>PSV - Práce a dodávky PSV</t>
  </si>
  <si>
    <t xml:space="preserve">    772 - Podlahy z kamene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</si>
  <si>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</si>
  <si>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</si>
  <si>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</si>
  <si>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</si>
  <si>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</si>
  <si>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</si>
  <si>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</si>
  <si>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</si>
  <si>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</si>
  <si>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</si>
  <si>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</si>
  <si>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</si>
  <si>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</si>
  <si>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</si>
  <si>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</si>
  <si>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</si>
  <si>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</si>
  <si>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</si>
  <si>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100-Pc 1</t>
  </si>
  <si>
    <t>Restaurátorská zpráva ve 3 vyhotovení vč.CD</t>
  </si>
  <si>
    <t>sada</t>
  </si>
  <si>
    <t>4</t>
  </si>
  <si>
    <t>714868532</t>
  </si>
  <si>
    <t>100-Pc2</t>
  </si>
  <si>
    <t>Fotodokumentace</t>
  </si>
  <si>
    <t>-439396166</t>
  </si>
  <si>
    <t>3</t>
  </si>
  <si>
    <t>100-Pc3</t>
  </si>
  <si>
    <t>Archeologický průzkum</t>
  </si>
  <si>
    <t>-1896001253</t>
  </si>
  <si>
    <t>120901122</t>
  </si>
  <si>
    <t>Bourání zdiva z betonu prostého prokládaného kamenem v odkopávkách nebo prokopávkách ručně-předpokládaný základ</t>
  </si>
  <si>
    <t>m3</t>
  </si>
  <si>
    <t>CS ÚRS 2019 01</t>
  </si>
  <si>
    <t>-873552356</t>
  </si>
  <si>
    <t>VV</t>
  </si>
  <si>
    <t>1*1*0,9</t>
  </si>
  <si>
    <t>5</t>
  </si>
  <si>
    <t>132201201</t>
  </si>
  <si>
    <t>Hloubení rýh š do 2000 mm v hornině tř. 3 objemu do 100 m3</t>
  </si>
  <si>
    <t>1496697491</t>
  </si>
  <si>
    <t>2,0*2,0*1,1-1*1*0,9</t>
  </si>
  <si>
    <t>6</t>
  </si>
  <si>
    <t>132201209</t>
  </si>
  <si>
    <t>Příplatek za lepivost k hloubení rýh š do 2000 mm v hornině tř. 3</t>
  </si>
  <si>
    <t>-1633287600</t>
  </si>
  <si>
    <t>7</t>
  </si>
  <si>
    <t>162701105</t>
  </si>
  <si>
    <t>Vodorovné přemístění do 10000 m výkopku/sypaniny z horniny tř. 1 až 4</t>
  </si>
  <si>
    <t>CS ÚRS 2018 01</t>
  </si>
  <si>
    <t>-259857111</t>
  </si>
  <si>
    <t>3,5</t>
  </si>
  <si>
    <t>8</t>
  </si>
  <si>
    <t>162701109</t>
  </si>
  <si>
    <t>Příplatek k vodorovnému přemístění výkopku/sypaniny z horniny tř. 1 až 4 ZKD 1000 m přes 10000 m</t>
  </si>
  <si>
    <t>1326573680</t>
  </si>
  <si>
    <t>3,5*15 'Přepočtené koeficientem množství</t>
  </si>
  <si>
    <t>9</t>
  </si>
  <si>
    <t>171201201</t>
  </si>
  <si>
    <t>Uložení sypaniny na skládky</t>
  </si>
  <si>
    <t>-570753879</t>
  </si>
  <si>
    <t>10</t>
  </si>
  <si>
    <t>171201211</t>
  </si>
  <si>
    <t>Poplatek za uložení stavebního odpadu - zeminy a kameniva na skládce</t>
  </si>
  <si>
    <t>225439458</t>
  </si>
  <si>
    <t>Zakládání</t>
  </si>
  <si>
    <t>11</t>
  </si>
  <si>
    <t>271532212</t>
  </si>
  <si>
    <t>Podsyp pod základové konstrukce se zhutněním z hrubého kameniva frakce 16 až 32 mm</t>
  </si>
  <si>
    <t>-517884592</t>
  </si>
  <si>
    <t>2,0*2,0*0,1</t>
  </si>
  <si>
    <t>12</t>
  </si>
  <si>
    <t>275313711</t>
  </si>
  <si>
    <t>Základové patky z betonu tř. C 20/25</t>
  </si>
  <si>
    <t>-538939400</t>
  </si>
  <si>
    <t>2,0*2,0*1,1*1,035</t>
  </si>
  <si>
    <t>13</t>
  </si>
  <si>
    <t>275351121</t>
  </si>
  <si>
    <t>Zřízení bednění základových patek</t>
  </si>
  <si>
    <t>m2</t>
  </si>
  <si>
    <t>178997984</t>
  </si>
  <si>
    <t>2,0*0,4*4</t>
  </si>
  <si>
    <t>14</t>
  </si>
  <si>
    <t>275351122</t>
  </si>
  <si>
    <t>Odstranění bednění základových patek</t>
  </si>
  <si>
    <t>735234546</t>
  </si>
  <si>
    <t>Ostatní konstrukce a práce, bourání</t>
  </si>
  <si>
    <t>945231112R1</t>
  </si>
  <si>
    <t xml:space="preserve">Doprava,přesun jeřábem </t>
  </si>
  <si>
    <t>-1961147452</t>
  </si>
  <si>
    <t>16</t>
  </si>
  <si>
    <t>945-pc 1</t>
  </si>
  <si>
    <t>Demontáž sloupu a odvoz do atelieru</t>
  </si>
  <si>
    <t>803394564</t>
  </si>
  <si>
    <t>17</t>
  </si>
  <si>
    <t>945-pc 2</t>
  </si>
  <si>
    <t>Restaurátorská obnova sloupu</t>
  </si>
  <si>
    <t>1382193090</t>
  </si>
  <si>
    <t>18</t>
  </si>
  <si>
    <t>945-pc 3</t>
  </si>
  <si>
    <t>Architektonický návrh dlažby a ohrádky kované ocelové</t>
  </si>
  <si>
    <t>-207536796</t>
  </si>
  <si>
    <t>19</t>
  </si>
  <si>
    <t>945-pc 4</t>
  </si>
  <si>
    <t>Ohrádka ocelová kovaná ručně tvarovaná včetně montáže</t>
  </si>
  <si>
    <t>260925204</t>
  </si>
  <si>
    <t>20</t>
  </si>
  <si>
    <t>95290111R</t>
  </si>
  <si>
    <t>Vyčištění staveniště po dokončení</t>
  </si>
  <si>
    <t>1797183954</t>
  </si>
  <si>
    <t>997</t>
  </si>
  <si>
    <t>Přesun sutě</t>
  </si>
  <si>
    <t>997013501</t>
  </si>
  <si>
    <t>Odvoz suti a vybouraných hmot na skládku nebo meziskládku do 1 km se složením</t>
  </si>
  <si>
    <t>t</t>
  </si>
  <si>
    <t>-1054091380</t>
  </si>
  <si>
    <t>22</t>
  </si>
  <si>
    <t>997013509</t>
  </si>
  <si>
    <t>Příplatek k odvozu suti a vybouraných hmot na skládku ZKD 1 km přes 1 km</t>
  </si>
  <si>
    <t>-1382701363</t>
  </si>
  <si>
    <t>0,9*2,2</t>
  </si>
  <si>
    <t>1,98*24 'Přepočtené koeficientem množství</t>
  </si>
  <si>
    <t>23</t>
  </si>
  <si>
    <t>997013801</t>
  </si>
  <si>
    <t xml:space="preserve">Poplatek za uložení na skládce (skládkovné) stavebního odpadu </t>
  </si>
  <si>
    <t>1028537891</t>
  </si>
  <si>
    <t>998</t>
  </si>
  <si>
    <t>Přesun hmot</t>
  </si>
  <si>
    <t>24</t>
  </si>
  <si>
    <t>998017001</t>
  </si>
  <si>
    <t>Přesun hmot s omezením mechanizace pro budovy v do 6 m</t>
  </si>
  <si>
    <t>-654859512</t>
  </si>
  <si>
    <t>VRN</t>
  </si>
  <si>
    <t>Vedlejší rozpočtové náklady</t>
  </si>
  <si>
    <t>VRN3</t>
  </si>
  <si>
    <t>Zařízení staveniště</t>
  </si>
  <si>
    <t>25</t>
  </si>
  <si>
    <t>030001000</t>
  </si>
  <si>
    <t>CS ÚRS 2017 01</t>
  </si>
  <si>
    <t>1024</t>
  </si>
  <si>
    <t>-1837789638</t>
  </si>
  <si>
    <t>VRN6</t>
  </si>
  <si>
    <t>Územní vlivy</t>
  </si>
  <si>
    <t>26</t>
  </si>
  <si>
    <t>060001000</t>
  </si>
  <si>
    <t>Územní vlivy-ztížená doprava-město Brno</t>
  </si>
  <si>
    <t>1278411268</t>
  </si>
  <si>
    <t>PSV</t>
  </si>
  <si>
    <t>Práce a dodávky PSV</t>
  </si>
  <si>
    <t>772</t>
  </si>
  <si>
    <t>Podlahy z kamene</t>
  </si>
  <si>
    <t>27</t>
  </si>
  <si>
    <t>772421134</t>
  </si>
  <si>
    <t xml:space="preserve">Montáž a dodávka  soklíku z božanovského pískovce</t>
  </si>
  <si>
    <t>m</t>
  </si>
  <si>
    <t>-105543333</t>
  </si>
  <si>
    <t>28</t>
  </si>
  <si>
    <t>772522150</t>
  </si>
  <si>
    <t>Kladení dlažby z božanovského pískovce 400/400mm nebo 600/600mm včetně dodávky</t>
  </si>
  <si>
    <t>2037656124</t>
  </si>
  <si>
    <t>30</t>
  </si>
  <si>
    <t>772-pc 2</t>
  </si>
  <si>
    <t>Montáž sloupu</t>
  </si>
  <si>
    <t>1604640306</t>
  </si>
  <si>
    <t>31</t>
  </si>
  <si>
    <t>998772201</t>
  </si>
  <si>
    <t>Přesun hmot procentní pro podlahy z kamene v objektech v do 6 m</t>
  </si>
  <si>
    <t>%</t>
  </si>
  <si>
    <t>-217885703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</si>
</sst>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i/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7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/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/>
    <xf numFmtId="0" fontId="10" fillId="0" borderId="0" xfId="0" applyFont="1" applyAlignment="1" applyProtection="1"/>
    <xf numFmtId="0" fontId="10" fillId="0" borderId="0" xfId="0" applyFont="1" applyAlignment="1" applyProtection="1">
      <alignment horizontal="left"/>
    </xf>
    <xf numFmtId="0" fontId="10" fillId="0" borderId="0" xfId="0" applyFont="1" applyAlignment="1" applyProtection="1">
      <protection locked="0"/>
    </xf>
    <xf numFmtId="4" fontId="10" fillId="0" borderId="0" xfId="0" applyNumberFormat="1" applyFont="1" applyAlignment="1" applyProtection="1"/>
    <xf numFmtId="0" fontId="10" fillId="0" borderId="3" xfId="0" applyFont="1" applyBorder="1" applyAlignment="1"/>
    <xf numFmtId="0" fontId="10" fillId="0" borderId="14" xfId="0" applyFont="1" applyBorder="1" applyAlignment="1" applyProtection="1"/>
    <xf numFmtId="0" fontId="10" fillId="0" borderId="0" xfId="0" applyFont="1" applyBorder="1" applyAlignment="1" applyProtection="1"/>
    <xf numFmtId="166" fontId="10" fillId="0" borderId="0" xfId="0" applyNumberFormat="1" applyFont="1" applyBorder="1" applyAlignment="1" applyProtection="1"/>
    <xf numFmtId="166" fontId="10" fillId="0" borderId="15" xfId="0" applyNumberFormat="1" applyFont="1" applyBorder="1" applyAlignment="1" applyProtection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32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34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32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37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38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39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40</v>
      </c>
      <c r="E29" s="46"/>
      <c r="F29" s="31" t="s">
        <v>41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42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43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44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45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46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47</v>
      </c>
      <c r="U35" s="53"/>
      <c r="V35" s="53"/>
      <c r="W35" s="53"/>
      <c r="X35" s="55" t="s">
        <v>48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49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50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51</v>
      </c>
      <c r="AI60" s="41"/>
      <c r="AJ60" s="41"/>
      <c r="AK60" s="41"/>
      <c r="AL60" s="41"/>
      <c r="AM60" s="63" t="s">
        <v>52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53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54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51</v>
      </c>
      <c r="AI75" s="41"/>
      <c r="AJ75" s="41"/>
      <c r="AK75" s="41"/>
      <c r="AL75" s="41"/>
      <c r="AM75" s="63" t="s">
        <v>52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55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10VojtovaUlice-prava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Sloup Panny Marie,Vojtova ulice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Vojtova ulice,Brno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24. 9. 2019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MmBrna.OSM,Husova 3, Brno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56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33</v>
      </c>
      <c r="AJ90" s="39"/>
      <c r="AK90" s="39"/>
      <c r="AL90" s="39"/>
      <c r="AM90" s="79" t="str">
        <f>IF(E20="","",E20)</f>
        <v>ing.Ševelová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57</v>
      </c>
      <c r="D92" s="93"/>
      <c r="E92" s="93"/>
      <c r="F92" s="93"/>
      <c r="G92" s="93"/>
      <c r="H92" s="94"/>
      <c r="I92" s="95" t="s">
        <v>58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59</v>
      </c>
      <c r="AH92" s="93"/>
      <c r="AI92" s="93"/>
      <c r="AJ92" s="93"/>
      <c r="AK92" s="93"/>
      <c r="AL92" s="93"/>
      <c r="AM92" s="93"/>
      <c r="AN92" s="95" t="s">
        <v>60</v>
      </c>
      <c r="AO92" s="93"/>
      <c r="AP92" s="97"/>
      <c r="AQ92" s="98" t="s">
        <v>61</v>
      </c>
      <c r="AR92" s="43"/>
      <c r="AS92" s="99" t="s">
        <v>62</v>
      </c>
      <c r="AT92" s="100" t="s">
        <v>63</v>
      </c>
      <c r="AU92" s="100" t="s">
        <v>64</v>
      </c>
      <c r="AV92" s="100" t="s">
        <v>65</v>
      </c>
      <c r="AW92" s="100" t="s">
        <v>66</v>
      </c>
      <c r="AX92" s="100" t="s">
        <v>67</v>
      </c>
      <c r="AY92" s="100" t="s">
        <v>68</v>
      </c>
      <c r="AZ92" s="100" t="s">
        <v>69</v>
      </c>
      <c r="BA92" s="100" t="s">
        <v>70</v>
      </c>
      <c r="BB92" s="100" t="s">
        <v>71</v>
      </c>
      <c r="BC92" s="100" t="s">
        <v>72</v>
      </c>
      <c r="BD92" s="101" t="s">
        <v>73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74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ROUND(AG95,2)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ROUND(AS95,2)</f>
        <v>0</v>
      </c>
      <c r="AT94" s="113">
        <f>ROUND(SUM(AV94:AW94),2)</f>
        <v>0</v>
      </c>
      <c r="AU94" s="114">
        <f>ROUND(AU95,5)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ROUND(AZ95,2)</f>
        <v>0</v>
      </c>
      <c r="BA94" s="113">
        <f>ROUND(BA95,2)</f>
        <v>0</v>
      </c>
      <c r="BB94" s="113">
        <f>ROUND(BB95,2)</f>
        <v>0</v>
      </c>
      <c r="BC94" s="113">
        <f>ROUND(BC95,2)</f>
        <v>0</v>
      </c>
      <c r="BD94" s="115">
        <f>ROUND(BD95,2)</f>
        <v>0</v>
      </c>
      <c r="BE94" s="6"/>
      <c r="BS94" s="116" t="s">
        <v>75</v>
      </c>
      <c r="BT94" s="116" t="s">
        <v>76</v>
      </c>
      <c r="BV94" s="116" t="s">
        <v>77</v>
      </c>
      <c r="BW94" s="116" t="s">
        <v>5</v>
      </c>
      <c r="BX94" s="116" t="s">
        <v>78</v>
      </c>
      <c r="CL94" s="116" t="s">
        <v>1</v>
      </c>
    </row>
    <row r="95" s="7" customFormat="1" ht="40.5" customHeight="1">
      <c r="A95" s="117" t="s">
        <v>79</v>
      </c>
      <c r="B95" s="118"/>
      <c r="C95" s="119"/>
      <c r="D95" s="120" t="s">
        <v>14</v>
      </c>
      <c r="E95" s="120"/>
      <c r="F95" s="120"/>
      <c r="G95" s="120"/>
      <c r="H95" s="120"/>
      <c r="I95" s="121"/>
      <c r="J95" s="120" t="s">
        <v>17</v>
      </c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2">
        <f>'10VojtovaUlice-prava - Sl...'!J28</f>
        <v>0</v>
      </c>
      <c r="AH95" s="121"/>
      <c r="AI95" s="121"/>
      <c r="AJ95" s="121"/>
      <c r="AK95" s="121"/>
      <c r="AL95" s="121"/>
      <c r="AM95" s="121"/>
      <c r="AN95" s="122">
        <f>SUM(AG95,AT95)</f>
        <v>0</v>
      </c>
      <c r="AO95" s="121"/>
      <c r="AP95" s="121"/>
      <c r="AQ95" s="123" t="s">
        <v>80</v>
      </c>
      <c r="AR95" s="124"/>
      <c r="AS95" s="125">
        <v>0</v>
      </c>
      <c r="AT95" s="126">
        <f>ROUND(SUM(AV95:AW95),2)</f>
        <v>0</v>
      </c>
      <c r="AU95" s="127">
        <f>'10VojtovaUlice-prava - Sl...'!P123</f>
        <v>0</v>
      </c>
      <c r="AV95" s="126">
        <f>'10VojtovaUlice-prava - Sl...'!J31</f>
        <v>0</v>
      </c>
      <c r="AW95" s="126">
        <f>'10VojtovaUlice-prava - Sl...'!J32</f>
        <v>0</v>
      </c>
      <c r="AX95" s="126">
        <f>'10VojtovaUlice-prava - Sl...'!J33</f>
        <v>0</v>
      </c>
      <c r="AY95" s="126">
        <f>'10VojtovaUlice-prava - Sl...'!J34</f>
        <v>0</v>
      </c>
      <c r="AZ95" s="126">
        <f>'10VojtovaUlice-prava - Sl...'!F31</f>
        <v>0</v>
      </c>
      <c r="BA95" s="126">
        <f>'10VojtovaUlice-prava - Sl...'!F32</f>
        <v>0</v>
      </c>
      <c r="BB95" s="126">
        <f>'10VojtovaUlice-prava - Sl...'!F33</f>
        <v>0</v>
      </c>
      <c r="BC95" s="126">
        <f>'10VojtovaUlice-prava - Sl...'!F34</f>
        <v>0</v>
      </c>
      <c r="BD95" s="128">
        <f>'10VojtovaUlice-prava - Sl...'!F35</f>
        <v>0</v>
      </c>
      <c r="BE95" s="7"/>
      <c r="BT95" s="129" t="s">
        <v>81</v>
      </c>
      <c r="BU95" s="129" t="s">
        <v>82</v>
      </c>
      <c r="BV95" s="129" t="s">
        <v>77</v>
      </c>
      <c r="BW95" s="129" t="s">
        <v>5</v>
      </c>
      <c r="BX95" s="129" t="s">
        <v>78</v>
      </c>
      <c r="CL95" s="129" t="s">
        <v>1</v>
      </c>
    </row>
    <row r="96" s="2" customFormat="1" ht="30" customHeight="1">
      <c r="A96" s="37"/>
      <c r="B96" s="38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43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</row>
    <row r="97" s="2" customFormat="1" ht="6.96" customHeight="1">
      <c r="A97" s="37"/>
      <c r="B97" s="65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</sheetData>
  <sheetProtection sheet="1" formatColumns="0" formatRows="0" objects="1" scenarios="1" spinCount="100000" saltValue="ROZMhX2etMkZY2WiyN2thj25paIq52K6j4xrworwcccjCj6kKFWVpatiHs6YXuKQ12QdLtjUx5bkLVs7V6v7eA==" hashValue="xBkRLNM3xw5R8/8lASMpFn46Dd8EhH9x316kZtBiF/hd89A6BalNWcDf3/Qq9+ImlFxZeJbtvAJ7gppnQRsDzw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10VojtovaUlice-prava - Sl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0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5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3"/>
      <c r="J3" s="132"/>
      <c r="K3" s="132"/>
      <c r="L3" s="19"/>
      <c r="AT3" s="16" t="s">
        <v>83</v>
      </c>
    </row>
    <row r="4" s="1" customFormat="1" ht="24.96" customHeight="1">
      <c r="B4" s="19"/>
      <c r="D4" s="134" t="s">
        <v>84</v>
      </c>
      <c r="I4" s="130"/>
      <c r="L4" s="19"/>
      <c r="M4" s="135" t="s">
        <v>10</v>
      </c>
      <c r="AT4" s="16" t="s">
        <v>4</v>
      </c>
    </row>
    <row r="5" s="1" customFormat="1" ht="6.96" customHeight="1">
      <c r="B5" s="19"/>
      <c r="I5" s="130"/>
      <c r="L5" s="19"/>
    </row>
    <row r="6" s="2" customFormat="1" ht="12" customHeight="1">
      <c r="A6" s="37"/>
      <c r="B6" s="43"/>
      <c r="C6" s="37"/>
      <c r="D6" s="136" t="s">
        <v>16</v>
      </c>
      <c r="E6" s="37"/>
      <c r="F6" s="37"/>
      <c r="G6" s="37"/>
      <c r="H6" s="37"/>
      <c r="I6" s="137"/>
      <c r="J6" s="37"/>
      <c r="K6" s="37"/>
      <c r="L6" s="62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</row>
    <row r="7" s="2" customFormat="1" ht="16.5" customHeight="1">
      <c r="A7" s="37"/>
      <c r="B7" s="43"/>
      <c r="C7" s="37"/>
      <c r="D7" s="37"/>
      <c r="E7" s="138" t="s">
        <v>17</v>
      </c>
      <c r="F7" s="37"/>
      <c r="G7" s="37"/>
      <c r="H7" s="37"/>
      <c r="I7" s="137"/>
      <c r="J7" s="37"/>
      <c r="K7" s="37"/>
      <c r="L7" s="62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</row>
    <row r="8" s="2" customFormat="1">
      <c r="A8" s="37"/>
      <c r="B8" s="43"/>
      <c r="C8" s="37"/>
      <c r="D8" s="37"/>
      <c r="E8" s="37"/>
      <c r="F8" s="37"/>
      <c r="G8" s="37"/>
      <c r="H8" s="37"/>
      <c r="I8" s="1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2" customHeight="1">
      <c r="A9" s="37"/>
      <c r="B9" s="43"/>
      <c r="C9" s="37"/>
      <c r="D9" s="136" t="s">
        <v>18</v>
      </c>
      <c r="E9" s="37"/>
      <c r="F9" s="139" t="s">
        <v>1</v>
      </c>
      <c r="G9" s="37"/>
      <c r="H9" s="37"/>
      <c r="I9" s="140" t="s">
        <v>19</v>
      </c>
      <c r="J9" s="139" t="s">
        <v>1</v>
      </c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36" t="s">
        <v>20</v>
      </c>
      <c r="E10" s="37"/>
      <c r="F10" s="139" t="s">
        <v>21</v>
      </c>
      <c r="G10" s="37"/>
      <c r="H10" s="37"/>
      <c r="I10" s="140" t="s">
        <v>22</v>
      </c>
      <c r="J10" s="141" t="str">
        <f>'Rekapitulace stavby'!AN8</f>
        <v>24. 9. 2019</v>
      </c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0.8" customHeight="1">
      <c r="A11" s="37"/>
      <c r="B11" s="43"/>
      <c r="C11" s="37"/>
      <c r="D11" s="37"/>
      <c r="E11" s="37"/>
      <c r="F11" s="37"/>
      <c r="G11" s="37"/>
      <c r="H11" s="37"/>
      <c r="I11" s="137"/>
      <c r="J11" s="37"/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6" t="s">
        <v>24</v>
      </c>
      <c r="E12" s="37"/>
      <c r="F12" s="37"/>
      <c r="G12" s="37"/>
      <c r="H12" s="37"/>
      <c r="I12" s="140" t="s">
        <v>25</v>
      </c>
      <c r="J12" s="139" t="s">
        <v>1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8" customHeight="1">
      <c r="A13" s="37"/>
      <c r="B13" s="43"/>
      <c r="C13" s="37"/>
      <c r="D13" s="37"/>
      <c r="E13" s="139" t="s">
        <v>26</v>
      </c>
      <c r="F13" s="37"/>
      <c r="G13" s="37"/>
      <c r="H13" s="37"/>
      <c r="I13" s="140" t="s">
        <v>27</v>
      </c>
      <c r="J13" s="139" t="s">
        <v>1</v>
      </c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6.96" customHeight="1">
      <c r="A14" s="37"/>
      <c r="B14" s="43"/>
      <c r="C14" s="37"/>
      <c r="D14" s="37"/>
      <c r="E14" s="37"/>
      <c r="F14" s="37"/>
      <c r="G14" s="37"/>
      <c r="H14" s="37"/>
      <c r="I14" s="137"/>
      <c r="J14" s="37"/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43"/>
      <c r="C15" s="37"/>
      <c r="D15" s="136" t="s">
        <v>28</v>
      </c>
      <c r="E15" s="37"/>
      <c r="F15" s="37"/>
      <c r="G15" s="37"/>
      <c r="H15" s="37"/>
      <c r="I15" s="140" t="s">
        <v>25</v>
      </c>
      <c r="J15" s="32" t="str">
        <f>'Rekapitulace stavby'!AN13</f>
        <v>Vyplň údaj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8" customHeight="1">
      <c r="A16" s="37"/>
      <c r="B16" s="43"/>
      <c r="C16" s="37"/>
      <c r="D16" s="37"/>
      <c r="E16" s="32" t="str">
        <f>'Rekapitulace stavby'!E14</f>
        <v>Vyplň údaj</v>
      </c>
      <c r="F16" s="139"/>
      <c r="G16" s="139"/>
      <c r="H16" s="139"/>
      <c r="I16" s="140" t="s">
        <v>27</v>
      </c>
      <c r="J16" s="32" t="str">
        <f>'Rekapitulace stavby'!AN14</f>
        <v>Vyplň údaj</v>
      </c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6.96" customHeight="1">
      <c r="A17" s="37"/>
      <c r="B17" s="43"/>
      <c r="C17" s="37"/>
      <c r="D17" s="37"/>
      <c r="E17" s="37"/>
      <c r="F17" s="37"/>
      <c r="G17" s="37"/>
      <c r="H17" s="37"/>
      <c r="I17" s="137"/>
      <c r="J17" s="37"/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43"/>
      <c r="C18" s="37"/>
      <c r="D18" s="136" t="s">
        <v>30</v>
      </c>
      <c r="E18" s="37"/>
      <c r="F18" s="37"/>
      <c r="G18" s="37"/>
      <c r="H18" s="37"/>
      <c r="I18" s="140" t="s">
        <v>25</v>
      </c>
      <c r="J18" s="139" t="str">
        <f>IF('Rekapitulace stavby'!AN16="","",'Rekapitulace stavby'!AN16)</f>
        <v/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43"/>
      <c r="C19" s="37"/>
      <c r="D19" s="37"/>
      <c r="E19" s="139" t="str">
        <f>IF('Rekapitulace stavby'!E17="","",'Rekapitulace stavby'!E17)</f>
        <v xml:space="preserve"> </v>
      </c>
      <c r="F19" s="37"/>
      <c r="G19" s="37"/>
      <c r="H19" s="37"/>
      <c r="I19" s="140" t="s">
        <v>27</v>
      </c>
      <c r="J19" s="139" t="str">
        <f>IF('Rekapitulace stavby'!AN17="","",'Rekapitulace stavby'!AN17)</f>
        <v/>
      </c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43"/>
      <c r="C20" s="37"/>
      <c r="D20" s="37"/>
      <c r="E20" s="37"/>
      <c r="F20" s="37"/>
      <c r="G20" s="37"/>
      <c r="H20" s="37"/>
      <c r="I20" s="137"/>
      <c r="J20" s="37"/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43"/>
      <c r="C21" s="37"/>
      <c r="D21" s="136" t="s">
        <v>33</v>
      </c>
      <c r="E21" s="37"/>
      <c r="F21" s="37"/>
      <c r="G21" s="37"/>
      <c r="H21" s="37"/>
      <c r="I21" s="140" t="s">
        <v>25</v>
      </c>
      <c r="J21" s="139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43"/>
      <c r="C22" s="37"/>
      <c r="D22" s="37"/>
      <c r="E22" s="139" t="s">
        <v>34</v>
      </c>
      <c r="F22" s="37"/>
      <c r="G22" s="37"/>
      <c r="H22" s="37"/>
      <c r="I22" s="140" t="s">
        <v>27</v>
      </c>
      <c r="J22" s="139" t="s">
        <v>1</v>
      </c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43"/>
      <c r="C23" s="37"/>
      <c r="D23" s="37"/>
      <c r="E23" s="37"/>
      <c r="F23" s="37"/>
      <c r="G23" s="37"/>
      <c r="H23" s="37"/>
      <c r="I23" s="137"/>
      <c r="J23" s="37"/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43"/>
      <c r="C24" s="37"/>
      <c r="D24" s="136" t="s">
        <v>35</v>
      </c>
      <c r="E24" s="37"/>
      <c r="F24" s="37"/>
      <c r="G24" s="37"/>
      <c r="H24" s="37"/>
      <c r="I24" s="137"/>
      <c r="J24" s="37"/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8" customFormat="1" ht="16.5" customHeight="1">
      <c r="A25" s="142"/>
      <c r="B25" s="143"/>
      <c r="C25" s="142"/>
      <c r="D25" s="142"/>
      <c r="E25" s="144" t="s">
        <v>1</v>
      </c>
      <c r="F25" s="144"/>
      <c r="G25" s="144"/>
      <c r="H25" s="144"/>
      <c r="I25" s="145"/>
      <c r="J25" s="142"/>
      <c r="K25" s="142"/>
      <c r="L25" s="146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</row>
    <row r="26" s="2" customFormat="1" ht="6.96" customHeight="1">
      <c r="A26" s="37"/>
      <c r="B26" s="43"/>
      <c r="C26" s="37"/>
      <c r="D26" s="37"/>
      <c r="E26" s="37"/>
      <c r="F26" s="37"/>
      <c r="G26" s="37"/>
      <c r="H26" s="37"/>
      <c r="I26" s="1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147"/>
      <c r="E27" s="147"/>
      <c r="F27" s="147"/>
      <c r="G27" s="147"/>
      <c r="H27" s="147"/>
      <c r="I27" s="148"/>
      <c r="J27" s="147"/>
      <c r="K27" s="147"/>
      <c r="L27" s="62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25.44" customHeight="1">
      <c r="A28" s="37"/>
      <c r="B28" s="43"/>
      <c r="C28" s="37"/>
      <c r="D28" s="149" t="s">
        <v>36</v>
      </c>
      <c r="E28" s="37"/>
      <c r="F28" s="37"/>
      <c r="G28" s="37"/>
      <c r="H28" s="37"/>
      <c r="I28" s="137"/>
      <c r="J28" s="150">
        <f>ROUND(J123, 2)</f>
        <v>0</v>
      </c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7"/>
      <c r="E29" s="147"/>
      <c r="F29" s="147"/>
      <c r="G29" s="147"/>
      <c r="H29" s="147"/>
      <c r="I29" s="148"/>
      <c r="J29" s="147"/>
      <c r="K29" s="147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43"/>
      <c r="C30" s="37"/>
      <c r="D30" s="37"/>
      <c r="E30" s="37"/>
      <c r="F30" s="151" t="s">
        <v>38</v>
      </c>
      <c r="G30" s="37"/>
      <c r="H30" s="37"/>
      <c r="I30" s="152" t="s">
        <v>37</v>
      </c>
      <c r="J30" s="151" t="s">
        <v>39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43"/>
      <c r="C31" s="37"/>
      <c r="D31" s="153" t="s">
        <v>40</v>
      </c>
      <c r="E31" s="136" t="s">
        <v>41</v>
      </c>
      <c r="F31" s="154">
        <f>ROUND((SUM(BE123:BE175)),  2)</f>
        <v>0</v>
      </c>
      <c r="G31" s="37"/>
      <c r="H31" s="37"/>
      <c r="I31" s="155">
        <v>0.20999999999999999</v>
      </c>
      <c r="J31" s="154">
        <f>ROUND(((SUM(BE123:BE175))*I31),  2)</f>
        <v>0</v>
      </c>
      <c r="K31" s="37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136" t="s">
        <v>42</v>
      </c>
      <c r="F32" s="154">
        <f>ROUND((SUM(BF123:BF175)),  2)</f>
        <v>0</v>
      </c>
      <c r="G32" s="37"/>
      <c r="H32" s="37"/>
      <c r="I32" s="155">
        <v>0.14999999999999999</v>
      </c>
      <c r="J32" s="154">
        <f>ROUND(((SUM(BF123:BF175))*I32),  2)</f>
        <v>0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hidden="1" s="2" customFormat="1" ht="14.4" customHeight="1">
      <c r="A33" s="37"/>
      <c r="B33" s="43"/>
      <c r="C33" s="37"/>
      <c r="D33" s="37"/>
      <c r="E33" s="136" t="s">
        <v>43</v>
      </c>
      <c r="F33" s="154">
        <f>ROUND((SUM(BG123:BG175)),  2)</f>
        <v>0</v>
      </c>
      <c r="G33" s="37"/>
      <c r="H33" s="37"/>
      <c r="I33" s="155">
        <v>0.20999999999999999</v>
      </c>
      <c r="J33" s="154">
        <f>0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hidden="1" s="2" customFormat="1" ht="14.4" customHeight="1">
      <c r="A34" s="37"/>
      <c r="B34" s="43"/>
      <c r="C34" s="37"/>
      <c r="D34" s="37"/>
      <c r="E34" s="136" t="s">
        <v>44</v>
      </c>
      <c r="F34" s="154">
        <f>ROUND((SUM(BH123:BH175)),  2)</f>
        <v>0</v>
      </c>
      <c r="G34" s="37"/>
      <c r="H34" s="37"/>
      <c r="I34" s="155">
        <v>0.14999999999999999</v>
      </c>
      <c r="J34" s="154">
        <f>0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6" t="s">
        <v>45</v>
      </c>
      <c r="F35" s="154">
        <f>ROUND((SUM(BI123:BI175)),  2)</f>
        <v>0</v>
      </c>
      <c r="G35" s="37"/>
      <c r="H35" s="37"/>
      <c r="I35" s="155">
        <v>0</v>
      </c>
      <c r="J35" s="154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6.96" customHeight="1">
      <c r="A36" s="37"/>
      <c r="B36" s="43"/>
      <c r="C36" s="37"/>
      <c r="D36" s="37"/>
      <c r="E36" s="37"/>
      <c r="F36" s="37"/>
      <c r="G36" s="37"/>
      <c r="H36" s="37"/>
      <c r="I36" s="137"/>
      <c r="J36" s="37"/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25.44" customHeight="1">
      <c r="A37" s="37"/>
      <c r="B37" s="43"/>
      <c r="C37" s="156"/>
      <c r="D37" s="157" t="s">
        <v>46</v>
      </c>
      <c r="E37" s="158"/>
      <c r="F37" s="158"/>
      <c r="G37" s="159" t="s">
        <v>47</v>
      </c>
      <c r="H37" s="160" t="s">
        <v>48</v>
      </c>
      <c r="I37" s="161"/>
      <c r="J37" s="162">
        <f>SUM(J28:J35)</f>
        <v>0</v>
      </c>
      <c r="K37" s="163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43"/>
      <c r="C38" s="37"/>
      <c r="D38" s="37"/>
      <c r="E38" s="37"/>
      <c r="F38" s="37"/>
      <c r="G38" s="37"/>
      <c r="H38" s="37"/>
      <c r="I38" s="1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1" customFormat="1" ht="14.4" customHeight="1">
      <c r="B39" s="19"/>
      <c r="I39" s="130"/>
      <c r="L39" s="19"/>
    </row>
    <row r="40" s="1" customFormat="1" ht="14.4" customHeight="1">
      <c r="B40" s="19"/>
      <c r="I40" s="130"/>
      <c r="L40" s="19"/>
    </row>
    <row r="41" s="1" customFormat="1" ht="14.4" customHeight="1">
      <c r="B41" s="19"/>
      <c r="I41" s="130"/>
      <c r="L41" s="19"/>
    </row>
    <row r="42" s="1" customFormat="1" ht="14.4" customHeight="1">
      <c r="B42" s="19"/>
      <c r="I42" s="130"/>
      <c r="L42" s="19"/>
    </row>
    <row r="43" s="1" customFormat="1" ht="14.4" customHeight="1">
      <c r="B43" s="19"/>
      <c r="I43" s="130"/>
      <c r="L43" s="19"/>
    </row>
    <row r="44" s="1" customFormat="1" ht="14.4" customHeight="1">
      <c r="B44" s="19"/>
      <c r="I44" s="130"/>
      <c r="L44" s="19"/>
    </row>
    <row r="45" s="1" customFormat="1" ht="14.4" customHeight="1">
      <c r="B45" s="19"/>
      <c r="I45" s="130"/>
      <c r="L45" s="19"/>
    </row>
    <row r="46" s="1" customFormat="1" ht="14.4" customHeight="1">
      <c r="B46" s="19"/>
      <c r="I46" s="130"/>
      <c r="L46" s="19"/>
    </row>
    <row r="47" s="1" customFormat="1" ht="14.4" customHeight="1">
      <c r="B47" s="19"/>
      <c r="I47" s="130"/>
      <c r="L47" s="19"/>
    </row>
    <row r="48" s="1" customFormat="1" ht="14.4" customHeight="1">
      <c r="B48" s="19"/>
      <c r="I48" s="130"/>
      <c r="L48" s="19"/>
    </row>
    <row r="49" s="1" customFormat="1" ht="14.4" customHeight="1">
      <c r="B49" s="19"/>
      <c r="I49" s="130"/>
      <c r="L49" s="19"/>
    </row>
    <row r="50" s="2" customFormat="1" ht="14.4" customHeight="1">
      <c r="B50" s="62"/>
      <c r="D50" s="164" t="s">
        <v>49</v>
      </c>
      <c r="E50" s="165"/>
      <c r="F50" s="165"/>
      <c r="G50" s="164" t="s">
        <v>50</v>
      </c>
      <c r="H50" s="165"/>
      <c r="I50" s="166"/>
      <c r="J50" s="165"/>
      <c r="K50" s="165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7" t="s">
        <v>51</v>
      </c>
      <c r="E61" s="168"/>
      <c r="F61" s="169" t="s">
        <v>52</v>
      </c>
      <c r="G61" s="167" t="s">
        <v>51</v>
      </c>
      <c r="H61" s="168"/>
      <c r="I61" s="170"/>
      <c r="J61" s="171" t="s">
        <v>52</v>
      </c>
      <c r="K61" s="168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4" t="s">
        <v>53</v>
      </c>
      <c r="E65" s="172"/>
      <c r="F65" s="172"/>
      <c r="G65" s="164" t="s">
        <v>54</v>
      </c>
      <c r="H65" s="172"/>
      <c r="I65" s="173"/>
      <c r="J65" s="172"/>
      <c r="K65" s="172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7" t="s">
        <v>51</v>
      </c>
      <c r="E76" s="168"/>
      <c r="F76" s="169" t="s">
        <v>52</v>
      </c>
      <c r="G76" s="167" t="s">
        <v>51</v>
      </c>
      <c r="H76" s="168"/>
      <c r="I76" s="170"/>
      <c r="J76" s="171" t="s">
        <v>52</v>
      </c>
      <c r="K76" s="168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74"/>
      <c r="C77" s="175"/>
      <c r="D77" s="175"/>
      <c r="E77" s="175"/>
      <c r="F77" s="175"/>
      <c r="G77" s="175"/>
      <c r="H77" s="175"/>
      <c r="I77" s="176"/>
      <c r="J77" s="175"/>
      <c r="K77" s="175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7"/>
      <c r="C81" s="178"/>
      <c r="D81" s="178"/>
      <c r="E81" s="178"/>
      <c r="F81" s="178"/>
      <c r="G81" s="178"/>
      <c r="H81" s="178"/>
      <c r="I81" s="179"/>
      <c r="J81" s="178"/>
      <c r="K81" s="178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85</v>
      </c>
      <c r="D82" s="39"/>
      <c r="E82" s="39"/>
      <c r="F82" s="39"/>
      <c r="G82" s="39"/>
      <c r="H82" s="39"/>
      <c r="I82" s="137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37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37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75" t="str">
        <f>E7</f>
        <v>Sloup Panny Marie,Vojtova ulice</v>
      </c>
      <c r="F85" s="39"/>
      <c r="G85" s="39"/>
      <c r="H85" s="39"/>
      <c r="I85" s="137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137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2" customHeight="1">
      <c r="A87" s="37"/>
      <c r="B87" s="38"/>
      <c r="C87" s="31" t="s">
        <v>20</v>
      </c>
      <c r="D87" s="39"/>
      <c r="E87" s="39"/>
      <c r="F87" s="26" t="str">
        <f>F10</f>
        <v>Vojtova ulice,Brno</v>
      </c>
      <c r="G87" s="39"/>
      <c r="H87" s="39"/>
      <c r="I87" s="140" t="s">
        <v>22</v>
      </c>
      <c r="J87" s="78" t="str">
        <f>IF(J10="","",J10)</f>
        <v>24. 9. 2019</v>
      </c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37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5.15" customHeight="1">
      <c r="A89" s="37"/>
      <c r="B89" s="38"/>
      <c r="C89" s="31" t="s">
        <v>24</v>
      </c>
      <c r="D89" s="39"/>
      <c r="E89" s="39"/>
      <c r="F89" s="26" t="str">
        <f>E13</f>
        <v>MmBrna.OSM,Husova 3, Brno</v>
      </c>
      <c r="G89" s="39"/>
      <c r="H89" s="39"/>
      <c r="I89" s="140" t="s">
        <v>30</v>
      </c>
      <c r="J89" s="35" t="str">
        <f>E19</f>
        <v xml:space="preserve"> 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5.15" customHeight="1">
      <c r="A90" s="37"/>
      <c r="B90" s="38"/>
      <c r="C90" s="31" t="s">
        <v>28</v>
      </c>
      <c r="D90" s="39"/>
      <c r="E90" s="39"/>
      <c r="F90" s="26" t="str">
        <f>IF(E16="","",E16)</f>
        <v>Vyplň údaj</v>
      </c>
      <c r="G90" s="39"/>
      <c r="H90" s="39"/>
      <c r="I90" s="140" t="s">
        <v>33</v>
      </c>
      <c r="J90" s="35" t="str">
        <f>E22</f>
        <v>ing.Ševelová</v>
      </c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0.32" customHeight="1">
      <c r="A91" s="37"/>
      <c r="B91" s="38"/>
      <c r="C91" s="39"/>
      <c r="D91" s="39"/>
      <c r="E91" s="39"/>
      <c r="F91" s="39"/>
      <c r="G91" s="39"/>
      <c r="H91" s="39"/>
      <c r="I91" s="137"/>
      <c r="J91" s="39"/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29.28" customHeight="1">
      <c r="A92" s="37"/>
      <c r="B92" s="38"/>
      <c r="C92" s="180" t="s">
        <v>86</v>
      </c>
      <c r="D92" s="181"/>
      <c r="E92" s="181"/>
      <c r="F92" s="181"/>
      <c r="G92" s="181"/>
      <c r="H92" s="181"/>
      <c r="I92" s="182"/>
      <c r="J92" s="183" t="s">
        <v>87</v>
      </c>
      <c r="K92" s="181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37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2.8" customHeight="1">
      <c r="A94" s="37"/>
      <c r="B94" s="38"/>
      <c r="C94" s="184" t="s">
        <v>88</v>
      </c>
      <c r="D94" s="39"/>
      <c r="E94" s="39"/>
      <c r="F94" s="39"/>
      <c r="G94" s="39"/>
      <c r="H94" s="39"/>
      <c r="I94" s="137"/>
      <c r="J94" s="109">
        <f>J123</f>
        <v>0</v>
      </c>
      <c r="K94" s="39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U94" s="16" t="s">
        <v>89</v>
      </c>
    </row>
    <row r="95" s="9" customFormat="1" ht="24.96" customHeight="1">
      <c r="A95" s="9"/>
      <c r="B95" s="185"/>
      <c r="C95" s="186"/>
      <c r="D95" s="187" t="s">
        <v>90</v>
      </c>
      <c r="E95" s="188"/>
      <c r="F95" s="188"/>
      <c r="G95" s="188"/>
      <c r="H95" s="188"/>
      <c r="I95" s="189"/>
      <c r="J95" s="190">
        <f>J124</f>
        <v>0</v>
      </c>
      <c r="K95" s="186"/>
      <c r="L95" s="191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2"/>
      <c r="C96" s="193"/>
      <c r="D96" s="194" t="s">
        <v>91</v>
      </c>
      <c r="E96" s="195"/>
      <c r="F96" s="195"/>
      <c r="G96" s="195"/>
      <c r="H96" s="195"/>
      <c r="I96" s="196"/>
      <c r="J96" s="197">
        <f>J125</f>
        <v>0</v>
      </c>
      <c r="K96" s="193"/>
      <c r="L96" s="198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2"/>
      <c r="C97" s="193"/>
      <c r="D97" s="194" t="s">
        <v>92</v>
      </c>
      <c r="E97" s="195"/>
      <c r="F97" s="195"/>
      <c r="G97" s="195"/>
      <c r="H97" s="195"/>
      <c r="I97" s="196"/>
      <c r="J97" s="197">
        <f>J142</f>
        <v>0</v>
      </c>
      <c r="K97" s="193"/>
      <c r="L97" s="198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2"/>
      <c r="C98" s="193"/>
      <c r="D98" s="194" t="s">
        <v>93</v>
      </c>
      <c r="E98" s="195"/>
      <c r="F98" s="195"/>
      <c r="G98" s="195"/>
      <c r="H98" s="195"/>
      <c r="I98" s="196"/>
      <c r="J98" s="197">
        <f>J150</f>
        <v>0</v>
      </c>
      <c r="K98" s="19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2"/>
      <c r="C99" s="193"/>
      <c r="D99" s="194" t="s">
        <v>94</v>
      </c>
      <c r="E99" s="195"/>
      <c r="F99" s="195"/>
      <c r="G99" s="195"/>
      <c r="H99" s="195"/>
      <c r="I99" s="196"/>
      <c r="J99" s="197">
        <f>J157</f>
        <v>0</v>
      </c>
      <c r="K99" s="193"/>
      <c r="L99" s="19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85"/>
      <c r="C100" s="186"/>
      <c r="D100" s="187" t="s">
        <v>95</v>
      </c>
      <c r="E100" s="188"/>
      <c r="F100" s="188"/>
      <c r="G100" s="188"/>
      <c r="H100" s="188"/>
      <c r="I100" s="189"/>
      <c r="J100" s="190">
        <f>J163</f>
        <v>0</v>
      </c>
      <c r="K100" s="186"/>
      <c r="L100" s="191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92"/>
      <c r="C101" s="193"/>
      <c r="D101" s="194" t="s">
        <v>96</v>
      </c>
      <c r="E101" s="195"/>
      <c r="F101" s="195"/>
      <c r="G101" s="195"/>
      <c r="H101" s="195"/>
      <c r="I101" s="196"/>
      <c r="J101" s="197">
        <f>J165</f>
        <v>0</v>
      </c>
      <c r="K101" s="193"/>
      <c r="L101" s="198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4.88" customHeight="1">
      <c r="A102" s="10"/>
      <c r="B102" s="192"/>
      <c r="C102" s="193"/>
      <c r="D102" s="194" t="s">
        <v>97</v>
      </c>
      <c r="E102" s="195"/>
      <c r="F102" s="195"/>
      <c r="G102" s="195"/>
      <c r="H102" s="195"/>
      <c r="I102" s="196"/>
      <c r="J102" s="197">
        <f>J166</f>
        <v>0</v>
      </c>
      <c r="K102" s="193"/>
      <c r="L102" s="19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21.84" customHeight="1">
      <c r="A103" s="10"/>
      <c r="B103" s="192"/>
      <c r="C103" s="193"/>
      <c r="D103" s="194" t="s">
        <v>98</v>
      </c>
      <c r="E103" s="195"/>
      <c r="F103" s="195"/>
      <c r="G103" s="195"/>
      <c r="H103" s="195"/>
      <c r="I103" s="196"/>
      <c r="J103" s="197">
        <f>J168</f>
        <v>0</v>
      </c>
      <c r="K103" s="193"/>
      <c r="L103" s="198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85"/>
      <c r="C104" s="186"/>
      <c r="D104" s="187" t="s">
        <v>99</v>
      </c>
      <c r="E104" s="188"/>
      <c r="F104" s="188"/>
      <c r="G104" s="188"/>
      <c r="H104" s="188"/>
      <c r="I104" s="189"/>
      <c r="J104" s="190">
        <f>J170</f>
        <v>0</v>
      </c>
      <c r="K104" s="186"/>
      <c r="L104" s="191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92"/>
      <c r="C105" s="193"/>
      <c r="D105" s="194" t="s">
        <v>100</v>
      </c>
      <c r="E105" s="195"/>
      <c r="F105" s="195"/>
      <c r="G105" s="195"/>
      <c r="H105" s="195"/>
      <c r="I105" s="196"/>
      <c r="J105" s="197">
        <f>J171</f>
        <v>0</v>
      </c>
      <c r="K105" s="193"/>
      <c r="L105" s="198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2" customFormat="1" ht="21.84" customHeight="1">
      <c r="A106" s="37"/>
      <c r="B106" s="38"/>
      <c r="C106" s="39"/>
      <c r="D106" s="39"/>
      <c r="E106" s="39"/>
      <c r="F106" s="39"/>
      <c r="G106" s="39"/>
      <c r="H106" s="39"/>
      <c r="I106" s="137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65"/>
      <c r="C107" s="66"/>
      <c r="D107" s="66"/>
      <c r="E107" s="66"/>
      <c r="F107" s="66"/>
      <c r="G107" s="66"/>
      <c r="H107" s="66"/>
      <c r="I107" s="176"/>
      <c r="J107" s="66"/>
      <c r="K107" s="66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11" s="2" customFormat="1" ht="6.96" customHeight="1">
      <c r="A111" s="37"/>
      <c r="B111" s="67"/>
      <c r="C111" s="68"/>
      <c r="D111" s="68"/>
      <c r="E111" s="68"/>
      <c r="F111" s="68"/>
      <c r="G111" s="68"/>
      <c r="H111" s="68"/>
      <c r="I111" s="179"/>
      <c r="J111" s="68"/>
      <c r="K111" s="68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4.96" customHeight="1">
      <c r="A112" s="37"/>
      <c r="B112" s="38"/>
      <c r="C112" s="22" t="s">
        <v>101</v>
      </c>
      <c r="D112" s="39"/>
      <c r="E112" s="39"/>
      <c r="F112" s="39"/>
      <c r="G112" s="39"/>
      <c r="H112" s="39"/>
      <c r="I112" s="137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137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16</v>
      </c>
      <c r="D114" s="39"/>
      <c r="E114" s="39"/>
      <c r="F114" s="39"/>
      <c r="G114" s="39"/>
      <c r="H114" s="39"/>
      <c r="I114" s="137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6.5" customHeight="1">
      <c r="A115" s="37"/>
      <c r="B115" s="38"/>
      <c r="C115" s="39"/>
      <c r="D115" s="39"/>
      <c r="E115" s="75" t="str">
        <f>E7</f>
        <v>Sloup Panny Marie,Vojtova ulice</v>
      </c>
      <c r="F115" s="39"/>
      <c r="G115" s="39"/>
      <c r="H115" s="39"/>
      <c r="I115" s="137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9"/>
      <c r="D116" s="39"/>
      <c r="E116" s="39"/>
      <c r="F116" s="39"/>
      <c r="G116" s="39"/>
      <c r="H116" s="39"/>
      <c r="I116" s="137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2" customHeight="1">
      <c r="A117" s="37"/>
      <c r="B117" s="38"/>
      <c r="C117" s="31" t="s">
        <v>20</v>
      </c>
      <c r="D117" s="39"/>
      <c r="E117" s="39"/>
      <c r="F117" s="26" t="str">
        <f>F10</f>
        <v>Vojtova ulice,Brno</v>
      </c>
      <c r="G117" s="39"/>
      <c r="H117" s="39"/>
      <c r="I117" s="140" t="s">
        <v>22</v>
      </c>
      <c r="J117" s="78" t="str">
        <f>IF(J10="","",J10)</f>
        <v>24. 9. 2019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9"/>
      <c r="D118" s="39"/>
      <c r="E118" s="39"/>
      <c r="F118" s="39"/>
      <c r="G118" s="39"/>
      <c r="H118" s="39"/>
      <c r="I118" s="137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24</v>
      </c>
      <c r="D119" s="39"/>
      <c r="E119" s="39"/>
      <c r="F119" s="26" t="str">
        <f>E13</f>
        <v>MmBrna.OSM,Husova 3, Brno</v>
      </c>
      <c r="G119" s="39"/>
      <c r="H119" s="39"/>
      <c r="I119" s="140" t="s">
        <v>30</v>
      </c>
      <c r="J119" s="35" t="str">
        <f>E19</f>
        <v xml:space="preserve"> 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28</v>
      </c>
      <c r="D120" s="39"/>
      <c r="E120" s="39"/>
      <c r="F120" s="26" t="str">
        <f>IF(E16="","",E16)</f>
        <v>Vyplň údaj</v>
      </c>
      <c r="G120" s="39"/>
      <c r="H120" s="39"/>
      <c r="I120" s="140" t="s">
        <v>33</v>
      </c>
      <c r="J120" s="35" t="str">
        <f>E22</f>
        <v>ing.Ševelová</v>
      </c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0.32" customHeight="1">
      <c r="A121" s="37"/>
      <c r="B121" s="38"/>
      <c r="C121" s="39"/>
      <c r="D121" s="39"/>
      <c r="E121" s="39"/>
      <c r="F121" s="39"/>
      <c r="G121" s="39"/>
      <c r="H121" s="39"/>
      <c r="I121" s="137"/>
      <c r="J121" s="39"/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1" customFormat="1" ht="29.28" customHeight="1">
      <c r="A122" s="199"/>
      <c r="B122" s="200"/>
      <c r="C122" s="201" t="s">
        <v>102</v>
      </c>
      <c r="D122" s="202" t="s">
        <v>61</v>
      </c>
      <c r="E122" s="202" t="s">
        <v>57</v>
      </c>
      <c r="F122" s="202" t="s">
        <v>58</v>
      </c>
      <c r="G122" s="202" t="s">
        <v>103</v>
      </c>
      <c r="H122" s="202" t="s">
        <v>104</v>
      </c>
      <c r="I122" s="203" t="s">
        <v>105</v>
      </c>
      <c r="J122" s="202" t="s">
        <v>87</v>
      </c>
      <c r="K122" s="204" t="s">
        <v>106</v>
      </c>
      <c r="L122" s="205"/>
      <c r="M122" s="99" t="s">
        <v>1</v>
      </c>
      <c r="N122" s="100" t="s">
        <v>40</v>
      </c>
      <c r="O122" s="100" t="s">
        <v>107</v>
      </c>
      <c r="P122" s="100" t="s">
        <v>108</v>
      </c>
      <c r="Q122" s="100" t="s">
        <v>109</v>
      </c>
      <c r="R122" s="100" t="s">
        <v>110</v>
      </c>
      <c r="S122" s="100" t="s">
        <v>111</v>
      </c>
      <c r="T122" s="101" t="s">
        <v>112</v>
      </c>
      <c r="U122" s="199"/>
      <c r="V122" s="199"/>
      <c r="W122" s="199"/>
      <c r="X122" s="199"/>
      <c r="Y122" s="199"/>
      <c r="Z122" s="199"/>
      <c r="AA122" s="199"/>
      <c r="AB122" s="199"/>
      <c r="AC122" s="199"/>
      <c r="AD122" s="199"/>
      <c r="AE122" s="199"/>
    </row>
    <row r="123" s="2" customFormat="1" ht="22.8" customHeight="1">
      <c r="A123" s="37"/>
      <c r="B123" s="38"/>
      <c r="C123" s="106" t="s">
        <v>113</v>
      </c>
      <c r="D123" s="39"/>
      <c r="E123" s="39"/>
      <c r="F123" s="39"/>
      <c r="G123" s="39"/>
      <c r="H123" s="39"/>
      <c r="I123" s="137"/>
      <c r="J123" s="206">
        <f>BK123</f>
        <v>0</v>
      </c>
      <c r="K123" s="39"/>
      <c r="L123" s="43"/>
      <c r="M123" s="102"/>
      <c r="N123" s="207"/>
      <c r="O123" s="103"/>
      <c r="P123" s="208">
        <f>P124+P163+P170</f>
        <v>0</v>
      </c>
      <c r="Q123" s="103"/>
      <c r="R123" s="208">
        <f>R124+R163+R170</f>
        <v>12.260690660000002</v>
      </c>
      <c r="S123" s="103"/>
      <c r="T123" s="209">
        <f>T124+T163+T170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75</v>
      </c>
      <c r="AU123" s="16" t="s">
        <v>89</v>
      </c>
      <c r="BK123" s="210">
        <f>BK124+BK163+BK170</f>
        <v>0</v>
      </c>
    </row>
    <row r="124" s="12" customFormat="1" ht="25.92" customHeight="1">
      <c r="A124" s="12"/>
      <c r="B124" s="211"/>
      <c r="C124" s="212"/>
      <c r="D124" s="213" t="s">
        <v>75</v>
      </c>
      <c r="E124" s="214" t="s">
        <v>114</v>
      </c>
      <c r="F124" s="214" t="s">
        <v>115</v>
      </c>
      <c r="G124" s="212"/>
      <c r="H124" s="212"/>
      <c r="I124" s="215"/>
      <c r="J124" s="216">
        <f>BK124</f>
        <v>0</v>
      </c>
      <c r="K124" s="212"/>
      <c r="L124" s="217"/>
      <c r="M124" s="218"/>
      <c r="N124" s="219"/>
      <c r="O124" s="219"/>
      <c r="P124" s="220">
        <f>P125+P142+P150+P157</f>
        <v>0</v>
      </c>
      <c r="Q124" s="219"/>
      <c r="R124" s="220">
        <f>R125+R142+R150+R157</f>
        <v>12.045010660000001</v>
      </c>
      <c r="S124" s="219"/>
      <c r="T124" s="221">
        <f>T125+T142+T150+T157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2" t="s">
        <v>81</v>
      </c>
      <c r="AT124" s="223" t="s">
        <v>75</v>
      </c>
      <c r="AU124" s="223" t="s">
        <v>76</v>
      </c>
      <c r="AY124" s="222" t="s">
        <v>116</v>
      </c>
      <c r="BK124" s="224">
        <f>BK125+BK142+BK150+BK157</f>
        <v>0</v>
      </c>
    </row>
    <row r="125" s="12" customFormat="1" ht="22.8" customHeight="1">
      <c r="A125" s="12"/>
      <c r="B125" s="211"/>
      <c r="C125" s="212"/>
      <c r="D125" s="213" t="s">
        <v>75</v>
      </c>
      <c r="E125" s="225" t="s">
        <v>81</v>
      </c>
      <c r="F125" s="225" t="s">
        <v>117</v>
      </c>
      <c r="G125" s="212"/>
      <c r="H125" s="212"/>
      <c r="I125" s="215"/>
      <c r="J125" s="226">
        <f>BK125</f>
        <v>0</v>
      </c>
      <c r="K125" s="212"/>
      <c r="L125" s="217"/>
      <c r="M125" s="218"/>
      <c r="N125" s="219"/>
      <c r="O125" s="219"/>
      <c r="P125" s="220">
        <f>SUM(P126:P141)</f>
        <v>0</v>
      </c>
      <c r="Q125" s="219"/>
      <c r="R125" s="220">
        <f>SUM(R126:R141)</f>
        <v>0.00024000000000000003</v>
      </c>
      <c r="S125" s="219"/>
      <c r="T125" s="221">
        <f>SUM(T126:T141)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2" t="s">
        <v>81</v>
      </c>
      <c r="AT125" s="223" t="s">
        <v>75</v>
      </c>
      <c r="AU125" s="223" t="s">
        <v>81</v>
      </c>
      <c r="AY125" s="222" t="s">
        <v>116</v>
      </c>
      <c r="BK125" s="224">
        <f>SUM(BK126:BK141)</f>
        <v>0</v>
      </c>
    </row>
    <row r="126" s="2" customFormat="1" ht="16.5" customHeight="1">
      <c r="A126" s="37"/>
      <c r="B126" s="38"/>
      <c r="C126" s="227" t="s">
        <v>81</v>
      </c>
      <c r="D126" s="227" t="s">
        <v>118</v>
      </c>
      <c r="E126" s="228" t="s">
        <v>119</v>
      </c>
      <c r="F126" s="229" t="s">
        <v>120</v>
      </c>
      <c r="G126" s="230" t="s">
        <v>121</v>
      </c>
      <c r="H126" s="231">
        <v>1</v>
      </c>
      <c r="I126" s="232"/>
      <c r="J126" s="233">
        <f>ROUND(I126*H126,2)</f>
        <v>0</v>
      </c>
      <c r="K126" s="229" t="s">
        <v>1</v>
      </c>
      <c r="L126" s="43"/>
      <c r="M126" s="234" t="s">
        <v>1</v>
      </c>
      <c r="N126" s="235" t="s">
        <v>41</v>
      </c>
      <c r="O126" s="90"/>
      <c r="P126" s="236">
        <f>O126*H126</f>
        <v>0</v>
      </c>
      <c r="Q126" s="236">
        <v>8.0000000000000007E-05</v>
      </c>
      <c r="R126" s="236">
        <f>Q126*H126</f>
        <v>8.0000000000000007E-05</v>
      </c>
      <c r="S126" s="236">
        <v>0</v>
      </c>
      <c r="T126" s="237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38" t="s">
        <v>122</v>
      </c>
      <c r="AT126" s="238" t="s">
        <v>118</v>
      </c>
      <c r="AU126" s="238" t="s">
        <v>83</v>
      </c>
      <c r="AY126" s="16" t="s">
        <v>116</v>
      </c>
      <c r="BE126" s="239">
        <f>IF(N126="základní",J126,0)</f>
        <v>0</v>
      </c>
      <c r="BF126" s="239">
        <f>IF(N126="snížená",J126,0)</f>
        <v>0</v>
      </c>
      <c r="BG126" s="239">
        <f>IF(N126="zákl. přenesená",J126,0)</f>
        <v>0</v>
      </c>
      <c r="BH126" s="239">
        <f>IF(N126="sníž. přenesená",J126,0)</f>
        <v>0</v>
      </c>
      <c r="BI126" s="239">
        <f>IF(N126="nulová",J126,0)</f>
        <v>0</v>
      </c>
      <c r="BJ126" s="16" t="s">
        <v>81</v>
      </c>
      <c r="BK126" s="239">
        <f>ROUND(I126*H126,2)</f>
        <v>0</v>
      </c>
      <c r="BL126" s="16" t="s">
        <v>122</v>
      </c>
      <c r="BM126" s="238" t="s">
        <v>123</v>
      </c>
    </row>
    <row r="127" s="2" customFormat="1" ht="16.5" customHeight="1">
      <c r="A127" s="37"/>
      <c r="B127" s="38"/>
      <c r="C127" s="227" t="s">
        <v>83</v>
      </c>
      <c r="D127" s="227" t="s">
        <v>118</v>
      </c>
      <c r="E127" s="228" t="s">
        <v>124</v>
      </c>
      <c r="F127" s="229" t="s">
        <v>125</v>
      </c>
      <c r="G127" s="230" t="s">
        <v>121</v>
      </c>
      <c r="H127" s="231">
        <v>1</v>
      </c>
      <c r="I127" s="232"/>
      <c r="J127" s="233">
        <f>ROUND(I127*H127,2)</f>
        <v>0</v>
      </c>
      <c r="K127" s="229" t="s">
        <v>1</v>
      </c>
      <c r="L127" s="43"/>
      <c r="M127" s="234" t="s">
        <v>1</v>
      </c>
      <c r="N127" s="235" t="s">
        <v>41</v>
      </c>
      <c r="O127" s="90"/>
      <c r="P127" s="236">
        <f>O127*H127</f>
        <v>0</v>
      </c>
      <c r="Q127" s="236">
        <v>8.0000000000000007E-05</v>
      </c>
      <c r="R127" s="236">
        <f>Q127*H127</f>
        <v>8.0000000000000007E-05</v>
      </c>
      <c r="S127" s="236">
        <v>0</v>
      </c>
      <c r="T127" s="237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38" t="s">
        <v>122</v>
      </c>
      <c r="AT127" s="238" t="s">
        <v>118</v>
      </c>
      <c r="AU127" s="238" t="s">
        <v>83</v>
      </c>
      <c r="AY127" s="16" t="s">
        <v>116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6" t="s">
        <v>81</v>
      </c>
      <c r="BK127" s="239">
        <f>ROUND(I127*H127,2)</f>
        <v>0</v>
      </c>
      <c r="BL127" s="16" t="s">
        <v>122</v>
      </c>
      <c r="BM127" s="238" t="s">
        <v>126</v>
      </c>
    </row>
    <row r="128" s="2" customFormat="1" ht="16.5" customHeight="1">
      <c r="A128" s="37"/>
      <c r="B128" s="38"/>
      <c r="C128" s="227" t="s">
        <v>127</v>
      </c>
      <c r="D128" s="227" t="s">
        <v>118</v>
      </c>
      <c r="E128" s="228" t="s">
        <v>128</v>
      </c>
      <c r="F128" s="229" t="s">
        <v>129</v>
      </c>
      <c r="G128" s="230" t="s">
        <v>121</v>
      </c>
      <c r="H128" s="231">
        <v>1</v>
      </c>
      <c r="I128" s="232"/>
      <c r="J128" s="233">
        <f>ROUND(I128*H128,2)</f>
        <v>0</v>
      </c>
      <c r="K128" s="229" t="s">
        <v>1</v>
      </c>
      <c r="L128" s="43"/>
      <c r="M128" s="234" t="s">
        <v>1</v>
      </c>
      <c r="N128" s="235" t="s">
        <v>41</v>
      </c>
      <c r="O128" s="90"/>
      <c r="P128" s="236">
        <f>O128*H128</f>
        <v>0</v>
      </c>
      <c r="Q128" s="236">
        <v>8.0000000000000007E-05</v>
      </c>
      <c r="R128" s="236">
        <f>Q128*H128</f>
        <v>8.0000000000000007E-05</v>
      </c>
      <c r="S128" s="236">
        <v>0</v>
      </c>
      <c r="T128" s="237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38" t="s">
        <v>122</v>
      </c>
      <c r="AT128" s="238" t="s">
        <v>118</v>
      </c>
      <c r="AU128" s="238" t="s">
        <v>83</v>
      </c>
      <c r="AY128" s="16" t="s">
        <v>116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6" t="s">
        <v>81</v>
      </c>
      <c r="BK128" s="239">
        <f>ROUND(I128*H128,2)</f>
        <v>0</v>
      </c>
      <c r="BL128" s="16" t="s">
        <v>122</v>
      </c>
      <c r="BM128" s="238" t="s">
        <v>130</v>
      </c>
    </row>
    <row r="129" s="2" customFormat="1" ht="36" customHeight="1">
      <c r="A129" s="37"/>
      <c r="B129" s="38"/>
      <c r="C129" s="227" t="s">
        <v>122</v>
      </c>
      <c r="D129" s="227" t="s">
        <v>118</v>
      </c>
      <c r="E129" s="228" t="s">
        <v>131</v>
      </c>
      <c r="F129" s="229" t="s">
        <v>132</v>
      </c>
      <c r="G129" s="230" t="s">
        <v>133</v>
      </c>
      <c r="H129" s="231">
        <v>0.90000000000000002</v>
      </c>
      <c r="I129" s="232"/>
      <c r="J129" s="233">
        <f>ROUND(I129*H129,2)</f>
        <v>0</v>
      </c>
      <c r="K129" s="229" t="s">
        <v>134</v>
      </c>
      <c r="L129" s="43"/>
      <c r="M129" s="234" t="s">
        <v>1</v>
      </c>
      <c r="N129" s="235" t="s">
        <v>41</v>
      </c>
      <c r="O129" s="90"/>
      <c r="P129" s="236">
        <f>O129*H129</f>
        <v>0</v>
      </c>
      <c r="Q129" s="236">
        <v>0</v>
      </c>
      <c r="R129" s="236">
        <f>Q129*H129</f>
        <v>0</v>
      </c>
      <c r="S129" s="236">
        <v>0</v>
      </c>
      <c r="T129" s="237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38" t="s">
        <v>122</v>
      </c>
      <c r="AT129" s="238" t="s">
        <v>118</v>
      </c>
      <c r="AU129" s="238" t="s">
        <v>83</v>
      </c>
      <c r="AY129" s="16" t="s">
        <v>116</v>
      </c>
      <c r="BE129" s="239">
        <f>IF(N129="základní",J129,0)</f>
        <v>0</v>
      </c>
      <c r="BF129" s="239">
        <f>IF(N129="snížená",J129,0)</f>
        <v>0</v>
      </c>
      <c r="BG129" s="239">
        <f>IF(N129="zákl. přenesená",J129,0)</f>
        <v>0</v>
      </c>
      <c r="BH129" s="239">
        <f>IF(N129="sníž. přenesená",J129,0)</f>
        <v>0</v>
      </c>
      <c r="BI129" s="239">
        <f>IF(N129="nulová",J129,0)</f>
        <v>0</v>
      </c>
      <c r="BJ129" s="16" t="s">
        <v>81</v>
      </c>
      <c r="BK129" s="239">
        <f>ROUND(I129*H129,2)</f>
        <v>0</v>
      </c>
      <c r="BL129" s="16" t="s">
        <v>122</v>
      </c>
      <c r="BM129" s="238" t="s">
        <v>135</v>
      </c>
    </row>
    <row r="130" s="13" customFormat="1">
      <c r="A130" s="13"/>
      <c r="B130" s="240"/>
      <c r="C130" s="241"/>
      <c r="D130" s="242" t="s">
        <v>136</v>
      </c>
      <c r="E130" s="243" t="s">
        <v>1</v>
      </c>
      <c r="F130" s="244" t="s">
        <v>137</v>
      </c>
      <c r="G130" s="241"/>
      <c r="H130" s="245">
        <v>0.90000000000000002</v>
      </c>
      <c r="I130" s="246"/>
      <c r="J130" s="241"/>
      <c r="K130" s="241"/>
      <c r="L130" s="247"/>
      <c r="M130" s="248"/>
      <c r="N130" s="249"/>
      <c r="O130" s="249"/>
      <c r="P130" s="249"/>
      <c r="Q130" s="249"/>
      <c r="R130" s="249"/>
      <c r="S130" s="249"/>
      <c r="T130" s="250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51" t="s">
        <v>136</v>
      </c>
      <c r="AU130" s="251" t="s">
        <v>83</v>
      </c>
      <c r="AV130" s="13" t="s">
        <v>83</v>
      </c>
      <c r="AW130" s="13" t="s">
        <v>32</v>
      </c>
      <c r="AX130" s="13" t="s">
        <v>81</v>
      </c>
      <c r="AY130" s="251" t="s">
        <v>116</v>
      </c>
    </row>
    <row r="131" s="2" customFormat="1" ht="24" customHeight="1">
      <c r="A131" s="37"/>
      <c r="B131" s="38"/>
      <c r="C131" s="227" t="s">
        <v>138</v>
      </c>
      <c r="D131" s="227" t="s">
        <v>118</v>
      </c>
      <c r="E131" s="228" t="s">
        <v>139</v>
      </c>
      <c r="F131" s="229" t="s">
        <v>140</v>
      </c>
      <c r="G131" s="230" t="s">
        <v>133</v>
      </c>
      <c r="H131" s="231">
        <v>3.5</v>
      </c>
      <c r="I131" s="232"/>
      <c r="J131" s="233">
        <f>ROUND(I131*H131,2)</f>
        <v>0</v>
      </c>
      <c r="K131" s="229" t="s">
        <v>134</v>
      </c>
      <c r="L131" s="43"/>
      <c r="M131" s="234" t="s">
        <v>1</v>
      </c>
      <c r="N131" s="235" t="s">
        <v>41</v>
      </c>
      <c r="O131" s="90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38" t="s">
        <v>122</v>
      </c>
      <c r="AT131" s="238" t="s">
        <v>118</v>
      </c>
      <c r="AU131" s="238" t="s">
        <v>83</v>
      </c>
      <c r="AY131" s="16" t="s">
        <v>116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6" t="s">
        <v>81</v>
      </c>
      <c r="BK131" s="239">
        <f>ROUND(I131*H131,2)</f>
        <v>0</v>
      </c>
      <c r="BL131" s="16" t="s">
        <v>122</v>
      </c>
      <c r="BM131" s="238" t="s">
        <v>141</v>
      </c>
    </row>
    <row r="132" s="13" customFormat="1">
      <c r="A132" s="13"/>
      <c r="B132" s="240"/>
      <c r="C132" s="241"/>
      <c r="D132" s="242" t="s">
        <v>136</v>
      </c>
      <c r="E132" s="243" t="s">
        <v>1</v>
      </c>
      <c r="F132" s="244" t="s">
        <v>142</v>
      </c>
      <c r="G132" s="241"/>
      <c r="H132" s="245">
        <v>3.5</v>
      </c>
      <c r="I132" s="246"/>
      <c r="J132" s="241"/>
      <c r="K132" s="241"/>
      <c r="L132" s="247"/>
      <c r="M132" s="248"/>
      <c r="N132" s="249"/>
      <c r="O132" s="249"/>
      <c r="P132" s="249"/>
      <c r="Q132" s="249"/>
      <c r="R132" s="249"/>
      <c r="S132" s="249"/>
      <c r="T132" s="250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51" t="s">
        <v>136</v>
      </c>
      <c r="AU132" s="251" t="s">
        <v>83</v>
      </c>
      <c r="AV132" s="13" t="s">
        <v>83</v>
      </c>
      <c r="AW132" s="13" t="s">
        <v>32</v>
      </c>
      <c r="AX132" s="13" t="s">
        <v>81</v>
      </c>
      <c r="AY132" s="251" t="s">
        <v>116</v>
      </c>
    </row>
    <row r="133" s="2" customFormat="1" ht="24" customHeight="1">
      <c r="A133" s="37"/>
      <c r="B133" s="38"/>
      <c r="C133" s="227" t="s">
        <v>143</v>
      </c>
      <c r="D133" s="227" t="s">
        <v>118</v>
      </c>
      <c r="E133" s="228" t="s">
        <v>144</v>
      </c>
      <c r="F133" s="229" t="s">
        <v>145</v>
      </c>
      <c r="G133" s="230" t="s">
        <v>133</v>
      </c>
      <c r="H133" s="231">
        <v>3.5</v>
      </c>
      <c r="I133" s="232"/>
      <c r="J133" s="233">
        <f>ROUND(I133*H133,2)</f>
        <v>0</v>
      </c>
      <c r="K133" s="229" t="s">
        <v>134</v>
      </c>
      <c r="L133" s="43"/>
      <c r="M133" s="234" t="s">
        <v>1</v>
      </c>
      <c r="N133" s="235" t="s">
        <v>41</v>
      </c>
      <c r="O133" s="90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38" t="s">
        <v>122</v>
      </c>
      <c r="AT133" s="238" t="s">
        <v>118</v>
      </c>
      <c r="AU133" s="238" t="s">
        <v>83</v>
      </c>
      <c r="AY133" s="16" t="s">
        <v>116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6" t="s">
        <v>81</v>
      </c>
      <c r="BK133" s="239">
        <f>ROUND(I133*H133,2)</f>
        <v>0</v>
      </c>
      <c r="BL133" s="16" t="s">
        <v>122</v>
      </c>
      <c r="BM133" s="238" t="s">
        <v>146</v>
      </c>
    </row>
    <row r="134" s="13" customFormat="1">
      <c r="A134" s="13"/>
      <c r="B134" s="240"/>
      <c r="C134" s="241"/>
      <c r="D134" s="242" t="s">
        <v>136</v>
      </c>
      <c r="E134" s="243" t="s">
        <v>1</v>
      </c>
      <c r="F134" s="244" t="s">
        <v>142</v>
      </c>
      <c r="G134" s="241"/>
      <c r="H134" s="245">
        <v>3.5</v>
      </c>
      <c r="I134" s="246"/>
      <c r="J134" s="241"/>
      <c r="K134" s="241"/>
      <c r="L134" s="247"/>
      <c r="M134" s="248"/>
      <c r="N134" s="249"/>
      <c r="O134" s="249"/>
      <c r="P134" s="249"/>
      <c r="Q134" s="249"/>
      <c r="R134" s="249"/>
      <c r="S134" s="249"/>
      <c r="T134" s="250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51" t="s">
        <v>136</v>
      </c>
      <c r="AU134" s="251" t="s">
        <v>83</v>
      </c>
      <c r="AV134" s="13" t="s">
        <v>83</v>
      </c>
      <c r="AW134" s="13" t="s">
        <v>32</v>
      </c>
      <c r="AX134" s="13" t="s">
        <v>81</v>
      </c>
      <c r="AY134" s="251" t="s">
        <v>116</v>
      </c>
    </row>
    <row r="135" s="2" customFormat="1" ht="24" customHeight="1">
      <c r="A135" s="37"/>
      <c r="B135" s="38"/>
      <c r="C135" s="227" t="s">
        <v>147</v>
      </c>
      <c r="D135" s="227" t="s">
        <v>118</v>
      </c>
      <c r="E135" s="228" t="s">
        <v>148</v>
      </c>
      <c r="F135" s="229" t="s">
        <v>149</v>
      </c>
      <c r="G135" s="230" t="s">
        <v>133</v>
      </c>
      <c r="H135" s="231">
        <v>3.5</v>
      </c>
      <c r="I135" s="232"/>
      <c r="J135" s="233">
        <f>ROUND(I135*H135,2)</f>
        <v>0</v>
      </c>
      <c r="K135" s="229" t="s">
        <v>150</v>
      </c>
      <c r="L135" s="43"/>
      <c r="M135" s="234" t="s">
        <v>1</v>
      </c>
      <c r="N135" s="235" t="s">
        <v>41</v>
      </c>
      <c r="O135" s="90"/>
      <c r="P135" s="236">
        <f>O135*H135</f>
        <v>0</v>
      </c>
      <c r="Q135" s="236">
        <v>0</v>
      </c>
      <c r="R135" s="236">
        <f>Q135*H135</f>
        <v>0</v>
      </c>
      <c r="S135" s="236">
        <v>0</v>
      </c>
      <c r="T135" s="237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38" t="s">
        <v>122</v>
      </c>
      <c r="AT135" s="238" t="s">
        <v>118</v>
      </c>
      <c r="AU135" s="238" t="s">
        <v>83</v>
      </c>
      <c r="AY135" s="16" t="s">
        <v>116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6" t="s">
        <v>81</v>
      </c>
      <c r="BK135" s="239">
        <f>ROUND(I135*H135,2)</f>
        <v>0</v>
      </c>
      <c r="BL135" s="16" t="s">
        <v>122</v>
      </c>
      <c r="BM135" s="238" t="s">
        <v>151</v>
      </c>
    </row>
    <row r="136" s="13" customFormat="1">
      <c r="A136" s="13"/>
      <c r="B136" s="240"/>
      <c r="C136" s="241"/>
      <c r="D136" s="242" t="s">
        <v>136</v>
      </c>
      <c r="E136" s="243" t="s">
        <v>1</v>
      </c>
      <c r="F136" s="244" t="s">
        <v>152</v>
      </c>
      <c r="G136" s="241"/>
      <c r="H136" s="245">
        <v>3.5</v>
      </c>
      <c r="I136" s="246"/>
      <c r="J136" s="241"/>
      <c r="K136" s="241"/>
      <c r="L136" s="247"/>
      <c r="M136" s="248"/>
      <c r="N136" s="249"/>
      <c r="O136" s="249"/>
      <c r="P136" s="249"/>
      <c r="Q136" s="249"/>
      <c r="R136" s="249"/>
      <c r="S136" s="249"/>
      <c r="T136" s="250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1" t="s">
        <v>136</v>
      </c>
      <c r="AU136" s="251" t="s">
        <v>83</v>
      </c>
      <c r="AV136" s="13" t="s">
        <v>83</v>
      </c>
      <c r="AW136" s="13" t="s">
        <v>32</v>
      </c>
      <c r="AX136" s="13" t="s">
        <v>81</v>
      </c>
      <c r="AY136" s="251" t="s">
        <v>116</v>
      </c>
    </row>
    <row r="137" s="2" customFormat="1" ht="24" customHeight="1">
      <c r="A137" s="37"/>
      <c r="B137" s="38"/>
      <c r="C137" s="227" t="s">
        <v>153</v>
      </c>
      <c r="D137" s="227" t="s">
        <v>118</v>
      </c>
      <c r="E137" s="228" t="s">
        <v>154</v>
      </c>
      <c r="F137" s="229" t="s">
        <v>155</v>
      </c>
      <c r="G137" s="230" t="s">
        <v>133</v>
      </c>
      <c r="H137" s="231">
        <v>52.5</v>
      </c>
      <c r="I137" s="232"/>
      <c r="J137" s="233">
        <f>ROUND(I137*H137,2)</f>
        <v>0</v>
      </c>
      <c r="K137" s="229" t="s">
        <v>150</v>
      </c>
      <c r="L137" s="43"/>
      <c r="M137" s="234" t="s">
        <v>1</v>
      </c>
      <c r="N137" s="235" t="s">
        <v>41</v>
      </c>
      <c r="O137" s="90"/>
      <c r="P137" s="236">
        <f>O137*H137</f>
        <v>0</v>
      </c>
      <c r="Q137" s="236">
        <v>0</v>
      </c>
      <c r="R137" s="236">
        <f>Q137*H137</f>
        <v>0</v>
      </c>
      <c r="S137" s="236">
        <v>0</v>
      </c>
      <c r="T137" s="237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38" t="s">
        <v>122</v>
      </c>
      <c r="AT137" s="238" t="s">
        <v>118</v>
      </c>
      <c r="AU137" s="238" t="s">
        <v>83</v>
      </c>
      <c r="AY137" s="16" t="s">
        <v>116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6" t="s">
        <v>81</v>
      </c>
      <c r="BK137" s="239">
        <f>ROUND(I137*H137,2)</f>
        <v>0</v>
      </c>
      <c r="BL137" s="16" t="s">
        <v>122</v>
      </c>
      <c r="BM137" s="238" t="s">
        <v>156</v>
      </c>
    </row>
    <row r="138" s="13" customFormat="1">
      <c r="A138" s="13"/>
      <c r="B138" s="240"/>
      <c r="C138" s="241"/>
      <c r="D138" s="242" t="s">
        <v>136</v>
      </c>
      <c r="E138" s="243" t="s">
        <v>1</v>
      </c>
      <c r="F138" s="244" t="s">
        <v>152</v>
      </c>
      <c r="G138" s="241"/>
      <c r="H138" s="245">
        <v>3.5</v>
      </c>
      <c r="I138" s="246"/>
      <c r="J138" s="241"/>
      <c r="K138" s="241"/>
      <c r="L138" s="247"/>
      <c r="M138" s="248"/>
      <c r="N138" s="249"/>
      <c r="O138" s="249"/>
      <c r="P138" s="249"/>
      <c r="Q138" s="249"/>
      <c r="R138" s="249"/>
      <c r="S138" s="249"/>
      <c r="T138" s="250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51" t="s">
        <v>136</v>
      </c>
      <c r="AU138" s="251" t="s">
        <v>83</v>
      </c>
      <c r="AV138" s="13" t="s">
        <v>83</v>
      </c>
      <c r="AW138" s="13" t="s">
        <v>32</v>
      </c>
      <c r="AX138" s="13" t="s">
        <v>81</v>
      </c>
      <c r="AY138" s="251" t="s">
        <v>116</v>
      </c>
    </row>
    <row r="139" s="13" customFormat="1">
      <c r="A139" s="13"/>
      <c r="B139" s="240"/>
      <c r="C139" s="241"/>
      <c r="D139" s="242" t="s">
        <v>136</v>
      </c>
      <c r="E139" s="241"/>
      <c r="F139" s="244" t="s">
        <v>157</v>
      </c>
      <c r="G139" s="241"/>
      <c r="H139" s="245">
        <v>52.5</v>
      </c>
      <c r="I139" s="246"/>
      <c r="J139" s="241"/>
      <c r="K139" s="241"/>
      <c r="L139" s="247"/>
      <c r="M139" s="248"/>
      <c r="N139" s="249"/>
      <c r="O139" s="249"/>
      <c r="P139" s="249"/>
      <c r="Q139" s="249"/>
      <c r="R139" s="249"/>
      <c r="S139" s="249"/>
      <c r="T139" s="250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51" t="s">
        <v>136</v>
      </c>
      <c r="AU139" s="251" t="s">
        <v>83</v>
      </c>
      <c r="AV139" s="13" t="s">
        <v>83</v>
      </c>
      <c r="AW139" s="13" t="s">
        <v>4</v>
      </c>
      <c r="AX139" s="13" t="s">
        <v>81</v>
      </c>
      <c r="AY139" s="251" t="s">
        <v>116</v>
      </c>
    </row>
    <row r="140" s="2" customFormat="1" ht="16.5" customHeight="1">
      <c r="A140" s="37"/>
      <c r="B140" s="38"/>
      <c r="C140" s="227" t="s">
        <v>158</v>
      </c>
      <c r="D140" s="227" t="s">
        <v>118</v>
      </c>
      <c r="E140" s="228" t="s">
        <v>159</v>
      </c>
      <c r="F140" s="229" t="s">
        <v>160</v>
      </c>
      <c r="G140" s="230" t="s">
        <v>133</v>
      </c>
      <c r="H140" s="231">
        <v>3.5</v>
      </c>
      <c r="I140" s="232"/>
      <c r="J140" s="233">
        <f>ROUND(I140*H140,2)</f>
        <v>0</v>
      </c>
      <c r="K140" s="229" t="s">
        <v>150</v>
      </c>
      <c r="L140" s="43"/>
      <c r="M140" s="234" t="s">
        <v>1</v>
      </c>
      <c r="N140" s="235" t="s">
        <v>41</v>
      </c>
      <c r="O140" s="90"/>
      <c r="P140" s="236">
        <f>O140*H140</f>
        <v>0</v>
      </c>
      <c r="Q140" s="236">
        <v>0</v>
      </c>
      <c r="R140" s="236">
        <f>Q140*H140</f>
        <v>0</v>
      </c>
      <c r="S140" s="236">
        <v>0</v>
      </c>
      <c r="T140" s="23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38" t="s">
        <v>122</v>
      </c>
      <c r="AT140" s="238" t="s">
        <v>118</v>
      </c>
      <c r="AU140" s="238" t="s">
        <v>83</v>
      </c>
      <c r="AY140" s="16" t="s">
        <v>116</v>
      </c>
      <c r="BE140" s="239">
        <f>IF(N140="základní",J140,0)</f>
        <v>0</v>
      </c>
      <c r="BF140" s="239">
        <f>IF(N140="snížená",J140,0)</f>
        <v>0</v>
      </c>
      <c r="BG140" s="239">
        <f>IF(N140="zákl. přenesená",J140,0)</f>
        <v>0</v>
      </c>
      <c r="BH140" s="239">
        <f>IF(N140="sníž. přenesená",J140,0)</f>
        <v>0</v>
      </c>
      <c r="BI140" s="239">
        <f>IF(N140="nulová",J140,0)</f>
        <v>0</v>
      </c>
      <c r="BJ140" s="16" t="s">
        <v>81</v>
      </c>
      <c r="BK140" s="239">
        <f>ROUND(I140*H140,2)</f>
        <v>0</v>
      </c>
      <c r="BL140" s="16" t="s">
        <v>122</v>
      </c>
      <c r="BM140" s="238" t="s">
        <v>161</v>
      </c>
    </row>
    <row r="141" s="2" customFormat="1" ht="24" customHeight="1">
      <c r="A141" s="37"/>
      <c r="B141" s="38"/>
      <c r="C141" s="227" t="s">
        <v>162</v>
      </c>
      <c r="D141" s="227" t="s">
        <v>118</v>
      </c>
      <c r="E141" s="228" t="s">
        <v>163</v>
      </c>
      <c r="F141" s="229" t="s">
        <v>164</v>
      </c>
      <c r="G141" s="230" t="s">
        <v>133</v>
      </c>
      <c r="H141" s="231">
        <v>3.5</v>
      </c>
      <c r="I141" s="232"/>
      <c r="J141" s="233">
        <f>ROUND(I141*H141,2)</f>
        <v>0</v>
      </c>
      <c r="K141" s="229" t="s">
        <v>150</v>
      </c>
      <c r="L141" s="43"/>
      <c r="M141" s="234" t="s">
        <v>1</v>
      </c>
      <c r="N141" s="235" t="s">
        <v>41</v>
      </c>
      <c r="O141" s="90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38" t="s">
        <v>122</v>
      </c>
      <c r="AT141" s="238" t="s">
        <v>118</v>
      </c>
      <c r="AU141" s="238" t="s">
        <v>83</v>
      </c>
      <c r="AY141" s="16" t="s">
        <v>116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6" t="s">
        <v>81</v>
      </c>
      <c r="BK141" s="239">
        <f>ROUND(I141*H141,2)</f>
        <v>0</v>
      </c>
      <c r="BL141" s="16" t="s">
        <v>122</v>
      </c>
      <c r="BM141" s="238" t="s">
        <v>165</v>
      </c>
    </row>
    <row r="142" s="12" customFormat="1" ht="22.8" customHeight="1">
      <c r="A142" s="12"/>
      <c r="B142" s="211"/>
      <c r="C142" s="212"/>
      <c r="D142" s="213" t="s">
        <v>75</v>
      </c>
      <c r="E142" s="225" t="s">
        <v>83</v>
      </c>
      <c r="F142" s="225" t="s">
        <v>166</v>
      </c>
      <c r="G142" s="212"/>
      <c r="H142" s="212"/>
      <c r="I142" s="215"/>
      <c r="J142" s="226">
        <f>BK142</f>
        <v>0</v>
      </c>
      <c r="K142" s="212"/>
      <c r="L142" s="217"/>
      <c r="M142" s="218"/>
      <c r="N142" s="219"/>
      <c r="O142" s="219"/>
      <c r="P142" s="220">
        <f>SUM(P143:P149)</f>
        <v>0</v>
      </c>
      <c r="Q142" s="219"/>
      <c r="R142" s="220">
        <f>SUM(R143:R149)</f>
        <v>12.044730660000001</v>
      </c>
      <c r="S142" s="219"/>
      <c r="T142" s="221">
        <f>SUM(T143:T149)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22" t="s">
        <v>81</v>
      </c>
      <c r="AT142" s="223" t="s">
        <v>75</v>
      </c>
      <c r="AU142" s="223" t="s">
        <v>81</v>
      </c>
      <c r="AY142" s="222" t="s">
        <v>116</v>
      </c>
      <c r="BK142" s="224">
        <f>SUM(BK143:BK149)</f>
        <v>0</v>
      </c>
    </row>
    <row r="143" s="2" customFormat="1" ht="24" customHeight="1">
      <c r="A143" s="37"/>
      <c r="B143" s="38"/>
      <c r="C143" s="227" t="s">
        <v>167</v>
      </c>
      <c r="D143" s="227" t="s">
        <v>118</v>
      </c>
      <c r="E143" s="228" t="s">
        <v>168</v>
      </c>
      <c r="F143" s="229" t="s">
        <v>169</v>
      </c>
      <c r="G143" s="230" t="s">
        <v>133</v>
      </c>
      <c r="H143" s="231">
        <v>0.40000000000000002</v>
      </c>
      <c r="I143" s="232"/>
      <c r="J143" s="233">
        <f>ROUND(I143*H143,2)</f>
        <v>0</v>
      </c>
      <c r="K143" s="229" t="s">
        <v>134</v>
      </c>
      <c r="L143" s="43"/>
      <c r="M143" s="234" t="s">
        <v>1</v>
      </c>
      <c r="N143" s="235" t="s">
        <v>41</v>
      </c>
      <c r="O143" s="90"/>
      <c r="P143" s="236">
        <f>O143*H143</f>
        <v>0</v>
      </c>
      <c r="Q143" s="236">
        <v>2.1600000000000001</v>
      </c>
      <c r="R143" s="236">
        <f>Q143*H143</f>
        <v>0.8640000000000001</v>
      </c>
      <c r="S143" s="236">
        <v>0</v>
      </c>
      <c r="T143" s="23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38" t="s">
        <v>122</v>
      </c>
      <c r="AT143" s="238" t="s">
        <v>118</v>
      </c>
      <c r="AU143" s="238" t="s">
        <v>83</v>
      </c>
      <c r="AY143" s="16" t="s">
        <v>116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6" t="s">
        <v>81</v>
      </c>
      <c r="BK143" s="239">
        <f>ROUND(I143*H143,2)</f>
        <v>0</v>
      </c>
      <c r="BL143" s="16" t="s">
        <v>122</v>
      </c>
      <c r="BM143" s="238" t="s">
        <v>170</v>
      </c>
    </row>
    <row r="144" s="13" customFormat="1">
      <c r="A144" s="13"/>
      <c r="B144" s="240"/>
      <c r="C144" s="241"/>
      <c r="D144" s="242" t="s">
        <v>136</v>
      </c>
      <c r="E144" s="243" t="s">
        <v>1</v>
      </c>
      <c r="F144" s="244" t="s">
        <v>171</v>
      </c>
      <c r="G144" s="241"/>
      <c r="H144" s="245">
        <v>0.40000000000000002</v>
      </c>
      <c r="I144" s="246"/>
      <c r="J144" s="241"/>
      <c r="K144" s="241"/>
      <c r="L144" s="247"/>
      <c r="M144" s="248"/>
      <c r="N144" s="249"/>
      <c r="O144" s="249"/>
      <c r="P144" s="249"/>
      <c r="Q144" s="249"/>
      <c r="R144" s="249"/>
      <c r="S144" s="249"/>
      <c r="T144" s="250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51" t="s">
        <v>136</v>
      </c>
      <c r="AU144" s="251" t="s">
        <v>83</v>
      </c>
      <c r="AV144" s="13" t="s">
        <v>83</v>
      </c>
      <c r="AW144" s="13" t="s">
        <v>32</v>
      </c>
      <c r="AX144" s="13" t="s">
        <v>81</v>
      </c>
      <c r="AY144" s="251" t="s">
        <v>116</v>
      </c>
    </row>
    <row r="145" s="2" customFormat="1" ht="16.5" customHeight="1">
      <c r="A145" s="37"/>
      <c r="B145" s="38"/>
      <c r="C145" s="227" t="s">
        <v>172</v>
      </c>
      <c r="D145" s="227" t="s">
        <v>118</v>
      </c>
      <c r="E145" s="228" t="s">
        <v>173</v>
      </c>
      <c r="F145" s="229" t="s">
        <v>174</v>
      </c>
      <c r="G145" s="230" t="s">
        <v>133</v>
      </c>
      <c r="H145" s="231">
        <v>4.5540000000000003</v>
      </c>
      <c r="I145" s="232"/>
      <c r="J145" s="233">
        <f>ROUND(I145*H145,2)</f>
        <v>0</v>
      </c>
      <c r="K145" s="229" t="s">
        <v>134</v>
      </c>
      <c r="L145" s="43"/>
      <c r="M145" s="234" t="s">
        <v>1</v>
      </c>
      <c r="N145" s="235" t="s">
        <v>41</v>
      </c>
      <c r="O145" s="90"/>
      <c r="P145" s="236">
        <f>O145*H145</f>
        <v>0</v>
      </c>
      <c r="Q145" s="236">
        <v>2.45329</v>
      </c>
      <c r="R145" s="236">
        <f>Q145*H145</f>
        <v>11.172282660000001</v>
      </c>
      <c r="S145" s="236">
        <v>0</v>
      </c>
      <c r="T145" s="237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38" t="s">
        <v>122</v>
      </c>
      <c r="AT145" s="238" t="s">
        <v>118</v>
      </c>
      <c r="AU145" s="238" t="s">
        <v>83</v>
      </c>
      <c r="AY145" s="16" t="s">
        <v>116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6" t="s">
        <v>81</v>
      </c>
      <c r="BK145" s="239">
        <f>ROUND(I145*H145,2)</f>
        <v>0</v>
      </c>
      <c r="BL145" s="16" t="s">
        <v>122</v>
      </c>
      <c r="BM145" s="238" t="s">
        <v>175</v>
      </c>
    </row>
    <row r="146" s="13" customFormat="1">
      <c r="A146" s="13"/>
      <c r="B146" s="240"/>
      <c r="C146" s="241"/>
      <c r="D146" s="242" t="s">
        <v>136</v>
      </c>
      <c r="E146" s="243" t="s">
        <v>1</v>
      </c>
      <c r="F146" s="244" t="s">
        <v>176</v>
      </c>
      <c r="G146" s="241"/>
      <c r="H146" s="245">
        <v>4.5540000000000003</v>
      </c>
      <c r="I146" s="246"/>
      <c r="J146" s="241"/>
      <c r="K146" s="241"/>
      <c r="L146" s="247"/>
      <c r="M146" s="248"/>
      <c r="N146" s="249"/>
      <c r="O146" s="249"/>
      <c r="P146" s="249"/>
      <c r="Q146" s="249"/>
      <c r="R146" s="249"/>
      <c r="S146" s="249"/>
      <c r="T146" s="25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51" t="s">
        <v>136</v>
      </c>
      <c r="AU146" s="251" t="s">
        <v>83</v>
      </c>
      <c r="AV146" s="13" t="s">
        <v>83</v>
      </c>
      <c r="AW146" s="13" t="s">
        <v>32</v>
      </c>
      <c r="AX146" s="13" t="s">
        <v>81</v>
      </c>
      <c r="AY146" s="251" t="s">
        <v>116</v>
      </c>
    </row>
    <row r="147" s="2" customFormat="1" ht="16.5" customHeight="1">
      <c r="A147" s="37"/>
      <c r="B147" s="38"/>
      <c r="C147" s="227" t="s">
        <v>177</v>
      </c>
      <c r="D147" s="227" t="s">
        <v>118</v>
      </c>
      <c r="E147" s="228" t="s">
        <v>178</v>
      </c>
      <c r="F147" s="229" t="s">
        <v>179</v>
      </c>
      <c r="G147" s="230" t="s">
        <v>180</v>
      </c>
      <c r="H147" s="231">
        <v>3.2000000000000002</v>
      </c>
      <c r="I147" s="232"/>
      <c r="J147" s="233">
        <f>ROUND(I147*H147,2)</f>
        <v>0</v>
      </c>
      <c r="K147" s="229" t="s">
        <v>150</v>
      </c>
      <c r="L147" s="43"/>
      <c r="M147" s="234" t="s">
        <v>1</v>
      </c>
      <c r="N147" s="235" t="s">
        <v>41</v>
      </c>
      <c r="O147" s="90"/>
      <c r="P147" s="236">
        <f>O147*H147</f>
        <v>0</v>
      </c>
      <c r="Q147" s="236">
        <v>0.00264</v>
      </c>
      <c r="R147" s="236">
        <f>Q147*H147</f>
        <v>0.0084480000000000006</v>
      </c>
      <c r="S147" s="236">
        <v>0</v>
      </c>
      <c r="T147" s="237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38" t="s">
        <v>122</v>
      </c>
      <c r="AT147" s="238" t="s">
        <v>118</v>
      </c>
      <c r="AU147" s="238" t="s">
        <v>83</v>
      </c>
      <c r="AY147" s="16" t="s">
        <v>116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6" t="s">
        <v>81</v>
      </c>
      <c r="BK147" s="239">
        <f>ROUND(I147*H147,2)</f>
        <v>0</v>
      </c>
      <c r="BL147" s="16" t="s">
        <v>122</v>
      </c>
      <c r="BM147" s="238" t="s">
        <v>181</v>
      </c>
    </row>
    <row r="148" s="13" customFormat="1">
      <c r="A148" s="13"/>
      <c r="B148" s="240"/>
      <c r="C148" s="241"/>
      <c r="D148" s="242" t="s">
        <v>136</v>
      </c>
      <c r="E148" s="243" t="s">
        <v>1</v>
      </c>
      <c r="F148" s="244" t="s">
        <v>182</v>
      </c>
      <c r="G148" s="241"/>
      <c r="H148" s="245">
        <v>3.2000000000000002</v>
      </c>
      <c r="I148" s="246"/>
      <c r="J148" s="241"/>
      <c r="K148" s="241"/>
      <c r="L148" s="247"/>
      <c r="M148" s="248"/>
      <c r="N148" s="249"/>
      <c r="O148" s="249"/>
      <c r="P148" s="249"/>
      <c r="Q148" s="249"/>
      <c r="R148" s="249"/>
      <c r="S148" s="249"/>
      <c r="T148" s="25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1" t="s">
        <v>136</v>
      </c>
      <c r="AU148" s="251" t="s">
        <v>83</v>
      </c>
      <c r="AV148" s="13" t="s">
        <v>83</v>
      </c>
      <c r="AW148" s="13" t="s">
        <v>32</v>
      </c>
      <c r="AX148" s="13" t="s">
        <v>81</v>
      </c>
      <c r="AY148" s="251" t="s">
        <v>116</v>
      </c>
    </row>
    <row r="149" s="2" customFormat="1" ht="16.5" customHeight="1">
      <c r="A149" s="37"/>
      <c r="B149" s="38"/>
      <c r="C149" s="227" t="s">
        <v>183</v>
      </c>
      <c r="D149" s="227" t="s">
        <v>118</v>
      </c>
      <c r="E149" s="228" t="s">
        <v>184</v>
      </c>
      <c r="F149" s="229" t="s">
        <v>185</v>
      </c>
      <c r="G149" s="230" t="s">
        <v>180</v>
      </c>
      <c r="H149" s="231">
        <v>3.2000000000000002</v>
      </c>
      <c r="I149" s="232"/>
      <c r="J149" s="233">
        <f>ROUND(I149*H149,2)</f>
        <v>0</v>
      </c>
      <c r="K149" s="229" t="s">
        <v>150</v>
      </c>
      <c r="L149" s="43"/>
      <c r="M149" s="234" t="s">
        <v>1</v>
      </c>
      <c r="N149" s="235" t="s">
        <v>41</v>
      </c>
      <c r="O149" s="90"/>
      <c r="P149" s="236">
        <f>O149*H149</f>
        <v>0</v>
      </c>
      <c r="Q149" s="236">
        <v>0</v>
      </c>
      <c r="R149" s="236">
        <f>Q149*H149</f>
        <v>0</v>
      </c>
      <c r="S149" s="236">
        <v>0</v>
      </c>
      <c r="T149" s="237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38" t="s">
        <v>122</v>
      </c>
      <c r="AT149" s="238" t="s">
        <v>118</v>
      </c>
      <c r="AU149" s="238" t="s">
        <v>83</v>
      </c>
      <c r="AY149" s="16" t="s">
        <v>116</v>
      </c>
      <c r="BE149" s="239">
        <f>IF(N149="základní",J149,0)</f>
        <v>0</v>
      </c>
      <c r="BF149" s="239">
        <f>IF(N149="snížená",J149,0)</f>
        <v>0</v>
      </c>
      <c r="BG149" s="239">
        <f>IF(N149="zákl. přenesená",J149,0)</f>
        <v>0</v>
      </c>
      <c r="BH149" s="239">
        <f>IF(N149="sníž. přenesená",J149,0)</f>
        <v>0</v>
      </c>
      <c r="BI149" s="239">
        <f>IF(N149="nulová",J149,0)</f>
        <v>0</v>
      </c>
      <c r="BJ149" s="16" t="s">
        <v>81</v>
      </c>
      <c r="BK149" s="239">
        <f>ROUND(I149*H149,2)</f>
        <v>0</v>
      </c>
      <c r="BL149" s="16" t="s">
        <v>122</v>
      </c>
      <c r="BM149" s="238" t="s">
        <v>186</v>
      </c>
    </row>
    <row r="150" s="12" customFormat="1" ht="22.8" customHeight="1">
      <c r="A150" s="12"/>
      <c r="B150" s="211"/>
      <c r="C150" s="212"/>
      <c r="D150" s="213" t="s">
        <v>75</v>
      </c>
      <c r="E150" s="225" t="s">
        <v>158</v>
      </c>
      <c r="F150" s="225" t="s">
        <v>187</v>
      </c>
      <c r="G150" s="212"/>
      <c r="H150" s="212"/>
      <c r="I150" s="215"/>
      <c r="J150" s="226">
        <f>BK150</f>
        <v>0</v>
      </c>
      <c r="K150" s="212"/>
      <c r="L150" s="217"/>
      <c r="M150" s="218"/>
      <c r="N150" s="219"/>
      <c r="O150" s="219"/>
      <c r="P150" s="220">
        <f>SUM(P151:P156)</f>
        <v>0</v>
      </c>
      <c r="Q150" s="219"/>
      <c r="R150" s="220">
        <f>SUM(R151:R156)</f>
        <v>4.0000000000000003E-05</v>
      </c>
      <c r="S150" s="219"/>
      <c r="T150" s="221">
        <f>SUM(T151:T156)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22" t="s">
        <v>81</v>
      </c>
      <c r="AT150" s="223" t="s">
        <v>75</v>
      </c>
      <c r="AU150" s="223" t="s">
        <v>81</v>
      </c>
      <c r="AY150" s="222" t="s">
        <v>116</v>
      </c>
      <c r="BK150" s="224">
        <f>SUM(BK151:BK156)</f>
        <v>0</v>
      </c>
    </row>
    <row r="151" s="2" customFormat="1" ht="16.5" customHeight="1">
      <c r="A151" s="37"/>
      <c r="B151" s="38"/>
      <c r="C151" s="227" t="s">
        <v>8</v>
      </c>
      <c r="D151" s="227" t="s">
        <v>118</v>
      </c>
      <c r="E151" s="228" t="s">
        <v>188</v>
      </c>
      <c r="F151" s="229" t="s">
        <v>189</v>
      </c>
      <c r="G151" s="230" t="s">
        <v>121</v>
      </c>
      <c r="H151" s="231">
        <v>1</v>
      </c>
      <c r="I151" s="232"/>
      <c r="J151" s="233">
        <f>ROUND(I151*H151,2)</f>
        <v>0</v>
      </c>
      <c r="K151" s="229" t="s">
        <v>1</v>
      </c>
      <c r="L151" s="43"/>
      <c r="M151" s="234" t="s">
        <v>1</v>
      </c>
      <c r="N151" s="235" t="s">
        <v>41</v>
      </c>
      <c r="O151" s="90"/>
      <c r="P151" s="236">
        <f>O151*H151</f>
        <v>0</v>
      </c>
      <c r="Q151" s="236">
        <v>0</v>
      </c>
      <c r="R151" s="236">
        <f>Q151*H151</f>
        <v>0</v>
      </c>
      <c r="S151" s="236">
        <v>0</v>
      </c>
      <c r="T151" s="237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38" t="s">
        <v>122</v>
      </c>
      <c r="AT151" s="238" t="s">
        <v>118</v>
      </c>
      <c r="AU151" s="238" t="s">
        <v>83</v>
      </c>
      <c r="AY151" s="16" t="s">
        <v>116</v>
      </c>
      <c r="BE151" s="239">
        <f>IF(N151="základní",J151,0)</f>
        <v>0</v>
      </c>
      <c r="BF151" s="239">
        <f>IF(N151="snížená",J151,0)</f>
        <v>0</v>
      </c>
      <c r="BG151" s="239">
        <f>IF(N151="zákl. přenesená",J151,0)</f>
        <v>0</v>
      </c>
      <c r="BH151" s="239">
        <f>IF(N151="sníž. přenesená",J151,0)</f>
        <v>0</v>
      </c>
      <c r="BI151" s="239">
        <f>IF(N151="nulová",J151,0)</f>
        <v>0</v>
      </c>
      <c r="BJ151" s="16" t="s">
        <v>81</v>
      </c>
      <c r="BK151" s="239">
        <f>ROUND(I151*H151,2)</f>
        <v>0</v>
      </c>
      <c r="BL151" s="16" t="s">
        <v>122</v>
      </c>
      <c r="BM151" s="238" t="s">
        <v>190</v>
      </c>
    </row>
    <row r="152" s="2" customFormat="1" ht="16.5" customHeight="1">
      <c r="A152" s="37"/>
      <c r="B152" s="38"/>
      <c r="C152" s="227" t="s">
        <v>191</v>
      </c>
      <c r="D152" s="227" t="s">
        <v>118</v>
      </c>
      <c r="E152" s="228" t="s">
        <v>192</v>
      </c>
      <c r="F152" s="229" t="s">
        <v>193</v>
      </c>
      <c r="G152" s="230" t="s">
        <v>121</v>
      </c>
      <c r="H152" s="231">
        <v>1</v>
      </c>
      <c r="I152" s="232"/>
      <c r="J152" s="233">
        <f>ROUND(I152*H152,2)</f>
        <v>0</v>
      </c>
      <c r="K152" s="229" t="s">
        <v>1</v>
      </c>
      <c r="L152" s="43"/>
      <c r="M152" s="234" t="s">
        <v>1</v>
      </c>
      <c r="N152" s="235" t="s">
        <v>41</v>
      </c>
      <c r="O152" s="90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38" t="s">
        <v>122</v>
      </c>
      <c r="AT152" s="238" t="s">
        <v>118</v>
      </c>
      <c r="AU152" s="238" t="s">
        <v>83</v>
      </c>
      <c r="AY152" s="16" t="s">
        <v>116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6" t="s">
        <v>81</v>
      </c>
      <c r="BK152" s="239">
        <f>ROUND(I152*H152,2)</f>
        <v>0</v>
      </c>
      <c r="BL152" s="16" t="s">
        <v>122</v>
      </c>
      <c r="BM152" s="238" t="s">
        <v>194</v>
      </c>
    </row>
    <row r="153" s="2" customFormat="1" ht="16.5" customHeight="1">
      <c r="A153" s="37"/>
      <c r="B153" s="38"/>
      <c r="C153" s="227" t="s">
        <v>195</v>
      </c>
      <c r="D153" s="227" t="s">
        <v>118</v>
      </c>
      <c r="E153" s="228" t="s">
        <v>196</v>
      </c>
      <c r="F153" s="229" t="s">
        <v>197</v>
      </c>
      <c r="G153" s="230" t="s">
        <v>121</v>
      </c>
      <c r="H153" s="231">
        <v>1</v>
      </c>
      <c r="I153" s="232"/>
      <c r="J153" s="233">
        <f>ROUND(I153*H153,2)</f>
        <v>0</v>
      </c>
      <c r="K153" s="229" t="s">
        <v>1</v>
      </c>
      <c r="L153" s="43"/>
      <c r="M153" s="234" t="s">
        <v>1</v>
      </c>
      <c r="N153" s="235" t="s">
        <v>41</v>
      </c>
      <c r="O153" s="90"/>
      <c r="P153" s="236">
        <f>O153*H153</f>
        <v>0</v>
      </c>
      <c r="Q153" s="236">
        <v>0</v>
      </c>
      <c r="R153" s="236">
        <f>Q153*H153</f>
        <v>0</v>
      </c>
      <c r="S153" s="236">
        <v>0</v>
      </c>
      <c r="T153" s="237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38" t="s">
        <v>122</v>
      </c>
      <c r="AT153" s="238" t="s">
        <v>118</v>
      </c>
      <c r="AU153" s="238" t="s">
        <v>83</v>
      </c>
      <c r="AY153" s="16" t="s">
        <v>116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6" t="s">
        <v>81</v>
      </c>
      <c r="BK153" s="239">
        <f>ROUND(I153*H153,2)</f>
        <v>0</v>
      </c>
      <c r="BL153" s="16" t="s">
        <v>122</v>
      </c>
      <c r="BM153" s="238" t="s">
        <v>198</v>
      </c>
    </row>
    <row r="154" s="2" customFormat="1" ht="16.5" customHeight="1">
      <c r="A154" s="37"/>
      <c r="B154" s="38"/>
      <c r="C154" s="227" t="s">
        <v>199</v>
      </c>
      <c r="D154" s="227" t="s">
        <v>118</v>
      </c>
      <c r="E154" s="228" t="s">
        <v>200</v>
      </c>
      <c r="F154" s="229" t="s">
        <v>201</v>
      </c>
      <c r="G154" s="230" t="s">
        <v>121</v>
      </c>
      <c r="H154" s="231">
        <v>1</v>
      </c>
      <c r="I154" s="232"/>
      <c r="J154" s="233">
        <f>ROUND(I154*H154,2)</f>
        <v>0</v>
      </c>
      <c r="K154" s="229" t="s">
        <v>1</v>
      </c>
      <c r="L154" s="43"/>
      <c r="M154" s="234" t="s">
        <v>1</v>
      </c>
      <c r="N154" s="235" t="s">
        <v>41</v>
      </c>
      <c r="O154" s="90"/>
      <c r="P154" s="236">
        <f>O154*H154</f>
        <v>0</v>
      </c>
      <c r="Q154" s="236">
        <v>0</v>
      </c>
      <c r="R154" s="236">
        <f>Q154*H154</f>
        <v>0</v>
      </c>
      <c r="S154" s="236">
        <v>0</v>
      </c>
      <c r="T154" s="237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38" t="s">
        <v>122</v>
      </c>
      <c r="AT154" s="238" t="s">
        <v>118</v>
      </c>
      <c r="AU154" s="238" t="s">
        <v>83</v>
      </c>
      <c r="AY154" s="16" t="s">
        <v>116</v>
      </c>
      <c r="BE154" s="239">
        <f>IF(N154="základní",J154,0)</f>
        <v>0</v>
      </c>
      <c r="BF154" s="239">
        <f>IF(N154="snížená",J154,0)</f>
        <v>0</v>
      </c>
      <c r="BG154" s="239">
        <f>IF(N154="zákl. přenesená",J154,0)</f>
        <v>0</v>
      </c>
      <c r="BH154" s="239">
        <f>IF(N154="sníž. přenesená",J154,0)</f>
        <v>0</v>
      </c>
      <c r="BI154" s="239">
        <f>IF(N154="nulová",J154,0)</f>
        <v>0</v>
      </c>
      <c r="BJ154" s="16" t="s">
        <v>81</v>
      </c>
      <c r="BK154" s="239">
        <f>ROUND(I154*H154,2)</f>
        <v>0</v>
      </c>
      <c r="BL154" s="16" t="s">
        <v>122</v>
      </c>
      <c r="BM154" s="238" t="s">
        <v>202</v>
      </c>
    </row>
    <row r="155" s="2" customFormat="1" ht="24" customHeight="1">
      <c r="A155" s="37"/>
      <c r="B155" s="38"/>
      <c r="C155" s="227" t="s">
        <v>203</v>
      </c>
      <c r="D155" s="227" t="s">
        <v>118</v>
      </c>
      <c r="E155" s="228" t="s">
        <v>204</v>
      </c>
      <c r="F155" s="229" t="s">
        <v>205</v>
      </c>
      <c r="G155" s="230" t="s">
        <v>121</v>
      </c>
      <c r="H155" s="231">
        <v>1</v>
      </c>
      <c r="I155" s="232"/>
      <c r="J155" s="233">
        <f>ROUND(I155*H155,2)</f>
        <v>0</v>
      </c>
      <c r="K155" s="229" t="s">
        <v>1</v>
      </c>
      <c r="L155" s="43"/>
      <c r="M155" s="234" t="s">
        <v>1</v>
      </c>
      <c r="N155" s="235" t="s">
        <v>41</v>
      </c>
      <c r="O155" s="90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38" t="s">
        <v>122</v>
      </c>
      <c r="AT155" s="238" t="s">
        <v>118</v>
      </c>
      <c r="AU155" s="238" t="s">
        <v>83</v>
      </c>
      <c r="AY155" s="16" t="s">
        <v>116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6" t="s">
        <v>81</v>
      </c>
      <c r="BK155" s="239">
        <f>ROUND(I155*H155,2)</f>
        <v>0</v>
      </c>
      <c r="BL155" s="16" t="s">
        <v>122</v>
      </c>
      <c r="BM155" s="238" t="s">
        <v>206</v>
      </c>
    </row>
    <row r="156" s="2" customFormat="1" ht="16.5" customHeight="1">
      <c r="A156" s="37"/>
      <c r="B156" s="38"/>
      <c r="C156" s="227" t="s">
        <v>207</v>
      </c>
      <c r="D156" s="227" t="s">
        <v>118</v>
      </c>
      <c r="E156" s="228" t="s">
        <v>208</v>
      </c>
      <c r="F156" s="229" t="s">
        <v>209</v>
      </c>
      <c r="G156" s="230" t="s">
        <v>121</v>
      </c>
      <c r="H156" s="231">
        <v>1</v>
      </c>
      <c r="I156" s="232"/>
      <c r="J156" s="233">
        <f>ROUND(I156*H156,2)</f>
        <v>0</v>
      </c>
      <c r="K156" s="229" t="s">
        <v>1</v>
      </c>
      <c r="L156" s="43"/>
      <c r="M156" s="234" t="s">
        <v>1</v>
      </c>
      <c r="N156" s="235" t="s">
        <v>41</v>
      </c>
      <c r="O156" s="90"/>
      <c r="P156" s="236">
        <f>O156*H156</f>
        <v>0</v>
      </c>
      <c r="Q156" s="236">
        <v>4.0000000000000003E-05</v>
      </c>
      <c r="R156" s="236">
        <f>Q156*H156</f>
        <v>4.0000000000000003E-05</v>
      </c>
      <c r="S156" s="236">
        <v>0</v>
      </c>
      <c r="T156" s="237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38" t="s">
        <v>122</v>
      </c>
      <c r="AT156" s="238" t="s">
        <v>118</v>
      </c>
      <c r="AU156" s="238" t="s">
        <v>83</v>
      </c>
      <c r="AY156" s="16" t="s">
        <v>116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6" t="s">
        <v>81</v>
      </c>
      <c r="BK156" s="239">
        <f>ROUND(I156*H156,2)</f>
        <v>0</v>
      </c>
      <c r="BL156" s="16" t="s">
        <v>122</v>
      </c>
      <c r="BM156" s="238" t="s">
        <v>210</v>
      </c>
    </row>
    <row r="157" s="12" customFormat="1" ht="22.8" customHeight="1">
      <c r="A157" s="12"/>
      <c r="B157" s="211"/>
      <c r="C157" s="212"/>
      <c r="D157" s="213" t="s">
        <v>75</v>
      </c>
      <c r="E157" s="225" t="s">
        <v>211</v>
      </c>
      <c r="F157" s="225" t="s">
        <v>212</v>
      </c>
      <c r="G157" s="212"/>
      <c r="H157" s="212"/>
      <c r="I157" s="215"/>
      <c r="J157" s="226">
        <f>BK157</f>
        <v>0</v>
      </c>
      <c r="K157" s="212"/>
      <c r="L157" s="217"/>
      <c r="M157" s="218"/>
      <c r="N157" s="219"/>
      <c r="O157" s="219"/>
      <c r="P157" s="220">
        <f>SUM(P158:P162)</f>
        <v>0</v>
      </c>
      <c r="Q157" s="219"/>
      <c r="R157" s="220">
        <f>SUM(R158:R162)</f>
        <v>0</v>
      </c>
      <c r="S157" s="219"/>
      <c r="T157" s="221">
        <f>SUM(T158:T162)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2" t="s">
        <v>81</v>
      </c>
      <c r="AT157" s="223" t="s">
        <v>75</v>
      </c>
      <c r="AU157" s="223" t="s">
        <v>81</v>
      </c>
      <c r="AY157" s="222" t="s">
        <v>116</v>
      </c>
      <c r="BK157" s="224">
        <f>SUM(BK158:BK162)</f>
        <v>0</v>
      </c>
    </row>
    <row r="158" s="2" customFormat="1" ht="24" customHeight="1">
      <c r="A158" s="37"/>
      <c r="B158" s="38"/>
      <c r="C158" s="227" t="s">
        <v>7</v>
      </c>
      <c r="D158" s="227" t="s">
        <v>118</v>
      </c>
      <c r="E158" s="228" t="s">
        <v>213</v>
      </c>
      <c r="F158" s="229" t="s">
        <v>214</v>
      </c>
      <c r="G158" s="230" t="s">
        <v>215</v>
      </c>
      <c r="H158" s="231">
        <v>1.98</v>
      </c>
      <c r="I158" s="232"/>
      <c r="J158" s="233">
        <f>ROUND(I158*H158,2)</f>
        <v>0</v>
      </c>
      <c r="K158" s="229" t="s">
        <v>150</v>
      </c>
      <c r="L158" s="43"/>
      <c r="M158" s="234" t="s">
        <v>1</v>
      </c>
      <c r="N158" s="235" t="s">
        <v>41</v>
      </c>
      <c r="O158" s="90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38" t="s">
        <v>122</v>
      </c>
      <c r="AT158" s="238" t="s">
        <v>118</v>
      </c>
      <c r="AU158" s="238" t="s">
        <v>83</v>
      </c>
      <c r="AY158" s="16" t="s">
        <v>116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6" t="s">
        <v>81</v>
      </c>
      <c r="BK158" s="239">
        <f>ROUND(I158*H158,2)</f>
        <v>0</v>
      </c>
      <c r="BL158" s="16" t="s">
        <v>122</v>
      </c>
      <c r="BM158" s="238" t="s">
        <v>216</v>
      </c>
    </row>
    <row r="159" s="2" customFormat="1" ht="24" customHeight="1">
      <c r="A159" s="37"/>
      <c r="B159" s="38"/>
      <c r="C159" s="227" t="s">
        <v>217</v>
      </c>
      <c r="D159" s="227" t="s">
        <v>118</v>
      </c>
      <c r="E159" s="228" t="s">
        <v>218</v>
      </c>
      <c r="F159" s="229" t="s">
        <v>219</v>
      </c>
      <c r="G159" s="230" t="s">
        <v>215</v>
      </c>
      <c r="H159" s="231">
        <v>47.520000000000003</v>
      </c>
      <c r="I159" s="232"/>
      <c r="J159" s="233">
        <f>ROUND(I159*H159,2)</f>
        <v>0</v>
      </c>
      <c r="K159" s="229" t="s">
        <v>150</v>
      </c>
      <c r="L159" s="43"/>
      <c r="M159" s="234" t="s">
        <v>1</v>
      </c>
      <c r="N159" s="235" t="s">
        <v>41</v>
      </c>
      <c r="O159" s="90"/>
      <c r="P159" s="236">
        <f>O159*H159</f>
        <v>0</v>
      </c>
      <c r="Q159" s="236">
        <v>0</v>
      </c>
      <c r="R159" s="236">
        <f>Q159*H159</f>
        <v>0</v>
      </c>
      <c r="S159" s="236">
        <v>0</v>
      </c>
      <c r="T159" s="237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38" t="s">
        <v>122</v>
      </c>
      <c r="AT159" s="238" t="s">
        <v>118</v>
      </c>
      <c r="AU159" s="238" t="s">
        <v>83</v>
      </c>
      <c r="AY159" s="16" t="s">
        <v>116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6" t="s">
        <v>81</v>
      </c>
      <c r="BK159" s="239">
        <f>ROUND(I159*H159,2)</f>
        <v>0</v>
      </c>
      <c r="BL159" s="16" t="s">
        <v>122</v>
      </c>
      <c r="BM159" s="238" t="s">
        <v>220</v>
      </c>
    </row>
    <row r="160" s="13" customFormat="1">
      <c r="A160" s="13"/>
      <c r="B160" s="240"/>
      <c r="C160" s="241"/>
      <c r="D160" s="242" t="s">
        <v>136</v>
      </c>
      <c r="E160" s="243" t="s">
        <v>1</v>
      </c>
      <c r="F160" s="244" t="s">
        <v>221</v>
      </c>
      <c r="G160" s="241"/>
      <c r="H160" s="245">
        <v>1.98</v>
      </c>
      <c r="I160" s="246"/>
      <c r="J160" s="241"/>
      <c r="K160" s="241"/>
      <c r="L160" s="247"/>
      <c r="M160" s="248"/>
      <c r="N160" s="249"/>
      <c r="O160" s="249"/>
      <c r="P160" s="249"/>
      <c r="Q160" s="249"/>
      <c r="R160" s="249"/>
      <c r="S160" s="249"/>
      <c r="T160" s="250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51" t="s">
        <v>136</v>
      </c>
      <c r="AU160" s="251" t="s">
        <v>83</v>
      </c>
      <c r="AV160" s="13" t="s">
        <v>83</v>
      </c>
      <c r="AW160" s="13" t="s">
        <v>32</v>
      </c>
      <c r="AX160" s="13" t="s">
        <v>81</v>
      </c>
      <c r="AY160" s="251" t="s">
        <v>116</v>
      </c>
    </row>
    <row r="161" s="13" customFormat="1">
      <c r="A161" s="13"/>
      <c r="B161" s="240"/>
      <c r="C161" s="241"/>
      <c r="D161" s="242" t="s">
        <v>136</v>
      </c>
      <c r="E161" s="241"/>
      <c r="F161" s="244" t="s">
        <v>222</v>
      </c>
      <c r="G161" s="241"/>
      <c r="H161" s="245">
        <v>47.520000000000003</v>
      </c>
      <c r="I161" s="246"/>
      <c r="J161" s="241"/>
      <c r="K161" s="241"/>
      <c r="L161" s="247"/>
      <c r="M161" s="248"/>
      <c r="N161" s="249"/>
      <c r="O161" s="249"/>
      <c r="P161" s="249"/>
      <c r="Q161" s="249"/>
      <c r="R161" s="249"/>
      <c r="S161" s="249"/>
      <c r="T161" s="250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1" t="s">
        <v>136</v>
      </c>
      <c r="AU161" s="251" t="s">
        <v>83</v>
      </c>
      <c r="AV161" s="13" t="s">
        <v>83</v>
      </c>
      <c r="AW161" s="13" t="s">
        <v>4</v>
      </c>
      <c r="AX161" s="13" t="s">
        <v>81</v>
      </c>
      <c r="AY161" s="251" t="s">
        <v>116</v>
      </c>
    </row>
    <row r="162" s="2" customFormat="1" ht="24" customHeight="1">
      <c r="A162" s="37"/>
      <c r="B162" s="38"/>
      <c r="C162" s="227" t="s">
        <v>223</v>
      </c>
      <c r="D162" s="227" t="s">
        <v>118</v>
      </c>
      <c r="E162" s="228" t="s">
        <v>224</v>
      </c>
      <c r="F162" s="229" t="s">
        <v>225</v>
      </c>
      <c r="G162" s="230" t="s">
        <v>215</v>
      </c>
      <c r="H162" s="231">
        <v>1.98</v>
      </c>
      <c r="I162" s="232"/>
      <c r="J162" s="233">
        <f>ROUND(I162*H162,2)</f>
        <v>0</v>
      </c>
      <c r="K162" s="229" t="s">
        <v>150</v>
      </c>
      <c r="L162" s="43"/>
      <c r="M162" s="234" t="s">
        <v>1</v>
      </c>
      <c r="N162" s="235" t="s">
        <v>41</v>
      </c>
      <c r="O162" s="90"/>
      <c r="P162" s="236">
        <f>O162*H162</f>
        <v>0</v>
      </c>
      <c r="Q162" s="236">
        <v>0</v>
      </c>
      <c r="R162" s="236">
        <f>Q162*H162</f>
        <v>0</v>
      </c>
      <c r="S162" s="236">
        <v>0</v>
      </c>
      <c r="T162" s="237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38" t="s">
        <v>122</v>
      </c>
      <c r="AT162" s="238" t="s">
        <v>118</v>
      </c>
      <c r="AU162" s="238" t="s">
        <v>83</v>
      </c>
      <c r="AY162" s="16" t="s">
        <v>116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6" t="s">
        <v>81</v>
      </c>
      <c r="BK162" s="239">
        <f>ROUND(I162*H162,2)</f>
        <v>0</v>
      </c>
      <c r="BL162" s="16" t="s">
        <v>122</v>
      </c>
      <c r="BM162" s="238" t="s">
        <v>226</v>
      </c>
    </row>
    <row r="163" s="12" customFormat="1" ht="25.92" customHeight="1">
      <c r="A163" s="12"/>
      <c r="B163" s="211"/>
      <c r="C163" s="212"/>
      <c r="D163" s="213" t="s">
        <v>75</v>
      </c>
      <c r="E163" s="214" t="s">
        <v>227</v>
      </c>
      <c r="F163" s="214" t="s">
        <v>228</v>
      </c>
      <c r="G163" s="212"/>
      <c r="H163" s="212"/>
      <c r="I163" s="215"/>
      <c r="J163" s="216">
        <f>BK163</f>
        <v>0</v>
      </c>
      <c r="K163" s="212"/>
      <c r="L163" s="217"/>
      <c r="M163" s="218"/>
      <c r="N163" s="219"/>
      <c r="O163" s="219"/>
      <c r="P163" s="220">
        <f>P164+P165</f>
        <v>0</v>
      </c>
      <c r="Q163" s="219"/>
      <c r="R163" s="220">
        <f>R164+R165</f>
        <v>0</v>
      </c>
      <c r="S163" s="219"/>
      <c r="T163" s="221">
        <f>T164+T165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22" t="s">
        <v>81</v>
      </c>
      <c r="AT163" s="223" t="s">
        <v>75</v>
      </c>
      <c r="AU163" s="223" t="s">
        <v>76</v>
      </c>
      <c r="AY163" s="222" t="s">
        <v>116</v>
      </c>
      <c r="BK163" s="224">
        <f>BK164+BK165</f>
        <v>0</v>
      </c>
    </row>
    <row r="164" s="2" customFormat="1" ht="24" customHeight="1">
      <c r="A164" s="37"/>
      <c r="B164" s="38"/>
      <c r="C164" s="227" t="s">
        <v>229</v>
      </c>
      <c r="D164" s="227" t="s">
        <v>118</v>
      </c>
      <c r="E164" s="228" t="s">
        <v>230</v>
      </c>
      <c r="F164" s="229" t="s">
        <v>231</v>
      </c>
      <c r="G164" s="230" t="s">
        <v>215</v>
      </c>
      <c r="H164" s="231">
        <v>12.045</v>
      </c>
      <c r="I164" s="232"/>
      <c r="J164" s="233">
        <f>ROUND(I164*H164,2)</f>
        <v>0</v>
      </c>
      <c r="K164" s="229" t="s">
        <v>134</v>
      </c>
      <c r="L164" s="43"/>
      <c r="M164" s="234" t="s">
        <v>1</v>
      </c>
      <c r="N164" s="235" t="s">
        <v>41</v>
      </c>
      <c r="O164" s="90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38" t="s">
        <v>122</v>
      </c>
      <c r="AT164" s="238" t="s">
        <v>118</v>
      </c>
      <c r="AU164" s="238" t="s">
        <v>81</v>
      </c>
      <c r="AY164" s="16" t="s">
        <v>116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6" t="s">
        <v>81</v>
      </c>
      <c r="BK164" s="239">
        <f>ROUND(I164*H164,2)</f>
        <v>0</v>
      </c>
      <c r="BL164" s="16" t="s">
        <v>122</v>
      </c>
      <c r="BM164" s="238" t="s">
        <v>232</v>
      </c>
    </row>
    <row r="165" s="12" customFormat="1" ht="22.8" customHeight="1">
      <c r="A165" s="12"/>
      <c r="B165" s="211"/>
      <c r="C165" s="212"/>
      <c r="D165" s="213" t="s">
        <v>75</v>
      </c>
      <c r="E165" s="225" t="s">
        <v>233</v>
      </c>
      <c r="F165" s="225" t="s">
        <v>234</v>
      </c>
      <c r="G165" s="212"/>
      <c r="H165" s="212"/>
      <c r="I165" s="215"/>
      <c r="J165" s="226">
        <f>BK165</f>
        <v>0</v>
      </c>
      <c r="K165" s="212"/>
      <c r="L165" s="217"/>
      <c r="M165" s="218"/>
      <c r="N165" s="219"/>
      <c r="O165" s="219"/>
      <c r="P165" s="220">
        <f>P166</f>
        <v>0</v>
      </c>
      <c r="Q165" s="219"/>
      <c r="R165" s="220">
        <f>R166</f>
        <v>0</v>
      </c>
      <c r="S165" s="219"/>
      <c r="T165" s="221">
        <f>T166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22" t="s">
        <v>138</v>
      </c>
      <c r="AT165" s="223" t="s">
        <v>75</v>
      </c>
      <c r="AU165" s="223" t="s">
        <v>81</v>
      </c>
      <c r="AY165" s="222" t="s">
        <v>116</v>
      </c>
      <c r="BK165" s="224">
        <f>BK166</f>
        <v>0</v>
      </c>
    </row>
    <row r="166" s="12" customFormat="1" ht="20.88" customHeight="1">
      <c r="A166" s="12"/>
      <c r="B166" s="211"/>
      <c r="C166" s="212"/>
      <c r="D166" s="213" t="s">
        <v>75</v>
      </c>
      <c r="E166" s="225" t="s">
        <v>235</v>
      </c>
      <c r="F166" s="225" t="s">
        <v>236</v>
      </c>
      <c r="G166" s="212"/>
      <c r="H166" s="212"/>
      <c r="I166" s="215"/>
      <c r="J166" s="226">
        <f>BK166</f>
        <v>0</v>
      </c>
      <c r="K166" s="212"/>
      <c r="L166" s="217"/>
      <c r="M166" s="218"/>
      <c r="N166" s="219"/>
      <c r="O166" s="219"/>
      <c r="P166" s="220">
        <f>P167+P168</f>
        <v>0</v>
      </c>
      <c r="Q166" s="219"/>
      <c r="R166" s="220">
        <f>R167+R168</f>
        <v>0</v>
      </c>
      <c r="S166" s="219"/>
      <c r="T166" s="221">
        <f>T167+T168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222" t="s">
        <v>138</v>
      </c>
      <c r="AT166" s="223" t="s">
        <v>75</v>
      </c>
      <c r="AU166" s="223" t="s">
        <v>83</v>
      </c>
      <c r="AY166" s="222" t="s">
        <v>116</v>
      </c>
      <c r="BK166" s="224">
        <f>BK167+BK168</f>
        <v>0</v>
      </c>
    </row>
    <row r="167" s="2" customFormat="1" ht="16.5" customHeight="1">
      <c r="A167" s="37"/>
      <c r="B167" s="38"/>
      <c r="C167" s="227" t="s">
        <v>237</v>
      </c>
      <c r="D167" s="227" t="s">
        <v>118</v>
      </c>
      <c r="E167" s="228" t="s">
        <v>238</v>
      </c>
      <c r="F167" s="229" t="s">
        <v>236</v>
      </c>
      <c r="G167" s="230" t="s">
        <v>121</v>
      </c>
      <c r="H167" s="231">
        <v>1</v>
      </c>
      <c r="I167" s="232"/>
      <c r="J167" s="233">
        <f>ROUND(I167*H167,2)</f>
        <v>0</v>
      </c>
      <c r="K167" s="229" t="s">
        <v>239</v>
      </c>
      <c r="L167" s="43"/>
      <c r="M167" s="234" t="s">
        <v>1</v>
      </c>
      <c r="N167" s="235" t="s">
        <v>41</v>
      </c>
      <c r="O167" s="90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38" t="s">
        <v>240</v>
      </c>
      <c r="AT167" s="238" t="s">
        <v>118</v>
      </c>
      <c r="AU167" s="238" t="s">
        <v>127</v>
      </c>
      <c r="AY167" s="16" t="s">
        <v>116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6" t="s">
        <v>81</v>
      </c>
      <c r="BK167" s="239">
        <f>ROUND(I167*H167,2)</f>
        <v>0</v>
      </c>
      <c r="BL167" s="16" t="s">
        <v>240</v>
      </c>
      <c r="BM167" s="238" t="s">
        <v>241</v>
      </c>
    </row>
    <row r="168" s="14" customFormat="1" ht="20.88" customHeight="1">
      <c r="A168" s="14"/>
      <c r="B168" s="252"/>
      <c r="C168" s="253"/>
      <c r="D168" s="254" t="s">
        <v>75</v>
      </c>
      <c r="E168" s="254" t="s">
        <v>242</v>
      </c>
      <c r="F168" s="254" t="s">
        <v>243</v>
      </c>
      <c r="G168" s="253"/>
      <c r="H168" s="253"/>
      <c r="I168" s="255"/>
      <c r="J168" s="256">
        <f>BK168</f>
        <v>0</v>
      </c>
      <c r="K168" s="253"/>
      <c r="L168" s="257"/>
      <c r="M168" s="258"/>
      <c r="N168" s="259"/>
      <c r="O168" s="259"/>
      <c r="P168" s="260">
        <f>P169</f>
        <v>0</v>
      </c>
      <c r="Q168" s="259"/>
      <c r="R168" s="260">
        <f>R169</f>
        <v>0</v>
      </c>
      <c r="S168" s="259"/>
      <c r="T168" s="261">
        <f>T169</f>
        <v>0</v>
      </c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R168" s="262" t="s">
        <v>138</v>
      </c>
      <c r="AT168" s="263" t="s">
        <v>75</v>
      </c>
      <c r="AU168" s="263" t="s">
        <v>127</v>
      </c>
      <c r="AY168" s="262" t="s">
        <v>116</v>
      </c>
      <c r="BK168" s="264">
        <f>BK169</f>
        <v>0</v>
      </c>
    </row>
    <row r="169" s="2" customFormat="1" ht="16.5" customHeight="1">
      <c r="A169" s="37"/>
      <c r="B169" s="38"/>
      <c r="C169" s="227" t="s">
        <v>244</v>
      </c>
      <c r="D169" s="227" t="s">
        <v>118</v>
      </c>
      <c r="E169" s="228" t="s">
        <v>245</v>
      </c>
      <c r="F169" s="229" t="s">
        <v>246</v>
      </c>
      <c r="G169" s="230" t="s">
        <v>121</v>
      </c>
      <c r="H169" s="231">
        <v>1</v>
      </c>
      <c r="I169" s="232"/>
      <c r="J169" s="233">
        <f>ROUND(I169*H169,2)</f>
        <v>0</v>
      </c>
      <c r="K169" s="229" t="s">
        <v>239</v>
      </c>
      <c r="L169" s="43"/>
      <c r="M169" s="234" t="s">
        <v>1</v>
      </c>
      <c r="N169" s="235" t="s">
        <v>41</v>
      </c>
      <c r="O169" s="90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38" t="s">
        <v>240</v>
      </c>
      <c r="AT169" s="238" t="s">
        <v>118</v>
      </c>
      <c r="AU169" s="238" t="s">
        <v>122</v>
      </c>
      <c r="AY169" s="16" t="s">
        <v>116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6" t="s">
        <v>81</v>
      </c>
      <c r="BK169" s="239">
        <f>ROUND(I169*H169,2)</f>
        <v>0</v>
      </c>
      <c r="BL169" s="16" t="s">
        <v>240</v>
      </c>
      <c r="BM169" s="238" t="s">
        <v>247</v>
      </c>
    </row>
    <row r="170" s="12" customFormat="1" ht="25.92" customHeight="1">
      <c r="A170" s="12"/>
      <c r="B170" s="211"/>
      <c r="C170" s="212"/>
      <c r="D170" s="213" t="s">
        <v>75</v>
      </c>
      <c r="E170" s="214" t="s">
        <v>248</v>
      </c>
      <c r="F170" s="214" t="s">
        <v>249</v>
      </c>
      <c r="G170" s="212"/>
      <c r="H170" s="212"/>
      <c r="I170" s="215"/>
      <c r="J170" s="216">
        <f>BK170</f>
        <v>0</v>
      </c>
      <c r="K170" s="212"/>
      <c r="L170" s="217"/>
      <c r="M170" s="218"/>
      <c r="N170" s="219"/>
      <c r="O170" s="219"/>
      <c r="P170" s="220">
        <f>P171</f>
        <v>0</v>
      </c>
      <c r="Q170" s="219"/>
      <c r="R170" s="220">
        <f>R171</f>
        <v>0.21568000000000001</v>
      </c>
      <c r="S170" s="219"/>
      <c r="T170" s="221">
        <f>T171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222" t="s">
        <v>83</v>
      </c>
      <c r="AT170" s="223" t="s">
        <v>75</v>
      </c>
      <c r="AU170" s="223" t="s">
        <v>76</v>
      </c>
      <c r="AY170" s="222" t="s">
        <v>116</v>
      </c>
      <c r="BK170" s="224">
        <f>BK171</f>
        <v>0</v>
      </c>
    </row>
    <row r="171" s="12" customFormat="1" ht="22.8" customHeight="1">
      <c r="A171" s="12"/>
      <c r="B171" s="211"/>
      <c r="C171" s="212"/>
      <c r="D171" s="213" t="s">
        <v>75</v>
      </c>
      <c r="E171" s="225" t="s">
        <v>250</v>
      </c>
      <c r="F171" s="225" t="s">
        <v>251</v>
      </c>
      <c r="G171" s="212"/>
      <c r="H171" s="212"/>
      <c r="I171" s="215"/>
      <c r="J171" s="226">
        <f>BK171</f>
        <v>0</v>
      </c>
      <c r="K171" s="212"/>
      <c r="L171" s="217"/>
      <c r="M171" s="218"/>
      <c r="N171" s="219"/>
      <c r="O171" s="219"/>
      <c r="P171" s="220">
        <f>SUM(P172:P175)</f>
        <v>0</v>
      </c>
      <c r="Q171" s="219"/>
      <c r="R171" s="220">
        <f>SUM(R172:R175)</f>
        <v>0.21568000000000001</v>
      </c>
      <c r="S171" s="219"/>
      <c r="T171" s="221">
        <f>SUM(T172:T175)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222" t="s">
        <v>83</v>
      </c>
      <c r="AT171" s="223" t="s">
        <v>75</v>
      </c>
      <c r="AU171" s="223" t="s">
        <v>81</v>
      </c>
      <c r="AY171" s="222" t="s">
        <v>116</v>
      </c>
      <c r="BK171" s="224">
        <f>SUM(BK172:BK175)</f>
        <v>0</v>
      </c>
    </row>
    <row r="172" s="2" customFormat="1" ht="16.5" customHeight="1">
      <c r="A172" s="37"/>
      <c r="B172" s="38"/>
      <c r="C172" s="227" t="s">
        <v>252</v>
      </c>
      <c r="D172" s="227" t="s">
        <v>118</v>
      </c>
      <c r="E172" s="228" t="s">
        <v>253</v>
      </c>
      <c r="F172" s="229" t="s">
        <v>254</v>
      </c>
      <c r="G172" s="230" t="s">
        <v>255</v>
      </c>
      <c r="H172" s="231">
        <v>8</v>
      </c>
      <c r="I172" s="232"/>
      <c r="J172" s="233">
        <f>ROUND(I172*H172,2)</f>
        <v>0</v>
      </c>
      <c r="K172" s="229" t="s">
        <v>134</v>
      </c>
      <c r="L172" s="43"/>
      <c r="M172" s="234" t="s">
        <v>1</v>
      </c>
      <c r="N172" s="235" t="s">
        <v>41</v>
      </c>
      <c r="O172" s="90"/>
      <c r="P172" s="236">
        <f>O172*H172</f>
        <v>0</v>
      </c>
      <c r="Q172" s="236">
        <v>0.0019599999999999999</v>
      </c>
      <c r="R172" s="236">
        <f>Q172*H172</f>
        <v>0.015679999999999999</v>
      </c>
      <c r="S172" s="236">
        <v>0</v>
      </c>
      <c r="T172" s="237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38" t="s">
        <v>191</v>
      </c>
      <c r="AT172" s="238" t="s">
        <v>118</v>
      </c>
      <c r="AU172" s="238" t="s">
        <v>83</v>
      </c>
      <c r="AY172" s="16" t="s">
        <v>116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6" t="s">
        <v>81</v>
      </c>
      <c r="BK172" s="239">
        <f>ROUND(I172*H172,2)</f>
        <v>0</v>
      </c>
      <c r="BL172" s="16" t="s">
        <v>191</v>
      </c>
      <c r="BM172" s="238" t="s">
        <v>256</v>
      </c>
    </row>
    <row r="173" s="2" customFormat="1" ht="24" customHeight="1">
      <c r="A173" s="37"/>
      <c r="B173" s="38"/>
      <c r="C173" s="227" t="s">
        <v>257</v>
      </c>
      <c r="D173" s="227" t="s">
        <v>118</v>
      </c>
      <c r="E173" s="228" t="s">
        <v>258</v>
      </c>
      <c r="F173" s="229" t="s">
        <v>259</v>
      </c>
      <c r="G173" s="230" t="s">
        <v>180</v>
      </c>
      <c r="H173" s="231">
        <v>4</v>
      </c>
      <c r="I173" s="232"/>
      <c r="J173" s="233">
        <f>ROUND(I173*H173,2)</f>
        <v>0</v>
      </c>
      <c r="K173" s="229" t="s">
        <v>134</v>
      </c>
      <c r="L173" s="43"/>
      <c r="M173" s="234" t="s">
        <v>1</v>
      </c>
      <c r="N173" s="235" t="s">
        <v>41</v>
      </c>
      <c r="O173" s="90"/>
      <c r="P173" s="236">
        <f>O173*H173</f>
        <v>0</v>
      </c>
      <c r="Q173" s="236">
        <v>0.040000000000000001</v>
      </c>
      <c r="R173" s="236">
        <f>Q173*H173</f>
        <v>0.16</v>
      </c>
      <c r="S173" s="236">
        <v>0</v>
      </c>
      <c r="T173" s="237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38" t="s">
        <v>191</v>
      </c>
      <c r="AT173" s="238" t="s">
        <v>118</v>
      </c>
      <c r="AU173" s="238" t="s">
        <v>83</v>
      </c>
      <c r="AY173" s="16" t="s">
        <v>116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6" t="s">
        <v>81</v>
      </c>
      <c r="BK173" s="239">
        <f>ROUND(I173*H173,2)</f>
        <v>0</v>
      </c>
      <c r="BL173" s="16" t="s">
        <v>191</v>
      </c>
      <c r="BM173" s="238" t="s">
        <v>260</v>
      </c>
    </row>
    <row r="174" s="2" customFormat="1" ht="16.5" customHeight="1">
      <c r="A174" s="37"/>
      <c r="B174" s="38"/>
      <c r="C174" s="227" t="s">
        <v>261</v>
      </c>
      <c r="D174" s="227" t="s">
        <v>118</v>
      </c>
      <c r="E174" s="228" t="s">
        <v>262</v>
      </c>
      <c r="F174" s="229" t="s">
        <v>263</v>
      </c>
      <c r="G174" s="230" t="s">
        <v>121</v>
      </c>
      <c r="H174" s="231">
        <v>1</v>
      </c>
      <c r="I174" s="232"/>
      <c r="J174" s="233">
        <f>ROUND(I174*H174,2)</f>
        <v>0</v>
      </c>
      <c r="K174" s="229" t="s">
        <v>1</v>
      </c>
      <c r="L174" s="43"/>
      <c r="M174" s="234" t="s">
        <v>1</v>
      </c>
      <c r="N174" s="235" t="s">
        <v>41</v>
      </c>
      <c r="O174" s="90"/>
      <c r="P174" s="236">
        <f>O174*H174</f>
        <v>0</v>
      </c>
      <c r="Q174" s="236">
        <v>0.040000000000000001</v>
      </c>
      <c r="R174" s="236">
        <f>Q174*H174</f>
        <v>0.040000000000000001</v>
      </c>
      <c r="S174" s="236">
        <v>0</v>
      </c>
      <c r="T174" s="237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38" t="s">
        <v>191</v>
      </c>
      <c r="AT174" s="238" t="s">
        <v>118</v>
      </c>
      <c r="AU174" s="238" t="s">
        <v>83</v>
      </c>
      <c r="AY174" s="16" t="s">
        <v>116</v>
      </c>
      <c r="BE174" s="239">
        <f>IF(N174="základní",J174,0)</f>
        <v>0</v>
      </c>
      <c r="BF174" s="239">
        <f>IF(N174="snížená",J174,0)</f>
        <v>0</v>
      </c>
      <c r="BG174" s="239">
        <f>IF(N174="zákl. přenesená",J174,0)</f>
        <v>0</v>
      </c>
      <c r="BH174" s="239">
        <f>IF(N174="sníž. přenesená",J174,0)</f>
        <v>0</v>
      </c>
      <c r="BI174" s="239">
        <f>IF(N174="nulová",J174,0)</f>
        <v>0</v>
      </c>
      <c r="BJ174" s="16" t="s">
        <v>81</v>
      </c>
      <c r="BK174" s="239">
        <f>ROUND(I174*H174,2)</f>
        <v>0</v>
      </c>
      <c r="BL174" s="16" t="s">
        <v>191</v>
      </c>
      <c r="BM174" s="238" t="s">
        <v>264</v>
      </c>
    </row>
    <row r="175" s="2" customFormat="1" ht="24" customHeight="1">
      <c r="A175" s="37"/>
      <c r="B175" s="38"/>
      <c r="C175" s="227" t="s">
        <v>265</v>
      </c>
      <c r="D175" s="227" t="s">
        <v>118</v>
      </c>
      <c r="E175" s="228" t="s">
        <v>266</v>
      </c>
      <c r="F175" s="229" t="s">
        <v>267</v>
      </c>
      <c r="G175" s="230" t="s">
        <v>268</v>
      </c>
      <c r="H175" s="265"/>
      <c r="I175" s="232"/>
      <c r="J175" s="233">
        <f>ROUND(I175*H175,2)</f>
        <v>0</v>
      </c>
      <c r="K175" s="229" t="s">
        <v>134</v>
      </c>
      <c r="L175" s="43"/>
      <c r="M175" s="266" t="s">
        <v>1</v>
      </c>
      <c r="N175" s="267" t="s">
        <v>41</v>
      </c>
      <c r="O175" s="268"/>
      <c r="P175" s="269">
        <f>O175*H175</f>
        <v>0</v>
      </c>
      <c r="Q175" s="269">
        <v>0</v>
      </c>
      <c r="R175" s="269">
        <f>Q175*H175</f>
        <v>0</v>
      </c>
      <c r="S175" s="269">
        <v>0</v>
      </c>
      <c r="T175" s="270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38" t="s">
        <v>191</v>
      </c>
      <c r="AT175" s="238" t="s">
        <v>118</v>
      </c>
      <c r="AU175" s="238" t="s">
        <v>83</v>
      </c>
      <c r="AY175" s="16" t="s">
        <v>116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6" t="s">
        <v>81</v>
      </c>
      <c r="BK175" s="239">
        <f>ROUND(I175*H175,2)</f>
        <v>0</v>
      </c>
      <c r="BL175" s="16" t="s">
        <v>191</v>
      </c>
      <c r="BM175" s="238" t="s">
        <v>269</v>
      </c>
    </row>
    <row r="176" s="2" customFormat="1" ht="6.96" customHeight="1">
      <c r="A176" s="37"/>
      <c r="B176" s="65"/>
      <c r="C176" s="66"/>
      <c r="D176" s="66"/>
      <c r="E176" s="66"/>
      <c r="F176" s="66"/>
      <c r="G176" s="66"/>
      <c r="H176" s="66"/>
      <c r="I176" s="176"/>
      <c r="J176" s="66"/>
      <c r="K176" s="66"/>
      <c r="L176" s="43"/>
      <c r="M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</row>
  </sheetData>
  <sheetProtection sheet="1" autoFilter="0" formatColumns="0" formatRows="0" objects="1" scenarios="1" spinCount="100000" saltValue="gEeE8W1RjVDsu6K2EBJmS7PmhLaAymQzQc7eKgogYPzeJ9YnDzFJxUNxmE+q89DrshNYPKLz6/5BpIFpknO3TQ==" hashValue="avhvQsZNODgl7MF0g8znUeOsPGvMgZ5qZboiPsPjB1qSJmN5yFkuDPHFkBvXMVQOZVB2J/tj+K0rZ89EsOtt8w==" algorithmName="SHA-512" password="CC35"/>
  <autoFilter ref="C122:K175"/>
  <mergeCells count="6">
    <mergeCell ref="E7:H7"/>
    <mergeCell ref="E16:H16"/>
    <mergeCell ref="E25:H25"/>
    <mergeCell ref="E85:H85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2019-09-24T10:38:36Z</dcterms:created>
  <dcterms:modified xsi:type="dcterms:W3CDTF">2019-09-24T10:38:39Z</dcterms:modified>
</cp:coreProperties>
</file>