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VYMENA\Mareckova\VŘ\"/>
    </mc:Choice>
  </mc:AlternateContent>
  <xr:revisionPtr revIDLastSave="0" documentId="8_{12C71C1A-62BA-4B77-A496-0D417838E438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1 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01 Pol'!$A$1:$X$107</definedName>
    <definedName name="_xlnm.Print_Area" localSheetId="1">Stavba!$A$1:$J$65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A104" i="12" l="1"/>
  <c r="BA100" i="12"/>
  <c r="BA38" i="12"/>
  <c r="BA30" i="12"/>
  <c r="G9" i="12"/>
  <c r="M9" i="12" s="1"/>
  <c r="I9" i="12"/>
  <c r="K9" i="12"/>
  <c r="O9" i="12"/>
  <c r="Q9" i="12"/>
  <c r="V9" i="12"/>
  <c r="G12" i="12"/>
  <c r="I12" i="12"/>
  <c r="K12" i="12"/>
  <c r="O12" i="12"/>
  <c r="Q12" i="12"/>
  <c r="V12" i="12"/>
  <c r="G14" i="12"/>
  <c r="I14" i="12"/>
  <c r="K14" i="12"/>
  <c r="M14" i="12"/>
  <c r="O14" i="12"/>
  <c r="Q14" i="12"/>
  <c r="V14" i="12"/>
  <c r="G15" i="12"/>
  <c r="M15" i="12" s="1"/>
  <c r="I15" i="12"/>
  <c r="K15" i="12"/>
  <c r="O15" i="12"/>
  <c r="Q15" i="12"/>
  <c r="V15" i="12"/>
  <c r="G18" i="12"/>
  <c r="I18" i="12"/>
  <c r="K18" i="12"/>
  <c r="M18" i="12"/>
  <c r="O18" i="12"/>
  <c r="Q18" i="12"/>
  <c r="V18" i="12"/>
  <c r="G22" i="12"/>
  <c r="I22" i="12"/>
  <c r="K22" i="12"/>
  <c r="M22" i="12"/>
  <c r="O22" i="12"/>
  <c r="Q22" i="12"/>
  <c r="V22" i="12"/>
  <c r="G24" i="12"/>
  <c r="M24" i="12" s="1"/>
  <c r="I24" i="12"/>
  <c r="K24" i="12"/>
  <c r="O24" i="12"/>
  <c r="Q24" i="12"/>
  <c r="V24" i="12"/>
  <c r="G29" i="12"/>
  <c r="M29" i="12" s="1"/>
  <c r="I29" i="12"/>
  <c r="K29" i="12"/>
  <c r="O29" i="12"/>
  <c r="Q29" i="12"/>
  <c r="V29" i="12"/>
  <c r="G34" i="12"/>
  <c r="M34" i="12" s="1"/>
  <c r="M33" i="12" s="1"/>
  <c r="I34" i="12"/>
  <c r="I33" i="12" s="1"/>
  <c r="K34" i="12"/>
  <c r="K33" i="12" s="1"/>
  <c r="O34" i="12"/>
  <c r="O33" i="12" s="1"/>
  <c r="Q34" i="12"/>
  <c r="Q33" i="12" s="1"/>
  <c r="V34" i="12"/>
  <c r="V33" i="12" s="1"/>
  <c r="G36" i="12"/>
  <c r="M36" i="12" s="1"/>
  <c r="I36" i="12"/>
  <c r="K36" i="12"/>
  <c r="O36" i="12"/>
  <c r="Q36" i="12"/>
  <c r="V36" i="12"/>
  <c r="V35" i="12" s="1"/>
  <c r="G37" i="12"/>
  <c r="G35" i="12" s="1"/>
  <c r="I53" i="1" s="1"/>
  <c r="I37" i="12"/>
  <c r="K37" i="12"/>
  <c r="O37" i="12"/>
  <c r="Q37" i="12"/>
  <c r="Q35" i="12" s="1"/>
  <c r="V37" i="12"/>
  <c r="G40" i="12"/>
  <c r="M40" i="12" s="1"/>
  <c r="M39" i="12" s="1"/>
  <c r="I40" i="12"/>
  <c r="I39" i="12" s="1"/>
  <c r="K40" i="12"/>
  <c r="K39" i="12" s="1"/>
  <c r="O40" i="12"/>
  <c r="O39" i="12" s="1"/>
  <c r="Q40" i="12"/>
  <c r="Q39" i="12" s="1"/>
  <c r="V40" i="12"/>
  <c r="V39" i="12" s="1"/>
  <c r="G42" i="12"/>
  <c r="M42" i="12" s="1"/>
  <c r="I42" i="12"/>
  <c r="K42" i="12"/>
  <c r="O42" i="12"/>
  <c r="Q42" i="12"/>
  <c r="V42" i="12"/>
  <c r="G47" i="12"/>
  <c r="I47" i="12"/>
  <c r="K47" i="12"/>
  <c r="M47" i="12"/>
  <c r="O47" i="12"/>
  <c r="Q47" i="12"/>
  <c r="V47" i="12"/>
  <c r="G49" i="12"/>
  <c r="M49" i="12" s="1"/>
  <c r="I49" i="12"/>
  <c r="K49" i="12"/>
  <c r="O49" i="12"/>
  <c r="Q49" i="12"/>
  <c r="V49" i="12"/>
  <c r="G53" i="12"/>
  <c r="M53" i="12" s="1"/>
  <c r="M52" i="12" s="1"/>
  <c r="I53" i="12"/>
  <c r="I52" i="12" s="1"/>
  <c r="K53" i="12"/>
  <c r="K52" i="12" s="1"/>
  <c r="O53" i="12"/>
  <c r="O52" i="12" s="1"/>
  <c r="Q53" i="12"/>
  <c r="Q52" i="12" s="1"/>
  <c r="V53" i="12"/>
  <c r="V52" i="12" s="1"/>
  <c r="G55" i="12"/>
  <c r="M55" i="12" s="1"/>
  <c r="M54" i="12" s="1"/>
  <c r="I55" i="12"/>
  <c r="I54" i="12" s="1"/>
  <c r="K55" i="12"/>
  <c r="K54" i="12" s="1"/>
  <c r="O55" i="12"/>
  <c r="O54" i="12" s="1"/>
  <c r="Q55" i="12"/>
  <c r="Q54" i="12" s="1"/>
  <c r="V55" i="12"/>
  <c r="V54" i="12" s="1"/>
  <c r="G58" i="12"/>
  <c r="M58" i="12" s="1"/>
  <c r="I58" i="12"/>
  <c r="K58" i="12"/>
  <c r="O58" i="12"/>
  <c r="Q58" i="12"/>
  <c r="V58" i="12"/>
  <c r="G59" i="12"/>
  <c r="M59" i="12" s="1"/>
  <c r="I59" i="12"/>
  <c r="K59" i="12"/>
  <c r="O59" i="12"/>
  <c r="Q59" i="12"/>
  <c r="V59" i="12"/>
  <c r="G60" i="12"/>
  <c r="M60" i="12" s="1"/>
  <c r="I60" i="12"/>
  <c r="K60" i="12"/>
  <c r="O60" i="12"/>
  <c r="Q60" i="12"/>
  <c r="V60" i="12"/>
  <c r="G61" i="12"/>
  <c r="M61" i="12" s="1"/>
  <c r="I61" i="12"/>
  <c r="K61" i="12"/>
  <c r="O61" i="12"/>
  <c r="Q61" i="12"/>
  <c r="V61" i="12"/>
  <c r="G62" i="12"/>
  <c r="M62" i="12" s="1"/>
  <c r="I62" i="12"/>
  <c r="K62" i="12"/>
  <c r="O62" i="12"/>
  <c r="Q62" i="12"/>
  <c r="V62" i="12"/>
  <c r="G63" i="12"/>
  <c r="M63" i="12" s="1"/>
  <c r="I63" i="12"/>
  <c r="K63" i="12"/>
  <c r="O63" i="12"/>
  <c r="Q63" i="12"/>
  <c r="V63" i="12"/>
  <c r="G66" i="12"/>
  <c r="M66" i="12" s="1"/>
  <c r="I66" i="12"/>
  <c r="K66" i="12"/>
  <c r="O66" i="12"/>
  <c r="Q66" i="12"/>
  <c r="V66" i="12"/>
  <c r="G67" i="12"/>
  <c r="M67" i="12" s="1"/>
  <c r="I67" i="12"/>
  <c r="K67" i="12"/>
  <c r="O67" i="12"/>
  <c r="Q67" i="12"/>
  <c r="V67" i="12"/>
  <c r="G68" i="12"/>
  <c r="M68" i="12" s="1"/>
  <c r="I68" i="12"/>
  <c r="K68" i="12"/>
  <c r="O68" i="12"/>
  <c r="Q68" i="12"/>
  <c r="V68" i="12"/>
  <c r="G71" i="12"/>
  <c r="M71" i="12" s="1"/>
  <c r="M70" i="12" s="1"/>
  <c r="I71" i="12"/>
  <c r="I70" i="12" s="1"/>
  <c r="K71" i="12"/>
  <c r="K70" i="12" s="1"/>
  <c r="O71" i="12"/>
  <c r="O70" i="12" s="1"/>
  <c r="Q71" i="12"/>
  <c r="Q70" i="12" s="1"/>
  <c r="V71" i="12"/>
  <c r="V70" i="12" s="1"/>
  <c r="G73" i="12"/>
  <c r="M73" i="12" s="1"/>
  <c r="I73" i="12"/>
  <c r="K73" i="12"/>
  <c r="O73" i="12"/>
  <c r="Q73" i="12"/>
  <c r="V73" i="12"/>
  <c r="G77" i="12"/>
  <c r="M77" i="12" s="1"/>
  <c r="I77" i="12"/>
  <c r="K77" i="12"/>
  <c r="O77" i="12"/>
  <c r="Q77" i="12"/>
  <c r="V77" i="12"/>
  <c r="G82" i="12"/>
  <c r="M82" i="12" s="1"/>
  <c r="I82" i="12"/>
  <c r="K82" i="12"/>
  <c r="O82" i="12"/>
  <c r="Q82" i="12"/>
  <c r="V82" i="12"/>
  <c r="G83" i="12"/>
  <c r="M83" i="12" s="1"/>
  <c r="I83" i="12"/>
  <c r="K83" i="12"/>
  <c r="O83" i="12"/>
  <c r="Q83" i="12"/>
  <c r="V83" i="12"/>
  <c r="G84" i="12"/>
  <c r="M84" i="12" s="1"/>
  <c r="I84" i="12"/>
  <c r="K84" i="12"/>
  <c r="O84" i="12"/>
  <c r="Q84" i="12"/>
  <c r="V84" i="12"/>
  <c r="G85" i="12"/>
  <c r="M85" i="12" s="1"/>
  <c r="I85" i="12"/>
  <c r="K85" i="12"/>
  <c r="O85" i="12"/>
  <c r="Q85" i="12"/>
  <c r="V85" i="12"/>
  <c r="G86" i="12"/>
  <c r="M86" i="12" s="1"/>
  <c r="I86" i="12"/>
  <c r="K86" i="12"/>
  <c r="O86" i="12"/>
  <c r="Q86" i="12"/>
  <c r="V86" i="12"/>
  <c r="G89" i="12"/>
  <c r="M89" i="12" s="1"/>
  <c r="I89" i="12"/>
  <c r="K89" i="12"/>
  <c r="O89" i="12"/>
  <c r="Q89" i="12"/>
  <c r="V89" i="12"/>
  <c r="G91" i="12"/>
  <c r="M91" i="12" s="1"/>
  <c r="I91" i="12"/>
  <c r="K91" i="12"/>
  <c r="O91" i="12"/>
  <c r="Q91" i="12"/>
  <c r="V91" i="12"/>
  <c r="G92" i="12"/>
  <c r="I92" i="12"/>
  <c r="K92" i="12"/>
  <c r="O92" i="12"/>
  <c r="Q92" i="12"/>
  <c r="V92" i="12"/>
  <c r="G94" i="12"/>
  <c r="M94" i="12" s="1"/>
  <c r="I94" i="12"/>
  <c r="K94" i="12"/>
  <c r="O94" i="12"/>
  <c r="Q94" i="12"/>
  <c r="V94" i="12"/>
  <c r="G95" i="12"/>
  <c r="M95" i="12" s="1"/>
  <c r="I95" i="12"/>
  <c r="K95" i="12"/>
  <c r="O95" i="12"/>
  <c r="Q95" i="12"/>
  <c r="V95" i="12"/>
  <c r="G96" i="12"/>
  <c r="M96" i="12" s="1"/>
  <c r="I96" i="12"/>
  <c r="K96" i="12"/>
  <c r="O96" i="12"/>
  <c r="Q96" i="12"/>
  <c r="V96" i="12"/>
  <c r="G97" i="12"/>
  <c r="M97" i="12" s="1"/>
  <c r="I97" i="12"/>
  <c r="K97" i="12"/>
  <c r="O97" i="12"/>
  <c r="Q97" i="12"/>
  <c r="V97" i="12"/>
  <c r="G99" i="12"/>
  <c r="I99" i="12"/>
  <c r="K99" i="12"/>
  <c r="O99" i="12"/>
  <c r="Q99" i="12"/>
  <c r="V99" i="12"/>
  <c r="G101" i="12"/>
  <c r="M101" i="12" s="1"/>
  <c r="I101" i="12"/>
  <c r="K101" i="12"/>
  <c r="O101" i="12"/>
  <c r="Q101" i="12"/>
  <c r="V101" i="12"/>
  <c r="G103" i="12"/>
  <c r="M103" i="12" s="1"/>
  <c r="I103" i="12"/>
  <c r="K103" i="12"/>
  <c r="O103" i="12"/>
  <c r="Q103" i="12"/>
  <c r="V103" i="12"/>
  <c r="AE106" i="12"/>
  <c r="F42" i="1" s="1"/>
  <c r="I20" i="1"/>
  <c r="H43" i="1"/>
  <c r="I35" i="12" l="1"/>
  <c r="G70" i="12"/>
  <c r="I60" i="1" s="1"/>
  <c r="G72" i="12"/>
  <c r="I61" i="1" s="1"/>
  <c r="I98" i="12"/>
  <c r="V72" i="12"/>
  <c r="Q81" i="12"/>
  <c r="Q41" i="12"/>
  <c r="K41" i="12"/>
  <c r="V8" i="12"/>
  <c r="G65" i="12"/>
  <c r="I59" i="1" s="1"/>
  <c r="K72" i="12"/>
  <c r="V81" i="12"/>
  <c r="K8" i="12"/>
  <c r="O90" i="12"/>
  <c r="Q72" i="12"/>
  <c r="Q98" i="12"/>
  <c r="Q8" i="12"/>
  <c r="K98" i="12"/>
  <c r="V41" i="12"/>
  <c r="I41" i="12"/>
  <c r="Q65" i="12"/>
  <c r="Q21" i="12"/>
  <c r="O21" i="12"/>
  <c r="O98" i="12"/>
  <c r="K21" i="12"/>
  <c r="G90" i="12"/>
  <c r="I63" i="1" s="1"/>
  <c r="Q90" i="12"/>
  <c r="V65" i="12"/>
  <c r="I65" i="12"/>
  <c r="O35" i="12"/>
  <c r="O8" i="12"/>
  <c r="M37" i="12"/>
  <c r="M35" i="12" s="1"/>
  <c r="G98" i="12"/>
  <c r="I64" i="1" s="1"/>
  <c r="I19" i="1" s="1"/>
  <c r="O72" i="12"/>
  <c r="K35" i="12"/>
  <c r="K81" i="12"/>
  <c r="K90" i="12"/>
  <c r="G8" i="12"/>
  <c r="V90" i="12"/>
  <c r="K65" i="12"/>
  <c r="G52" i="12"/>
  <c r="I56" i="1" s="1"/>
  <c r="F39" i="1"/>
  <c r="G54" i="12"/>
  <c r="I57" i="1" s="1"/>
  <c r="F41" i="1"/>
  <c r="O65" i="12"/>
  <c r="O57" i="12"/>
  <c r="M21" i="12"/>
  <c r="V57" i="12"/>
  <c r="K57" i="12"/>
  <c r="O41" i="12"/>
  <c r="V21" i="12"/>
  <c r="I21" i="12"/>
  <c r="I81" i="12"/>
  <c r="I57" i="12"/>
  <c r="G21" i="12"/>
  <c r="I51" i="1" s="1"/>
  <c r="I8" i="12"/>
  <c r="M12" i="12"/>
  <c r="M8" i="12" s="1"/>
  <c r="V98" i="12"/>
  <c r="M99" i="12"/>
  <c r="M98" i="12" s="1"/>
  <c r="I72" i="12"/>
  <c r="G57" i="12"/>
  <c r="I58" i="1" s="1"/>
  <c r="O81" i="12"/>
  <c r="Q57" i="12"/>
  <c r="I90" i="12"/>
  <c r="M92" i="12"/>
  <c r="M90" i="12" s="1"/>
  <c r="M72" i="12"/>
  <c r="M41" i="12"/>
  <c r="M81" i="12"/>
  <c r="M57" i="12"/>
  <c r="M65" i="12"/>
  <c r="AF106" i="12"/>
  <c r="G81" i="12"/>
  <c r="I62" i="1" s="1"/>
  <c r="I18" i="1" s="1"/>
  <c r="G41" i="12"/>
  <c r="I55" i="1" s="1"/>
  <c r="G33" i="12"/>
  <c r="I52" i="1" s="1"/>
  <c r="G39" i="12"/>
  <c r="I54" i="1" s="1"/>
  <c r="J28" i="1"/>
  <c r="J26" i="1"/>
  <c r="G38" i="1"/>
  <c r="F38" i="1"/>
  <c r="J23" i="1"/>
  <c r="J24" i="1"/>
  <c r="J25" i="1"/>
  <c r="J27" i="1"/>
  <c r="E24" i="1"/>
  <c r="G24" i="1"/>
  <c r="E26" i="1"/>
  <c r="G26" i="1"/>
  <c r="I17" i="1" l="1"/>
  <c r="G42" i="1"/>
  <c r="I42" i="1" s="1"/>
  <c r="G41" i="1"/>
  <c r="G39" i="1"/>
  <c r="G43" i="1" s="1"/>
  <c r="G25" i="1" s="1"/>
  <c r="I41" i="1"/>
  <c r="F43" i="1"/>
  <c r="G23" i="1" s="1"/>
  <c r="I50" i="1"/>
  <c r="G106" i="12"/>
  <c r="A27" i="1" l="1"/>
  <c r="A28" i="1" s="1"/>
  <c r="I39" i="1"/>
  <c r="I43" i="1" s="1"/>
  <c r="G28" i="1"/>
  <c r="G27" i="1" s="1"/>
  <c r="G29" i="1" s="1"/>
  <c r="I16" i="1"/>
  <c r="I21" i="1" s="1"/>
  <c r="I65" i="1"/>
  <c r="J42" i="1"/>
  <c r="J41" i="1"/>
  <c r="J39" i="1"/>
  <c r="J43" i="1" s="1"/>
  <c r="J64" i="1" l="1"/>
  <c r="J53" i="1"/>
  <c r="J60" i="1"/>
  <c r="J57" i="1"/>
  <c r="J61" i="1"/>
  <c r="J62" i="1"/>
  <c r="J54" i="1"/>
  <c r="J56" i="1"/>
  <c r="J51" i="1"/>
  <c r="J58" i="1"/>
  <c r="J50" i="1"/>
  <c r="J52" i="1"/>
  <c r="J55" i="1"/>
  <c r="J63" i="1"/>
  <c r="J59" i="1"/>
  <c r="J6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Alessi</author>
  </authors>
  <commentList>
    <comment ref="S6" authorId="0" shapeId="0" xr:uid="{3DDCEB92-7EC6-494A-B300-111492545A4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9A7867FE-B91D-4646-8727-51AAE7C08DDC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<sst xmlns="http://schemas.openxmlformats.org/spreadsheetml/2006/main" count="644" uniqueCount="274">
  <si>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</si>
  <si>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</si>
  <si>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</si>
  <si>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</si>
  <si>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</si>
  <si>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</si>
  <si>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</si>
  <si>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</si>
  <si>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</si>
  <si>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</si>
  <si>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</si>
  <si>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</si>
  <si>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</si>
  <si>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</si>
  <si>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</si>
  <si>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</si>
  <si>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</si>
  <si>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</si>
  <si>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</si>
  <si>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</si>
  <si>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</si>
  <si>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</si>
  <si>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</si>
  <si>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</si>
  <si>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</si>
  <si>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</si>
  <si>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</si>
  <si>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</si>
  <si>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</si>
  <si>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</si>
  <si>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</si>
  <si>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</si>
  <si>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</si>
  <si>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</si>
  <si>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</si>
  <si>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</si>
  <si>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</si>
  <si>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</si>
  <si>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</si>
  <si>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</si>
  <si>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</si>
  <si>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</si>
  <si>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</si>
  <si>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</si>
  <si>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Stavební práce</t>
  </si>
  <si>
    <t>Odbor dopravy MMB</t>
  </si>
  <si>
    <t>Objekt:</t>
  </si>
  <si>
    <t>Rozpočet:</t>
  </si>
  <si>
    <t>2020-12-08</t>
  </si>
  <si>
    <t>Propojení budov požárními dveřmi, Kounicova 67, 67a</t>
  </si>
  <si>
    <t>Stavba</t>
  </si>
  <si>
    <t>Stavební objekt</t>
  </si>
  <si>
    <t>Celkem za stavbu</t>
  </si>
  <si>
    <t>CZK</t>
  </si>
  <si>
    <t>Rekapitulace dílů</t>
  </si>
  <si>
    <t>Typ dílu</t>
  </si>
  <si>
    <t>3</t>
  </si>
  <si>
    <t>Svislé a kompletní konstrukce</t>
  </si>
  <si>
    <t>61</t>
  </si>
  <si>
    <t>Úpravy povrchů vnitřní</t>
  </si>
  <si>
    <t>63</t>
  </si>
  <si>
    <t>Podlahy a podlahové konstrukce</t>
  </si>
  <si>
    <t>64</t>
  </si>
  <si>
    <t>Výplně otvorů</t>
  </si>
  <si>
    <t>95</t>
  </si>
  <si>
    <t>Dokončovací konstrukce na pozemních stavbách</t>
  </si>
  <si>
    <t>96</t>
  </si>
  <si>
    <t>Bourání konstrukcí</t>
  </si>
  <si>
    <t>97</t>
  </si>
  <si>
    <t>Přesuny suti a vybouraných hmot</t>
  </si>
  <si>
    <t>99</t>
  </si>
  <si>
    <t>Staveništní přesun hmot</t>
  </si>
  <si>
    <t>766</t>
  </si>
  <si>
    <t>Konstrukce truhlářské</t>
  </si>
  <si>
    <t>767</t>
  </si>
  <si>
    <t>Konstrukce zámečnické</t>
  </si>
  <si>
    <t>783</t>
  </si>
  <si>
    <t>Nátěry</t>
  </si>
  <si>
    <t>784</t>
  </si>
  <si>
    <t>Malby</t>
  </si>
  <si>
    <t>M21</t>
  </si>
  <si>
    <t>Elektromontáže</t>
  </si>
  <si>
    <t>D96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</si>
  <si>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</si>
  <si>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</si>
  <si>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</si>
  <si>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</si>
  <si>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</si>
  <si>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</si>
  <si>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</si>
  <si>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</si>
  <si>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</si>
  <si>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</si>
  <si>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</si>
  <si>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</si>
  <si>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</si>
  <si>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</si>
  <si>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</si>
  <si>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</si>
  <si>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</si>
  <si>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</si>
  <si>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</si>
  <si>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</si>
  <si>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</si>
  <si>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</si>
  <si>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</si>
  <si>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</si>
  <si>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</si>
  <si>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</si>
  <si>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</si>
  <si>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</si>
  <si>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</si>
  <si>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</si>
  <si>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</si>
  <si>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317944313RT2</t>
  </si>
  <si>
    <t>Dodání a osazení válcovaných nosníků do připravených otvorů profil I 140</t>
  </si>
  <si>
    <t>t</t>
  </si>
  <si>
    <t>801-4</t>
  </si>
  <si>
    <t>RTS 20/ II</t>
  </si>
  <si>
    <t>Práce</t>
  </si>
  <si>
    <t>POL1_</t>
  </si>
  <si>
    <t>SPI</t>
  </si>
  <si>
    <t>nosníky I č.14 v místě překladu nade dveřmi ze strany Kounicova 67 : 3*1,5*14,4/1000</t>
  </si>
  <si>
    <t>VV</t>
  </si>
  <si>
    <t>nosníky I č.14 v místě překladu nade dveřmi ze strany Kounicova 67a : 3*1,5*14,4/1000</t>
  </si>
  <si>
    <t>342012222RT2</t>
  </si>
  <si>
    <t>Příčky z desek sádrokartonových jednoduché opláštění, jednoduchá konstrukce CW 75 tloušťka příčky 100 mm, desky protipožární, tloušťky 12,5 mm, tloušťka izolace 40 mm, požární odolnost EI 45</t>
  </si>
  <si>
    <t>m2</t>
  </si>
  <si>
    <t>801-1</t>
  </si>
  <si>
    <t>příčka oddělující kancelář a nově vytvořenou chodbu : (2,8*3,0)-(0,8*2)</t>
  </si>
  <si>
    <t>342090131R00</t>
  </si>
  <si>
    <t>Úprava nosné konstrukce a opláštění SDK příčky pro zřízení otvoru pro dveře jednokřídlé, při hmotnosti jednoho křídla do 25 kg, v SDK příčce z R-CW a R-UW profilů š. 100 mm, 1 x opláštěné</t>
  </si>
  <si>
    <t>kus</t>
  </si>
  <si>
    <t>342948111R00</t>
  </si>
  <si>
    <t>Kotvení příček ke konstrukci kotvami na hmoždinky</t>
  </si>
  <si>
    <t>m</t>
  </si>
  <si>
    <t>Včetně dodávky kotev a spojovacího materiálu.</t>
  </si>
  <si>
    <t>POP</t>
  </si>
  <si>
    <t>kotvení nové příčky ke stěnám : 2*3</t>
  </si>
  <si>
    <t>342948112R00</t>
  </si>
  <si>
    <t>Kotvení příček ke konstrukci přistřelenými kotvami</t>
  </si>
  <si>
    <t>kotvení nové příčky ke stropu : 2,8</t>
  </si>
  <si>
    <t>612403380R00</t>
  </si>
  <si>
    <t>Hrubá výplň rýh ve stěnách, jakoukoliv maltou maltou ze suchých směsí_x000D_
 30 x 30 mm</t>
  </si>
  <si>
    <t>jakékoliv šířky rýhy,</t>
  </si>
  <si>
    <t>612421431RT2</t>
  </si>
  <si>
    <t>Oprava vnitřních vápenných omítek stěn v množství opravované plochy přes 30 do 50 %,  štukových</t>
  </si>
  <si>
    <t>Včetně pomocného pracovního lešení o výšce podlahy do 1900 mm a pro zatížení do 1,5 kPa.</t>
  </si>
  <si>
    <t>oprava omítek po vysekání a zapravení kabel.rýhy (pro nové svítidlo) : 20*0,4</t>
  </si>
  <si>
    <t>oprava omítky po vybourání otvoru pro nové dveře - ze strany Kounicova 67 : 0,4*(2,5*2+1,1)</t>
  </si>
  <si>
    <t>oprava omítky po vybourání otvoru pro nové dveře - ze strany Kounicova 67a : 0,4*(2,5*2+1,1)</t>
  </si>
  <si>
    <t>612425931R00</t>
  </si>
  <si>
    <t>Omítka vápenná vnitřního ostění omítkou štukovou</t>
  </si>
  <si>
    <t>okenního nebo dveřního, z pomocného pracovního lešení o výšce podlahy do 1900 mm a pro zatížení do 1,5 kPa,</t>
  </si>
  <si>
    <t>zdivo ze strany Kounicova 67 : 0,35*(2,1*2+1,1)</t>
  </si>
  <si>
    <t>zdivo ze strany Kounicova 67a : 0,35*(2,1*2+1,1)</t>
  </si>
  <si>
    <t>631111R</t>
  </si>
  <si>
    <t>Úprava podlahy v místě vybouraného otvoru (doplnění mazaniny, vyrovnání podklady, nášlapná vrstva)</t>
  </si>
  <si>
    <t>soubor</t>
  </si>
  <si>
    <t>Vlastní</t>
  </si>
  <si>
    <t>Indiv</t>
  </si>
  <si>
    <t>642942111RT5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</si>
  <si>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90 x 197 x 11 cm</t>
  </si>
  <si>
    <t>642942212RX1</t>
  </si>
  <si>
    <t>Osazení zárubně do sádrokarton. příčky tl. 100 mm, včetně dodávky zárubně š.800</t>
  </si>
  <si>
    <t>Včetně kotvení rámů do zdiva a platí pro jakýkoliv způsob provádění (např. bodovým přivařením k obnažené výztuži, uklínováním, zalitím pracen apod.).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</si>
  <si>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</si>
  <si>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</si>
  <si>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971033651R00</t>
  </si>
  <si>
    <t>Vybourání otvorů ve zdivu cihelném z jakýchkoliv cihel pálených_x000D_
 na jakoukoliv maltu vápenou nebo vápenocementovou, plochy do 4 m2, tloušťky do 600 mm</t>
  </si>
  <si>
    <t>m3</t>
  </si>
  <si>
    <t>801-3</t>
  </si>
  <si>
    <t>základovém nebo nadzákladovém,</t>
  </si>
  <si>
    <t>Včetně pomocného lešení o výšce podlahy do 1900 mm a pro zatížení do 1,5 kPa  (150 kg/m2).</t>
  </si>
  <si>
    <t>zdivo ze strany Kounicova 67 : 0,4*(2,1*1,1)</t>
  </si>
  <si>
    <t>zdivo ze strany Kounicova 67a : 0,4*(2,1*1,1)</t>
  </si>
  <si>
    <t>974031121R00</t>
  </si>
  <si>
    <t>Vysekání rýh v jakémkoliv zdivu cihelném v ploše_x000D_
 do hloubky 30 mm, šířky do 30 mm</t>
  </si>
  <si>
    <t>974031669R00</t>
  </si>
  <si>
    <t>Vysekání rýh v jakémkoliv zdivu cihelném pro vtahování nosníků do zdí, před vybouráním otvorů_x000D_
 do hloubky 150 mm, při výšce nosníku do 450 mm</t>
  </si>
  <si>
    <t>rýha pro osazení překladu nade dveřmi, ze strany Kounicova 67 : 1,5</t>
  </si>
  <si>
    <t>rýha pro osazení překladu nade dveřmi, ze strany Kounicova 67a : 1,5</t>
  </si>
  <si>
    <t>974054215R00</t>
  </si>
  <si>
    <t>Vyvrtání kapes pro krabice ve zdivu cihelném průměr od 81 mm do 150 mm</t>
  </si>
  <si>
    <t>999281105R00</t>
  </si>
  <si>
    <t xml:space="preserve">Přesun hmot pro opravy a údržbu objektů pro opravy a údržbu dosavadních objektů včetně vnějších plášťů_x000D_
 výšky do 6 m,  </t>
  </si>
  <si>
    <t>Přesun hmot</t>
  </si>
  <si>
    <t>POL7_</t>
  </si>
  <si>
    <t>oborů 801, 803, 811 a 812</t>
  </si>
  <si>
    <t>766661422R00</t>
  </si>
  <si>
    <t>Montáž dveřních křídel kompletizovaných otevíravých , protipožárních, do ocelové nebo fošnové zárubně, jednokřídlových, šířky přes 800 mm</t>
  </si>
  <si>
    <t>800-766</t>
  </si>
  <si>
    <t>766664121R00</t>
  </si>
  <si>
    <t>Montáž dveřních křídel kompletizovaných kývavých,  , do ocelové nebo fošnové zárubně, jednokřídlových, šířky do 1000 mm</t>
  </si>
  <si>
    <t>766666R</t>
  </si>
  <si>
    <t>Dodávka a osazení dveřního kování (nerez klika/klika, vložka)</t>
  </si>
  <si>
    <t>61161R</t>
  </si>
  <si>
    <t>Dveře vnitřní hladké plné 1kř., protipožární (EI45), 90x197 cm</t>
  </si>
  <si>
    <t>Specifikace</t>
  </si>
  <si>
    <t>POL3_</t>
  </si>
  <si>
    <t>61162R</t>
  </si>
  <si>
    <t>Dveře vnitřní laminované plné 1kř. 80x197 cm</t>
  </si>
  <si>
    <t>998766201R00</t>
  </si>
  <si>
    <t>Přesun hmot pro konstrukce truhlářské v objektech výšky do 6 m</t>
  </si>
  <si>
    <t>50 m vodorovně</t>
  </si>
  <si>
    <t>767649191R00</t>
  </si>
  <si>
    <t>Montáž dveří montáž doplňků dveří samozavírače hydraulického</t>
  </si>
  <si>
    <t>800-767</t>
  </si>
  <si>
    <t>54911R</t>
  </si>
  <si>
    <t>Samozavírač dveří</t>
  </si>
  <si>
    <t>998767201R00</t>
  </si>
  <si>
    <t>Přesun hmot pro kovové stavební doplňk. konstrukce v objektech výšky do 6 m</t>
  </si>
  <si>
    <t>7834211R</t>
  </si>
  <si>
    <t>Nátěr zárubně</t>
  </si>
  <si>
    <t>784195112R00</t>
  </si>
  <si>
    <t>Malby z malířských směsí hlinkových,  , bělost 77 %, dvojnásobné</t>
  </si>
  <si>
    <t>800-784</t>
  </si>
  <si>
    <t>kancelář : 3*(4,5*2+2,8*2)+(4,5*2,8)-(0,8*2)-(1,5*1,8)</t>
  </si>
  <si>
    <t>nová chodba ze strany Kounicova 67 : 3*(2,1*2+2,8*2)+(2,1*2,8)-3*(0,8*2)</t>
  </si>
  <si>
    <t>stávající chodba ze strany Kounicova 67a : 3*(1,8*2+3,8*2)+(1,8*3,8)-2*(0,8*2)</t>
  </si>
  <si>
    <t>784011222RT2</t>
  </si>
  <si>
    <t>Ostatní práce zakrytí podlah,  , včetně papírové lepenky</t>
  </si>
  <si>
    <t>kancelář : (4,5*2,8)</t>
  </si>
  <si>
    <t>nová chodba ze strany Kounicova 67 : (2,1*2,8)</t>
  </si>
  <si>
    <t>stávající chodba ze strany Kounicova 67a : (1,8*3,8)</t>
  </si>
  <si>
    <t>210010312RT1</t>
  </si>
  <si>
    <t>Montáž krabice plastové odbočné, kruhové, o průměru 103 mm, hloubky 50 mm, s víčkem, do zdiva, bez zapojení, včetně dodávky</t>
  </si>
  <si>
    <t>210100060R00</t>
  </si>
  <si>
    <t>Ukončení vodičů v krabici včetně zapojení ,  , průřez do 2,5 mm2</t>
  </si>
  <si>
    <t>210201513R00</t>
  </si>
  <si>
    <t>Montáž svítidla LED do bytových nebo společenských místností, stropního závěsného, na dva upevňovací body</t>
  </si>
  <si>
    <t>210810045RT1</t>
  </si>
  <si>
    <t>Montáž kabelu CYKY 750 V, 3 x 1,5 mm2, pevně uloženého, včetně dodávky kabelu</t>
  </si>
  <si>
    <t>900      RT2</t>
  </si>
  <si>
    <t>HZS, Práce v tarifní třídě 5 (např. tesař)</t>
  </si>
  <si>
    <t>h</t>
  </si>
  <si>
    <t>Prav.M</t>
  </si>
  <si>
    <t>HZS</t>
  </si>
  <si>
    <t>POL10_</t>
  </si>
  <si>
    <t>drobné nespecifikované práce na připojení nového svítidla : 8</t>
  </si>
  <si>
    <t>kontrola rozvaděče : 2</t>
  </si>
  <si>
    <t>348360101R</t>
  </si>
  <si>
    <t>SPCM</t>
  </si>
  <si>
    <t>979011111R00</t>
  </si>
  <si>
    <t>Svislá doprava suti a vybouraných hmot za prvé podlaží nad nebo pod základním podlažím</t>
  </si>
  <si>
    <t>Přesun suti</t>
  </si>
  <si>
    <t>POL8_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</si>
  <si>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</si>
  <si>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</si>
  <si>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</si>
  <si>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</si>
  <si>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</si>
  <si>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</si>
  <si>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</si>
  <si>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</si>
  <si>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</si>
  <si>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979990001R00</t>
  </si>
  <si>
    <t>Poplatek za skládku stavební suti, skupina 17 09 04 z Katalogu odpadů</t>
  </si>
  <si>
    <t>RTS 20/ I</t>
  </si>
  <si>
    <t>00411 R</t>
  </si>
  <si>
    <t>Přípravné a průzkumné služby či práce</t>
  </si>
  <si>
    <t>Soubor</t>
  </si>
  <si>
    <t>VRN</t>
  </si>
  <si>
    <t>POL99_8</t>
  </si>
  <si>
    <t>Náklady dodavatele vyplývající z povinností dodavatele stanovených obchodními podmínkami před zahájením stavebních prací. Tato skupina zahrnuje zejména náklady na přípravné činnosti.</t>
  </si>
  <si>
    <t>005121 R</t>
  </si>
  <si>
    <t>Zařízení staveniště</t>
  </si>
  <si>
    <t>Veškeré náklady spojené s vybudováním, provozem a odstraněním zařízení staveniště.</t>
  </si>
  <si>
    <t>005122 R</t>
  </si>
  <si>
    <t>Provozní vlivy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</si>
  <si>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</si>
  <si>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SUM</t>
  </si>
  <si>
    <t>END</t>
  </si>
  <si>
    <t>LED svítidlo interiérové na zavěšení, či přisazení ke stropu; IP 20; 50 W; včetně světelného zdroje a recyklačních poplatků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</si>
</sst>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28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5" fillId="0" borderId="31" xfId="0" applyNumberFormat="1" applyFont="1" applyBorder="1" applyAlignment="1">
      <alignment vertical="center"/>
    </xf>
    <xf numFmtId="4" fontId="5" fillId="0" borderId="32" xfId="0" applyNumberFormat="1" applyFont="1" applyBorder="1" applyAlignment="1">
      <alignment vertical="center" wrapText="1" shrinkToFit="1"/>
    </xf>
    <xf numFmtId="4" fontId="5" fillId="0" borderId="32" xfId="0" applyNumberFormat="1" applyFont="1" applyBorder="1" applyAlignment="1">
      <alignment vertical="center" shrinkToFit="1"/>
    </xf>
    <xf numFmtId="4" fontId="5" fillId="0" borderId="33" xfId="0" applyNumberFormat="1" applyFont="1" applyBorder="1" applyAlignment="1">
      <alignment vertical="center" shrinkToFit="1"/>
    </xf>
    <xf numFmtId="3" fontId="5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shrinkToFit="1"/>
    </xf>
    <xf numFmtId="4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49" fontId="0" fillId="0" borderId="0" xfId="0" applyNumberFormat="1"/>
    <xf numFmtId="0" fontId="16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vertical="center"/>
    </xf>
    <xf numFmtId="0" fontId="3" fillId="3" borderId="34" xfId="0" applyFont="1" applyFill="1" applyBorder="1" applyAlignment="1">
      <alignment vertical="center"/>
    </xf>
    <xf numFmtId="0" fontId="3" fillId="3" borderId="34" xfId="0" applyFont="1" applyFill="1" applyBorder="1" applyAlignment="1">
      <alignment vertical="center" wrapText="1"/>
    </xf>
    <xf numFmtId="0" fontId="3" fillId="3" borderId="35" xfId="0" applyFont="1" applyFill="1" applyBorder="1" applyAlignment="1">
      <alignment vertical="center" wrapText="1"/>
    </xf>
    <xf numFmtId="3" fontId="3" fillId="0" borderId="33" xfId="0" applyNumberFormat="1" applyFont="1" applyBorder="1" applyAlignment="1">
      <alignment vertical="center"/>
    </xf>
    <xf numFmtId="3" fontId="3" fillId="3" borderId="36" xfId="0" applyNumberFormat="1" applyFont="1" applyFill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3" borderId="36" xfId="0" applyNumberFormat="1" applyFont="1" applyFill="1" applyBorder="1" applyAlignment="1">
      <alignment horizontal="center" vertical="center"/>
    </xf>
    <xf numFmtId="4" fontId="3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1" fillId="0" borderId="21" xfId="0" applyFont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0" fontId="17" fillId="0" borderId="0" xfId="0" applyFont="1" applyBorder="1" applyAlignment="1">
      <alignment horizontal="center" vertical="top" shrinkToFit="1"/>
    </xf>
    <xf numFmtId="4" fontId="17" fillId="0" borderId="0" xfId="0" applyNumberFormat="1" applyFont="1" applyBorder="1" applyAlignment="1">
      <alignment vertical="top" shrinkToFit="1"/>
    </xf>
    <xf numFmtId="4" fontId="17" fillId="4" borderId="0" xfId="0" applyNumberFormat="1" applyFont="1" applyFill="1" applyBorder="1" applyAlignment="1" applyProtection="1">
      <alignment vertical="top" shrinkToFit="1"/>
      <protection locked="0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5" fillId="3" borderId="0" xfId="0" applyNumberFormat="1" applyFont="1" applyFill="1" applyBorder="1" applyAlignment="1">
      <alignment vertical="top" shrinkToFit="1"/>
    </xf>
    <xf numFmtId="0" fontId="5" fillId="3" borderId="27" xfId="0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vertical="top"/>
    </xf>
    <xf numFmtId="0" fontId="5" fillId="3" borderId="18" xfId="0" applyFont="1" applyFill="1" applyBorder="1" applyAlignment="1">
      <alignment horizontal="center" vertical="top" shrinkToFit="1"/>
    </xf>
    <xf numFmtId="164" fontId="5" fillId="3" borderId="18" xfId="0" applyNumberFormat="1" applyFont="1" applyFill="1" applyBorder="1" applyAlignment="1">
      <alignment vertical="top" shrinkToFit="1"/>
    </xf>
    <xf numFmtId="4" fontId="5" fillId="3" borderId="18" xfId="0" applyNumberFormat="1" applyFont="1" applyFill="1" applyBorder="1" applyAlignment="1">
      <alignment vertical="top" shrinkToFit="1"/>
    </xf>
    <xf numFmtId="4" fontId="5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164" fontId="17" fillId="4" borderId="0" xfId="0" applyNumberFormat="1" applyFont="1" applyFill="1" applyBorder="1" applyAlignment="1" applyProtection="1">
      <alignment vertical="top" shrinkToFit="1"/>
      <protection locked="0"/>
    </xf>
    <xf numFmtId="4" fontId="5" fillId="3" borderId="22" xfId="0" applyNumberFormat="1" applyFont="1" applyFill="1" applyBorder="1" applyAlignment="1">
      <alignment vertical="top"/>
    </xf>
    <xf numFmtId="49" fontId="5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32" xfId="0" applyNumberFormat="1" applyBorder="1" applyAlignment="1">
      <alignment vertical="center" wrapText="1"/>
    </xf>
    <xf numFmtId="4" fontId="5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9" fontId="3" fillId="0" borderId="31" xfId="0" applyNumberFormat="1" applyFont="1" applyBorder="1" applyAlignment="1">
      <alignment vertical="center" wrapText="1"/>
    </xf>
    <xf numFmtId="49" fontId="3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4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vertical="top" wrapText="1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198" t="s">
        <v>39</v>
      </c>
      <c r="B2" s="198"/>
      <c r="C2" s="198"/>
      <c r="D2" s="198"/>
      <c r="E2" s="198"/>
      <c r="F2" s="198"/>
      <c r="G2" s="198"/>
    </row>
  </sheetData>
  <sheetProtection algorithmName="SHA-512" hashValue="wd2l2M9IU8796Am2+QnDpkaEt7adlJPJXtxhiubZp4pEJ/o3ezsqaRwNkYJLtiJPzCi4gOhq4Y2fTGtbStwQCQ==" saltValue="1F6hRsWjDs+oSadVgxdZM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8"/>
  <sheetViews>
    <sheetView showGridLines="0" tabSelected="1" topLeftCell="B1" zoomScale="85" zoomScaleNormal="85" zoomScaleSheetLayoutView="75" workbookViewId="0">
      <selection activeCell="B1" sqref="B1:J1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199" t="s">
        <v>41</v>
      </c>
      <c r="C1" s="200"/>
      <c r="D1" s="200"/>
      <c r="E1" s="200"/>
      <c r="F1" s="200"/>
      <c r="G1" s="200"/>
      <c r="H1" s="200"/>
      <c r="I1" s="200"/>
      <c r="J1" s="201"/>
    </row>
    <row r="2" spans="1:15" ht="36" customHeight="1" x14ac:dyDescent="0.2">
      <c r="A2" s="2"/>
      <c r="B2" s="77" t="s">
        <v>22</v>
      </c>
      <c r="C2" s="78"/>
      <c r="D2" s="79" t="s">
        <v>48</v>
      </c>
      <c r="E2" s="208" t="s">
        <v>49</v>
      </c>
      <c r="F2" s="209"/>
      <c r="G2" s="209"/>
      <c r="H2" s="209"/>
      <c r="I2" s="209"/>
      <c r="J2" s="210"/>
      <c r="O2" s="1"/>
    </row>
    <row r="3" spans="1:15" ht="27" customHeight="1" x14ac:dyDescent="0.2">
      <c r="A3" s="2"/>
      <c r="B3" s="80" t="s">
        <v>46</v>
      </c>
      <c r="C3" s="78"/>
      <c r="D3" s="81" t="s">
        <v>43</v>
      </c>
      <c r="E3" s="211" t="s">
        <v>45</v>
      </c>
      <c r="F3" s="212"/>
      <c r="G3" s="212"/>
      <c r="H3" s="212"/>
      <c r="I3" s="212"/>
      <c r="J3" s="213"/>
    </row>
    <row r="4" spans="1:15" ht="23.25" customHeight="1" x14ac:dyDescent="0.2">
      <c r="A4" s="76">
        <v>482</v>
      </c>
      <c r="B4" s="82" t="s">
        <v>47</v>
      </c>
      <c r="C4" s="83"/>
      <c r="D4" s="84" t="s">
        <v>43</v>
      </c>
      <c r="E4" s="221" t="s">
        <v>44</v>
      </c>
      <c r="F4" s="222"/>
      <c r="G4" s="222"/>
      <c r="H4" s="222"/>
      <c r="I4" s="222"/>
      <c r="J4" s="223"/>
    </row>
    <row r="5" spans="1:15" ht="24" customHeight="1" x14ac:dyDescent="0.2">
      <c r="A5" s="2"/>
      <c r="B5" s="31" t="s">
        <v>42</v>
      </c>
      <c r="D5" s="226"/>
      <c r="E5" s="227"/>
      <c r="F5" s="227"/>
      <c r="G5" s="227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228"/>
      <c r="E6" s="229"/>
      <c r="F6" s="229"/>
      <c r="G6" s="229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230"/>
      <c r="F7" s="231"/>
      <c r="G7" s="231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215"/>
      <c r="E11" s="215"/>
      <c r="F11" s="215"/>
      <c r="G11" s="215"/>
      <c r="H11" s="18" t="s">
        <v>40</v>
      </c>
      <c r="I11" s="86"/>
      <c r="J11" s="8"/>
    </row>
    <row r="12" spans="1:15" ht="15.75" customHeight="1" x14ac:dyDescent="0.2">
      <c r="A12" s="2"/>
      <c r="B12" s="28"/>
      <c r="C12" s="55"/>
      <c r="D12" s="220"/>
      <c r="E12" s="220"/>
      <c r="F12" s="220"/>
      <c r="G12" s="220"/>
      <c r="H12" s="18" t="s">
        <v>34</v>
      </c>
      <c r="I12" s="86"/>
      <c r="J12" s="8"/>
    </row>
    <row r="13" spans="1:15" ht="15.75" customHeight="1" x14ac:dyDescent="0.2">
      <c r="A13" s="2"/>
      <c r="B13" s="29"/>
      <c r="C13" s="56"/>
      <c r="D13" s="85"/>
      <c r="E13" s="224"/>
      <c r="F13" s="225"/>
      <c r="G13" s="225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214"/>
      <c r="F15" s="214"/>
      <c r="G15" s="216"/>
      <c r="H15" s="216"/>
      <c r="I15" s="216" t="s">
        <v>29</v>
      </c>
      <c r="J15" s="217"/>
    </row>
    <row r="16" spans="1:15" ht="23.25" customHeight="1" x14ac:dyDescent="0.2">
      <c r="A16" s="143" t="s">
        <v>24</v>
      </c>
      <c r="B16" s="38" t="s">
        <v>24</v>
      </c>
      <c r="C16" s="62"/>
      <c r="D16" s="63"/>
      <c r="E16" s="205"/>
      <c r="F16" s="206"/>
      <c r="G16" s="205"/>
      <c r="H16" s="206"/>
      <c r="I16" s="205">
        <f>SUMIF(F50:F64,A16,I50:I64)+SUMIF(F50:F64,"PSU",I50:I64)</f>
        <v>0</v>
      </c>
      <c r="J16" s="207"/>
    </row>
    <row r="17" spans="1:10" ht="23.25" customHeight="1" x14ac:dyDescent="0.2">
      <c r="A17" s="143" t="s">
        <v>25</v>
      </c>
      <c r="B17" s="38" t="s">
        <v>25</v>
      </c>
      <c r="C17" s="62"/>
      <c r="D17" s="63"/>
      <c r="E17" s="205"/>
      <c r="F17" s="206"/>
      <c r="G17" s="205"/>
      <c r="H17" s="206"/>
      <c r="I17" s="205">
        <f>SUMIF(F50:F64,A17,I50:I64)</f>
        <v>0</v>
      </c>
      <c r="J17" s="207"/>
    </row>
    <row r="18" spans="1:10" ht="23.25" customHeight="1" x14ac:dyDescent="0.2">
      <c r="A18" s="143" t="s">
        <v>26</v>
      </c>
      <c r="B18" s="38" t="s">
        <v>26</v>
      </c>
      <c r="C18" s="62"/>
      <c r="D18" s="63"/>
      <c r="E18" s="205"/>
      <c r="F18" s="206"/>
      <c r="G18" s="205"/>
      <c r="H18" s="206"/>
      <c r="I18" s="205">
        <f>SUMIF(F50:F64,A18,I50:I64)</f>
        <v>0</v>
      </c>
      <c r="J18" s="207"/>
    </row>
    <row r="19" spans="1:10" ht="23.25" customHeight="1" x14ac:dyDescent="0.2">
      <c r="A19" s="143" t="s">
        <v>84</v>
      </c>
      <c r="B19" s="38" t="s">
        <v>27</v>
      </c>
      <c r="C19" s="62"/>
      <c r="D19" s="63"/>
      <c r="E19" s="205"/>
      <c r="F19" s="206"/>
      <c r="G19" s="205"/>
      <c r="H19" s="206"/>
      <c r="I19" s="205">
        <f>SUMIF(F50:F64,A19,I50:I64)</f>
        <v>0</v>
      </c>
      <c r="J19" s="207"/>
    </row>
    <row r="20" spans="1:10" ht="23.25" customHeight="1" x14ac:dyDescent="0.2">
      <c r="A20" s="143" t="s">
        <v>85</v>
      </c>
      <c r="B20" s="38" t="s">
        <v>28</v>
      </c>
      <c r="C20" s="62"/>
      <c r="D20" s="63"/>
      <c r="E20" s="205"/>
      <c r="F20" s="206"/>
      <c r="G20" s="205"/>
      <c r="H20" s="206"/>
      <c r="I20" s="205">
        <f>SUMIF(F50:F64,A20,I50:I64)</f>
        <v>0</v>
      </c>
      <c r="J20" s="207"/>
    </row>
    <row r="21" spans="1:10" ht="23.25" customHeight="1" x14ac:dyDescent="0.2">
      <c r="A21" s="2"/>
      <c r="B21" s="48" t="s">
        <v>29</v>
      </c>
      <c r="C21" s="64"/>
      <c r="D21" s="65"/>
      <c r="E21" s="218"/>
      <c r="F21" s="219"/>
      <c r="G21" s="218"/>
      <c r="H21" s="219"/>
      <c r="I21" s="218">
        <f>SUM(I16:J20)</f>
        <v>0</v>
      </c>
      <c r="J21" s="237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/>
      <c r="B23" s="38" t="s">
        <v>12</v>
      </c>
      <c r="C23" s="62"/>
      <c r="D23" s="63"/>
      <c r="E23" s="67">
        <v>15</v>
      </c>
      <c r="F23" s="39" t="s">
        <v>0</v>
      </c>
      <c r="G23" s="235">
        <f>ZakladDPHSniVypocet</f>
        <v>0</v>
      </c>
      <c r="H23" s="236"/>
      <c r="I23" s="236"/>
      <c r="J23" s="40" t="str">
        <f t="shared" ref="J23:J28" si="0">Mena</f>
        <v>CZK</v>
      </c>
    </row>
    <row r="24" spans="1:10" ht="23.25" hidden="1" customHeight="1" x14ac:dyDescent="0.2">
      <c r="A24" s="2"/>
      <c r="B24" s="38" t="s">
        <v>13</v>
      </c>
      <c r="C24" s="62"/>
      <c r="D24" s="63"/>
      <c r="E24" s="67">
        <f>SazbaDPH1</f>
        <v>15</v>
      </c>
      <c r="F24" s="39" t="s">
        <v>0</v>
      </c>
      <c r="G24" s="233">
        <f>I23*E23/100</f>
        <v>0</v>
      </c>
      <c r="H24" s="234"/>
      <c r="I24" s="234"/>
      <c r="J24" s="40" t="str">
        <f t="shared" si="0"/>
        <v>CZK</v>
      </c>
    </row>
    <row r="25" spans="1:10" ht="23.25" customHeight="1" x14ac:dyDescent="0.2">
      <c r="A25" s="2"/>
      <c r="B25" s="38" t="s">
        <v>14</v>
      </c>
      <c r="C25" s="62"/>
      <c r="D25" s="63"/>
      <c r="E25" s="67">
        <v>21</v>
      </c>
      <c r="F25" s="39" t="s">
        <v>0</v>
      </c>
      <c r="G25" s="235">
        <f>ZakladDPHZaklVypocet</f>
        <v>0</v>
      </c>
      <c r="H25" s="236"/>
      <c r="I25" s="236"/>
      <c r="J25" s="40" t="str">
        <f t="shared" si="0"/>
        <v>CZK</v>
      </c>
    </row>
    <row r="26" spans="1:10" ht="23.25" hidden="1" customHeight="1" x14ac:dyDescent="0.2">
      <c r="A26" s="2"/>
      <c r="B26" s="32" t="s">
        <v>15</v>
      </c>
      <c r="C26" s="68"/>
      <c r="D26" s="54"/>
      <c r="E26" s="69">
        <f>SazbaDPH2</f>
        <v>21</v>
      </c>
      <c r="F26" s="30" t="s">
        <v>0</v>
      </c>
      <c r="G26" s="202">
        <f>I25*E25/100</f>
        <v>0</v>
      </c>
      <c r="H26" s="203"/>
      <c r="I26" s="203"/>
      <c r="J26" s="37" t="str">
        <f t="shared" si="0"/>
        <v>CZK</v>
      </c>
    </row>
    <row r="27" spans="1:10" ht="23.25" customHeight="1" thickBot="1" x14ac:dyDescent="0.25">
      <c r="A27" s="2">
        <f>ZakladDPHSni+ZakladDPHZakl</f>
        <v>0</v>
      </c>
      <c r="B27" s="31" t="s">
        <v>4</v>
      </c>
      <c r="C27" s="70"/>
      <c r="D27" s="71"/>
      <c r="E27" s="70"/>
      <c r="F27" s="16"/>
      <c r="G27" s="204">
        <f>CenaCelkemBezDPH-(ZakladDPHSni+ZakladDPHZakl)</f>
        <v>0</v>
      </c>
      <c r="H27" s="204"/>
      <c r="I27" s="204"/>
      <c r="J27" s="41" t="str">
        <f t="shared" si="0"/>
        <v>CZK</v>
      </c>
    </row>
    <row r="28" spans="1:10" ht="27.75" customHeight="1" thickBot="1" x14ac:dyDescent="0.25">
      <c r="A28" s="2">
        <f>(A27-INT(A27))*100</f>
        <v>0</v>
      </c>
      <c r="B28" s="117" t="s">
        <v>23</v>
      </c>
      <c r="C28" s="118"/>
      <c r="D28" s="118"/>
      <c r="E28" s="119"/>
      <c r="F28" s="120"/>
      <c r="G28" s="239">
        <f>A27</f>
        <v>0</v>
      </c>
      <c r="H28" s="239"/>
      <c r="I28" s="239"/>
      <c r="J28" s="121" t="str">
        <f t="shared" si="0"/>
        <v>CZK</v>
      </c>
    </row>
    <row r="29" spans="1:10" ht="27.75" hidden="1" customHeight="1" thickBot="1" x14ac:dyDescent="0.25">
      <c r="A29" s="2"/>
      <c r="B29" s="117" t="s">
        <v>35</v>
      </c>
      <c r="C29" s="122"/>
      <c r="D29" s="122"/>
      <c r="E29" s="122"/>
      <c r="F29" s="123"/>
      <c r="G29" s="238">
        <f>ZakladDPHSni+DPHSni+ZakladDPHZakl+DPHZakl+Zaokrouhleni</f>
        <v>0</v>
      </c>
      <c r="H29" s="238"/>
      <c r="I29" s="238"/>
      <c r="J29" s="124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40"/>
      <c r="E34" s="241"/>
      <c r="G34" s="242"/>
      <c r="H34" s="243"/>
      <c r="I34" s="243"/>
      <c r="J34" s="25"/>
    </row>
    <row r="35" spans="1:10" ht="12.75" customHeight="1" x14ac:dyDescent="0.2">
      <c r="A35" s="2"/>
      <c r="B35" s="2"/>
      <c r="D35" s="232" t="s">
        <v>2</v>
      </c>
      <c r="E35" s="232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 x14ac:dyDescent="0.2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8" t="s">
        <v>1</v>
      </c>
      <c r="J38" s="99" t="s">
        <v>0</v>
      </c>
    </row>
    <row r="39" spans="1:10" ht="25.5" hidden="1" customHeight="1" x14ac:dyDescent="0.2">
      <c r="A39" s="89">
        <v>1</v>
      </c>
      <c r="B39" s="100" t="s">
        <v>50</v>
      </c>
      <c r="C39" s="244"/>
      <c r="D39" s="244"/>
      <c r="E39" s="244"/>
      <c r="F39" s="101">
        <f>'01 01 Pol'!AE106</f>
        <v>0</v>
      </c>
      <c r="G39" s="102">
        <f>'01 01 Pol'!AF106</f>
        <v>0</v>
      </c>
      <c r="H39" s="103"/>
      <c r="I39" s="104">
        <f>F39+G39+H39</f>
        <v>0</v>
      </c>
      <c r="J39" s="105" t="str">
        <f>IF(CenaCelkemVypocet=0,"",I39/CenaCelkemVypocet*100)</f>
        <v/>
      </c>
    </row>
    <row r="40" spans="1:10" ht="25.5" hidden="1" customHeight="1" x14ac:dyDescent="0.2">
      <c r="A40" s="89">
        <v>2</v>
      </c>
      <c r="B40" s="106"/>
      <c r="C40" s="245" t="s">
        <v>51</v>
      </c>
      <c r="D40" s="245"/>
      <c r="E40" s="245"/>
      <c r="F40" s="107"/>
      <c r="G40" s="108"/>
      <c r="H40" s="108"/>
      <c r="I40" s="109"/>
      <c r="J40" s="110"/>
    </row>
    <row r="41" spans="1:10" ht="25.5" hidden="1" customHeight="1" x14ac:dyDescent="0.2">
      <c r="A41" s="89">
        <v>2</v>
      </c>
      <c r="B41" s="106" t="s">
        <v>43</v>
      </c>
      <c r="C41" s="245" t="s">
        <v>45</v>
      </c>
      <c r="D41" s="245"/>
      <c r="E41" s="245"/>
      <c r="F41" s="107">
        <f>'01 01 Pol'!AE106</f>
        <v>0</v>
      </c>
      <c r="G41" s="108">
        <f>'01 01 Pol'!AF106</f>
        <v>0</v>
      </c>
      <c r="H41" s="108"/>
      <c r="I41" s="109">
        <f>F41+G41+H41</f>
        <v>0</v>
      </c>
      <c r="J41" s="110" t="str">
        <f>IF(CenaCelkemVypocet=0,"",I41/CenaCelkemVypocet*100)</f>
        <v/>
      </c>
    </row>
    <row r="42" spans="1:10" ht="25.5" hidden="1" customHeight="1" x14ac:dyDescent="0.2">
      <c r="A42" s="89">
        <v>3</v>
      </c>
      <c r="B42" s="111" t="s">
        <v>43</v>
      </c>
      <c r="C42" s="244" t="s">
        <v>44</v>
      </c>
      <c r="D42" s="244"/>
      <c r="E42" s="244"/>
      <c r="F42" s="112">
        <f>'01 01 Pol'!AE106</f>
        <v>0</v>
      </c>
      <c r="G42" s="103">
        <f>'01 01 Pol'!AF106</f>
        <v>0</v>
      </c>
      <c r="H42" s="103"/>
      <c r="I42" s="104">
        <f>F42+G42+H42</f>
        <v>0</v>
      </c>
      <c r="J42" s="105" t="str">
        <f>IF(CenaCelkemVypocet=0,"",I42/CenaCelkemVypocet*100)</f>
        <v/>
      </c>
    </row>
    <row r="43" spans="1:10" ht="25.5" hidden="1" customHeight="1" x14ac:dyDescent="0.2">
      <c r="A43" s="89"/>
      <c r="B43" s="246" t="s">
        <v>52</v>
      </c>
      <c r="C43" s="247"/>
      <c r="D43" s="247"/>
      <c r="E43" s="247"/>
      <c r="F43" s="113">
        <f>SUMIF(A39:A42,"=1",F39:F42)</f>
        <v>0</v>
      </c>
      <c r="G43" s="114">
        <f>SUMIF(A39:A42,"=1",G39:G42)</f>
        <v>0</v>
      </c>
      <c r="H43" s="114">
        <f>SUMIF(A39:A42,"=1",H39:H42)</f>
        <v>0</v>
      </c>
      <c r="I43" s="115">
        <f>SUMIF(A39:A42,"=1",I39:I42)</f>
        <v>0</v>
      </c>
      <c r="J43" s="116">
        <f>SUMIF(A39:A42,"=1",J39:J42)</f>
        <v>0</v>
      </c>
    </row>
    <row r="47" spans="1:10" ht="15.75" x14ac:dyDescent="0.25">
      <c r="B47" s="125" t="s">
        <v>54</v>
      </c>
    </row>
    <row r="49" spans="1:10" ht="25.5" customHeight="1" x14ac:dyDescent="0.2">
      <c r="A49" s="127"/>
      <c r="B49" s="130" t="s">
        <v>17</v>
      </c>
      <c r="C49" s="130" t="s">
        <v>5</v>
      </c>
      <c r="D49" s="131"/>
      <c r="E49" s="131"/>
      <c r="F49" s="132" t="s">
        <v>55</v>
      </c>
      <c r="G49" s="132"/>
      <c r="H49" s="132"/>
      <c r="I49" s="132" t="s">
        <v>29</v>
      </c>
      <c r="J49" s="132" t="s">
        <v>0</v>
      </c>
    </row>
    <row r="50" spans="1:10" ht="36.75" customHeight="1" x14ac:dyDescent="0.2">
      <c r="A50" s="128"/>
      <c r="B50" s="133" t="s">
        <v>56</v>
      </c>
      <c r="C50" s="248" t="s">
        <v>57</v>
      </c>
      <c r="D50" s="249"/>
      <c r="E50" s="249"/>
      <c r="F50" s="139" t="s">
        <v>24</v>
      </c>
      <c r="G50" s="140"/>
      <c r="H50" s="140"/>
      <c r="I50" s="140">
        <f>'01 01 Pol'!G8</f>
        <v>0</v>
      </c>
      <c r="J50" s="137" t="str">
        <f>IF(I65=0,"",I50/I65*100)</f>
        <v/>
      </c>
    </row>
    <row r="51" spans="1:10" ht="36.75" customHeight="1" x14ac:dyDescent="0.2">
      <c r="A51" s="128"/>
      <c r="B51" s="133" t="s">
        <v>58</v>
      </c>
      <c r="C51" s="248" t="s">
        <v>59</v>
      </c>
      <c r="D51" s="249"/>
      <c r="E51" s="249"/>
      <c r="F51" s="139" t="s">
        <v>24</v>
      </c>
      <c r="G51" s="140"/>
      <c r="H51" s="140"/>
      <c r="I51" s="140">
        <f>'01 01 Pol'!G21</f>
        <v>0</v>
      </c>
      <c r="J51" s="137" t="str">
        <f>IF(I65=0,"",I51/I65*100)</f>
        <v/>
      </c>
    </row>
    <row r="52" spans="1:10" ht="36.75" customHeight="1" x14ac:dyDescent="0.2">
      <c r="A52" s="128"/>
      <c r="B52" s="133" t="s">
        <v>60</v>
      </c>
      <c r="C52" s="248" t="s">
        <v>61</v>
      </c>
      <c r="D52" s="249"/>
      <c r="E52" s="249"/>
      <c r="F52" s="139" t="s">
        <v>24</v>
      </c>
      <c r="G52" s="140"/>
      <c r="H52" s="140"/>
      <c r="I52" s="140">
        <f>'01 01 Pol'!G33</f>
        <v>0</v>
      </c>
      <c r="J52" s="137" t="str">
        <f>IF(I65=0,"",I52/I65*100)</f>
        <v/>
      </c>
    </row>
    <row r="53" spans="1:10" ht="36.75" customHeight="1" x14ac:dyDescent="0.2">
      <c r="A53" s="128"/>
      <c r="B53" s="133" t="s">
        <v>62</v>
      </c>
      <c r="C53" s="248" t="s">
        <v>63</v>
      </c>
      <c r="D53" s="249"/>
      <c r="E53" s="249"/>
      <c r="F53" s="139" t="s">
        <v>24</v>
      </c>
      <c r="G53" s="140"/>
      <c r="H53" s="140"/>
      <c r="I53" s="140">
        <f>'01 01 Pol'!G35</f>
        <v>0</v>
      </c>
      <c r="J53" s="137" t="str">
        <f>IF(I65=0,"",I53/I65*100)</f>
        <v/>
      </c>
    </row>
    <row r="54" spans="1:10" ht="36.75" customHeight="1" x14ac:dyDescent="0.2">
      <c r="A54" s="128"/>
      <c r="B54" s="133" t="s">
        <v>64</v>
      </c>
      <c r="C54" s="248" t="s">
        <v>65</v>
      </c>
      <c r="D54" s="249"/>
      <c r="E54" s="249"/>
      <c r="F54" s="139" t="s">
        <v>24</v>
      </c>
      <c r="G54" s="140"/>
      <c r="H54" s="140"/>
      <c r="I54" s="140">
        <f>'01 01 Pol'!G39</f>
        <v>0</v>
      </c>
      <c r="J54" s="137" t="str">
        <f>IF(I65=0,"",I54/I65*100)</f>
        <v/>
      </c>
    </row>
    <row r="55" spans="1:10" ht="36.75" customHeight="1" x14ac:dyDescent="0.2">
      <c r="A55" s="128"/>
      <c r="B55" s="133" t="s">
        <v>66</v>
      </c>
      <c r="C55" s="248" t="s">
        <v>67</v>
      </c>
      <c r="D55" s="249"/>
      <c r="E55" s="249"/>
      <c r="F55" s="139" t="s">
        <v>24</v>
      </c>
      <c r="G55" s="140"/>
      <c r="H55" s="140"/>
      <c r="I55" s="140">
        <f>'01 01 Pol'!G41</f>
        <v>0</v>
      </c>
      <c r="J55" s="137" t="str">
        <f>IF(I65=0,"",I55/I65*100)</f>
        <v/>
      </c>
    </row>
    <row r="56" spans="1:10" ht="36.75" customHeight="1" x14ac:dyDescent="0.2">
      <c r="A56" s="128"/>
      <c r="B56" s="133" t="s">
        <v>68</v>
      </c>
      <c r="C56" s="248" t="s">
        <v>69</v>
      </c>
      <c r="D56" s="249"/>
      <c r="E56" s="249"/>
      <c r="F56" s="139" t="s">
        <v>24</v>
      </c>
      <c r="G56" s="140"/>
      <c r="H56" s="140"/>
      <c r="I56" s="140">
        <f>'01 01 Pol'!G52</f>
        <v>0</v>
      </c>
      <c r="J56" s="137" t="str">
        <f>IF(I65=0,"",I56/I65*100)</f>
        <v/>
      </c>
    </row>
    <row r="57" spans="1:10" ht="36.75" customHeight="1" x14ac:dyDescent="0.2">
      <c r="A57" s="128"/>
      <c r="B57" s="133" t="s">
        <v>70</v>
      </c>
      <c r="C57" s="248" t="s">
        <v>71</v>
      </c>
      <c r="D57" s="249"/>
      <c r="E57" s="249"/>
      <c r="F57" s="139" t="s">
        <v>24</v>
      </c>
      <c r="G57" s="140"/>
      <c r="H57" s="140"/>
      <c r="I57" s="140">
        <f>'01 01 Pol'!G54</f>
        <v>0</v>
      </c>
      <c r="J57" s="137" t="str">
        <f>IF(I65=0,"",I57/I65*100)</f>
        <v/>
      </c>
    </row>
    <row r="58" spans="1:10" ht="36.75" customHeight="1" x14ac:dyDescent="0.2">
      <c r="A58" s="128"/>
      <c r="B58" s="133" t="s">
        <v>72</v>
      </c>
      <c r="C58" s="248" t="s">
        <v>73</v>
      </c>
      <c r="D58" s="249"/>
      <c r="E58" s="249"/>
      <c r="F58" s="139" t="s">
        <v>25</v>
      </c>
      <c r="G58" s="140"/>
      <c r="H58" s="140"/>
      <c r="I58" s="140">
        <f>'01 01 Pol'!G57</f>
        <v>0</v>
      </c>
      <c r="J58" s="137" t="str">
        <f>IF(I65=0,"",I58/I65*100)</f>
        <v/>
      </c>
    </row>
    <row r="59" spans="1:10" ht="36.75" customHeight="1" x14ac:dyDescent="0.2">
      <c r="A59" s="128"/>
      <c r="B59" s="133" t="s">
        <v>74</v>
      </c>
      <c r="C59" s="248" t="s">
        <v>75</v>
      </c>
      <c r="D59" s="249"/>
      <c r="E59" s="249"/>
      <c r="F59" s="139" t="s">
        <v>25</v>
      </c>
      <c r="G59" s="140"/>
      <c r="H59" s="140"/>
      <c r="I59" s="140">
        <f>'01 01 Pol'!G65</f>
        <v>0</v>
      </c>
      <c r="J59" s="137" t="str">
        <f>IF(I65=0,"",I59/I65*100)</f>
        <v/>
      </c>
    </row>
    <row r="60" spans="1:10" ht="36.75" customHeight="1" x14ac:dyDescent="0.2">
      <c r="A60" s="128"/>
      <c r="B60" s="133" t="s">
        <v>76</v>
      </c>
      <c r="C60" s="248" t="s">
        <v>77</v>
      </c>
      <c r="D60" s="249"/>
      <c r="E60" s="249"/>
      <c r="F60" s="139" t="s">
        <v>25</v>
      </c>
      <c r="G60" s="140"/>
      <c r="H60" s="140"/>
      <c r="I60" s="140">
        <f>'01 01 Pol'!G70</f>
        <v>0</v>
      </c>
      <c r="J60" s="137" t="str">
        <f>IF(I65=0,"",I60/I65*100)</f>
        <v/>
      </c>
    </row>
    <row r="61" spans="1:10" ht="36.75" customHeight="1" x14ac:dyDescent="0.2">
      <c r="A61" s="128"/>
      <c r="B61" s="133" t="s">
        <v>78</v>
      </c>
      <c r="C61" s="248" t="s">
        <v>79</v>
      </c>
      <c r="D61" s="249"/>
      <c r="E61" s="249"/>
      <c r="F61" s="139" t="s">
        <v>25</v>
      </c>
      <c r="G61" s="140"/>
      <c r="H61" s="140"/>
      <c r="I61" s="140">
        <f>'01 01 Pol'!G72</f>
        <v>0</v>
      </c>
      <c r="J61" s="137" t="str">
        <f>IF(I65=0,"",I61/I65*100)</f>
        <v/>
      </c>
    </row>
    <row r="62" spans="1:10" ht="36.75" customHeight="1" x14ac:dyDescent="0.2">
      <c r="A62" s="128"/>
      <c r="B62" s="133" t="s">
        <v>80</v>
      </c>
      <c r="C62" s="248" t="s">
        <v>81</v>
      </c>
      <c r="D62" s="249"/>
      <c r="E62" s="249"/>
      <c r="F62" s="139" t="s">
        <v>26</v>
      </c>
      <c r="G62" s="140"/>
      <c r="H62" s="140"/>
      <c r="I62" s="140">
        <f>'01 01 Pol'!G81</f>
        <v>0</v>
      </c>
      <c r="J62" s="137" t="str">
        <f>IF(I65=0,"",I62/I65*100)</f>
        <v/>
      </c>
    </row>
    <row r="63" spans="1:10" ht="36.75" customHeight="1" x14ac:dyDescent="0.2">
      <c r="A63" s="128"/>
      <c r="B63" s="133" t="s">
        <v>82</v>
      </c>
      <c r="C63" s="248" t="s">
        <v>69</v>
      </c>
      <c r="D63" s="249"/>
      <c r="E63" s="249"/>
      <c r="F63" s="139" t="s">
        <v>83</v>
      </c>
      <c r="G63" s="140"/>
      <c r="H63" s="140"/>
      <c r="I63" s="140">
        <f>'01 01 Pol'!G90</f>
        <v>0</v>
      </c>
      <c r="J63" s="137" t="str">
        <f>IF(I65=0,"",I63/I65*100)</f>
        <v/>
      </c>
    </row>
    <row r="64" spans="1:10" ht="36.75" customHeight="1" x14ac:dyDescent="0.2">
      <c r="A64" s="128"/>
      <c r="B64" s="133" t="s">
        <v>84</v>
      </c>
      <c r="C64" s="248" t="s">
        <v>27</v>
      </c>
      <c r="D64" s="249"/>
      <c r="E64" s="249"/>
      <c r="F64" s="139" t="s">
        <v>84</v>
      </c>
      <c r="G64" s="140"/>
      <c r="H64" s="140"/>
      <c r="I64" s="140">
        <f>'01 01 Pol'!G98</f>
        <v>0</v>
      </c>
      <c r="J64" s="137" t="str">
        <f>IF(I65=0,"",I64/I65*100)</f>
        <v/>
      </c>
    </row>
    <row r="65" spans="1:10" ht="25.5" customHeight="1" x14ac:dyDescent="0.2">
      <c r="A65" s="129"/>
      <c r="B65" s="134" t="s">
        <v>1</v>
      </c>
      <c r="C65" s="135"/>
      <c r="D65" s="136"/>
      <c r="E65" s="136"/>
      <c r="F65" s="141"/>
      <c r="G65" s="142"/>
      <c r="H65" s="142"/>
      <c r="I65" s="142">
        <f>SUM(I50:I64)</f>
        <v>0</v>
      </c>
      <c r="J65" s="138">
        <f>SUM(J50:J64)</f>
        <v>0</v>
      </c>
    </row>
    <row r="66" spans="1:10" x14ac:dyDescent="0.2">
      <c r="F66" s="87"/>
      <c r="G66" s="87"/>
      <c r="H66" s="87"/>
      <c r="I66" s="87"/>
      <c r="J66" s="88"/>
    </row>
    <row r="67" spans="1:10" x14ac:dyDescent="0.2">
      <c r="F67" s="87"/>
      <c r="G67" s="87"/>
      <c r="H67" s="87"/>
      <c r="I67" s="87"/>
      <c r="J67" s="88"/>
    </row>
    <row r="68" spans="1:10" x14ac:dyDescent="0.2">
      <c r="F68" s="87"/>
      <c r="G68" s="87"/>
      <c r="H68" s="87"/>
      <c r="I68" s="87"/>
      <c r="J68" s="88"/>
    </row>
  </sheetData>
  <sheetProtection algorithmName="SHA-512" hashValue="J+2Li5C7W6uN27WjlPkh1BYQIUt0/SrAa2Pe9MfDSOEmEv5M/3oo1yOkfJxlGq9NUrWxtgCl+Eg3Vj1UM581qQ==" saltValue="CWRXeV4SKBUvJekANKsqZ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1"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scale="98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50" t="s">
        <v>6</v>
      </c>
      <c r="B1" s="250"/>
      <c r="C1" s="251"/>
      <c r="D1" s="250"/>
      <c r="E1" s="250"/>
      <c r="F1" s="250"/>
      <c r="G1" s="250"/>
    </row>
    <row r="2" spans="1:7" ht="24.95" customHeight="1" x14ac:dyDescent="0.2">
      <c r="A2" s="50" t="s">
        <v>7</v>
      </c>
      <c r="B2" s="49"/>
      <c r="C2" s="252"/>
      <c r="D2" s="252"/>
      <c r="E2" s="252"/>
      <c r="F2" s="252"/>
      <c r="G2" s="253"/>
    </row>
    <row r="3" spans="1:7" ht="24.95" customHeight="1" x14ac:dyDescent="0.2">
      <c r="A3" s="50" t="s">
        <v>8</v>
      </c>
      <c r="B3" s="49"/>
      <c r="C3" s="252"/>
      <c r="D3" s="252"/>
      <c r="E3" s="252"/>
      <c r="F3" s="252"/>
      <c r="G3" s="253"/>
    </row>
    <row r="4" spans="1:7" ht="24.95" customHeight="1" x14ac:dyDescent="0.2">
      <c r="A4" s="50" t="s">
        <v>9</v>
      </c>
      <c r="B4" s="49"/>
      <c r="C4" s="252"/>
      <c r="D4" s="252"/>
      <c r="E4" s="252"/>
      <c r="F4" s="252"/>
      <c r="G4" s="253"/>
    </row>
    <row r="5" spans="1:7" x14ac:dyDescent="0.2">
      <c r="B5" s="4"/>
      <c r="C5" s="5"/>
      <c r="D5" s="6"/>
    </row>
  </sheetData>
  <sheetProtection algorithmName="SHA-512" hashValue="7IW0qXFodju48lWyPZC857oDkdjvKUCJVB7qg9isxFkaMOm92bXwSKBmiGYddYzUBYuLLEIgLIk5yeZ83BJn4w==" saltValue="OgHD4oAUbn+CQaFUQRdjI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3BED-29DB-4E71-BF5C-D1D5657B7090}">
  <sheetPr>
    <outlinePr summaryBelow="0"/>
  </sheetPr>
  <dimension ref="A1:BH4993"/>
  <sheetViews>
    <sheetView workbookViewId="0">
      <pane ySplit="7" topLeftCell="A77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6" customWidth="1"/>
    <col min="3" max="3" width="63.28515625" style="126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4" t="s">
        <v>86</v>
      </c>
      <c r="B1" s="254"/>
      <c r="C1" s="254"/>
      <c r="D1" s="254"/>
      <c r="E1" s="254"/>
      <c r="F1" s="254"/>
      <c r="G1" s="254"/>
      <c r="AG1" t="s">
        <v>87</v>
      </c>
    </row>
    <row r="2" spans="1:60" ht="24.95" customHeight="1" x14ac:dyDescent="0.2">
      <c r="A2" s="144" t="s">
        <v>7</v>
      </c>
      <c r="B2" s="49" t="s">
        <v>48</v>
      </c>
      <c r="C2" s="255" t="s">
        <v>49</v>
      </c>
      <c r="D2" s="256"/>
      <c r="E2" s="256"/>
      <c r="F2" s="256"/>
      <c r="G2" s="257"/>
      <c r="AG2" t="s">
        <v>88</v>
      </c>
    </row>
    <row r="3" spans="1:60" ht="24.95" customHeight="1" x14ac:dyDescent="0.2">
      <c r="A3" s="144" t="s">
        <v>8</v>
      </c>
      <c r="B3" s="49" t="s">
        <v>43</v>
      </c>
      <c r="C3" s="255" t="s">
        <v>45</v>
      </c>
      <c r="D3" s="256"/>
      <c r="E3" s="256"/>
      <c r="F3" s="256"/>
      <c r="G3" s="257"/>
      <c r="AC3" s="126" t="s">
        <v>88</v>
      </c>
      <c r="AG3" t="s">
        <v>89</v>
      </c>
    </row>
    <row r="4" spans="1:60" ht="24.95" customHeight="1" x14ac:dyDescent="0.2">
      <c r="A4" s="145" t="s">
        <v>9</v>
      </c>
      <c r="B4" s="146" t="s">
        <v>43</v>
      </c>
      <c r="C4" s="258" t="s">
        <v>44</v>
      </c>
      <c r="D4" s="259"/>
      <c r="E4" s="259"/>
      <c r="F4" s="259"/>
      <c r="G4" s="260"/>
      <c r="AG4" t="s">
        <v>90</v>
      </c>
    </row>
    <row r="5" spans="1:60" x14ac:dyDescent="0.2">
      <c r="D5" s="10"/>
    </row>
    <row r="6" spans="1:60" ht="38.25" x14ac:dyDescent="0.2">
      <c r="A6" s="148" t="s">
        <v>91</v>
      </c>
      <c r="B6" s="150" t="s">
        <v>92</v>
      </c>
      <c r="C6" s="150" t="s">
        <v>93</v>
      </c>
      <c r="D6" s="149" t="s">
        <v>94</v>
      </c>
      <c r="E6" s="148" t="s">
        <v>95</v>
      </c>
      <c r="F6" s="147" t="s">
        <v>96</v>
      </c>
      <c r="G6" s="148" t="s">
        <v>29</v>
      </c>
      <c r="H6" s="151" t="s">
        <v>30</v>
      </c>
      <c r="I6" s="151" t="s">
        <v>97</v>
      </c>
      <c r="J6" s="151" t="s">
        <v>31</v>
      </c>
      <c r="K6" s="151" t="s">
        <v>98</v>
      </c>
      <c r="L6" s="151" t="s">
        <v>99</v>
      </c>
      <c r="M6" s="151" t="s">
        <v>100</v>
      </c>
      <c r="N6" s="151" t="s">
        <v>101</v>
      </c>
      <c r="O6" s="151" t="s">
        <v>102</v>
      </c>
      <c r="P6" s="151" t="s">
        <v>103</v>
      </c>
      <c r="Q6" s="151" t="s">
        <v>104</v>
      </c>
      <c r="R6" s="151" t="s">
        <v>105</v>
      </c>
      <c r="S6" s="151" t="s">
        <v>106</v>
      </c>
      <c r="T6" s="151" t="s">
        <v>107</v>
      </c>
      <c r="U6" s="151" t="s">
        <v>108</v>
      </c>
      <c r="V6" s="151" t="s">
        <v>109</v>
      </c>
      <c r="W6" s="151" t="s">
        <v>110</v>
      </c>
      <c r="X6" s="151" t="s">
        <v>111</v>
      </c>
    </row>
    <row r="7" spans="1:60" hidden="1" x14ac:dyDescent="0.2">
      <c r="A7" s="3"/>
      <c r="B7" s="4"/>
      <c r="C7" s="4"/>
      <c r="D7" s="6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7" t="s">
        <v>112</v>
      </c>
      <c r="B8" s="168" t="s">
        <v>56</v>
      </c>
      <c r="C8" s="190" t="s">
        <v>57</v>
      </c>
      <c r="D8" s="169"/>
      <c r="E8" s="170"/>
      <c r="F8" s="171"/>
      <c r="G8" s="171">
        <f>SUMIF(AG9:AG20,"&lt;&gt;NOR",G9:G20)</f>
        <v>0</v>
      </c>
      <c r="H8" s="171"/>
      <c r="I8" s="171">
        <f>SUM(I9:I20)</f>
        <v>0</v>
      </c>
      <c r="J8" s="171"/>
      <c r="K8" s="171">
        <f>SUM(K9:K20)</f>
        <v>0</v>
      </c>
      <c r="L8" s="171"/>
      <c r="M8" s="171">
        <f>SUM(M9:M20)</f>
        <v>0</v>
      </c>
      <c r="N8" s="171"/>
      <c r="O8" s="171">
        <f>SUM(O9:O20)</f>
        <v>0.34</v>
      </c>
      <c r="P8" s="171"/>
      <c r="Q8" s="171">
        <f>SUM(Q9:Q20)</f>
        <v>0</v>
      </c>
      <c r="R8" s="171"/>
      <c r="S8" s="171"/>
      <c r="T8" s="172"/>
      <c r="U8" s="166"/>
      <c r="V8" s="166">
        <f>SUM(V9:V20)</f>
        <v>11.51</v>
      </c>
      <c r="W8" s="166"/>
      <c r="X8" s="166"/>
      <c r="AG8" t="s">
        <v>113</v>
      </c>
    </row>
    <row r="9" spans="1:60" outlineLevel="1" x14ac:dyDescent="0.2">
      <c r="A9" s="173">
        <v>1</v>
      </c>
      <c r="B9" s="174" t="s">
        <v>114</v>
      </c>
      <c r="C9" s="191" t="s">
        <v>115</v>
      </c>
      <c r="D9" s="175" t="s">
        <v>116</v>
      </c>
      <c r="E9" s="176">
        <v>0.12959999999999999</v>
      </c>
      <c r="F9" s="177"/>
      <c r="G9" s="178">
        <f>ROUND(E9*F9,2)</f>
        <v>0</v>
      </c>
      <c r="H9" s="177"/>
      <c r="I9" s="178">
        <f>ROUND(E9*H9,2)</f>
        <v>0</v>
      </c>
      <c r="J9" s="177"/>
      <c r="K9" s="178">
        <f>ROUND(E9*J9,2)</f>
        <v>0</v>
      </c>
      <c r="L9" s="178">
        <v>21</v>
      </c>
      <c r="M9" s="178">
        <f>G9*(1+L9/100)</f>
        <v>0</v>
      </c>
      <c r="N9" s="178">
        <v>1.0900000000000001</v>
      </c>
      <c r="O9" s="178">
        <f>ROUND(E9*N9,2)</f>
        <v>0.14000000000000001</v>
      </c>
      <c r="P9" s="178">
        <v>0</v>
      </c>
      <c r="Q9" s="178">
        <f>ROUND(E9*P9,2)</f>
        <v>0</v>
      </c>
      <c r="R9" s="178" t="s">
        <v>117</v>
      </c>
      <c r="S9" s="178" t="s">
        <v>118</v>
      </c>
      <c r="T9" s="179" t="s">
        <v>118</v>
      </c>
      <c r="U9" s="162">
        <v>18.8</v>
      </c>
      <c r="V9" s="162">
        <f>ROUND(E9*U9,2)</f>
        <v>2.44</v>
      </c>
      <c r="W9" s="162"/>
      <c r="X9" s="162" t="s">
        <v>119</v>
      </c>
      <c r="Y9" s="152"/>
      <c r="Z9" s="152"/>
      <c r="AA9" s="152"/>
      <c r="AB9" s="152"/>
      <c r="AC9" s="152"/>
      <c r="AD9" s="152"/>
      <c r="AE9" s="152"/>
      <c r="AF9" s="152"/>
      <c r="AG9" s="152" t="s">
        <v>120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192" t="s">
        <v>122</v>
      </c>
      <c r="D10" s="164"/>
      <c r="E10" s="165">
        <v>6.4799999999999996E-2</v>
      </c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52"/>
      <c r="Z10" s="152"/>
      <c r="AA10" s="152"/>
      <c r="AB10" s="152"/>
      <c r="AC10" s="152"/>
      <c r="AD10" s="152"/>
      <c r="AE10" s="152"/>
      <c r="AF10" s="152"/>
      <c r="AG10" s="152" t="s">
        <v>123</v>
      </c>
      <c r="AH10" s="152">
        <v>0</v>
      </c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92" t="s">
        <v>124</v>
      </c>
      <c r="D11" s="164"/>
      <c r="E11" s="165">
        <v>6.4799999999999996E-2</v>
      </c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52"/>
      <c r="Z11" s="152"/>
      <c r="AA11" s="152"/>
      <c r="AB11" s="152"/>
      <c r="AC11" s="152"/>
      <c r="AD11" s="152"/>
      <c r="AE11" s="152"/>
      <c r="AF11" s="152"/>
      <c r="AG11" s="152" t="s">
        <v>123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ht="33.75" outlineLevel="1" x14ac:dyDescent="0.2">
      <c r="A12" s="173">
        <v>2</v>
      </c>
      <c r="B12" s="174" t="s">
        <v>125</v>
      </c>
      <c r="C12" s="191" t="s">
        <v>126</v>
      </c>
      <c r="D12" s="175" t="s">
        <v>127</v>
      </c>
      <c r="E12" s="176">
        <v>6.8</v>
      </c>
      <c r="F12" s="177"/>
      <c r="G12" s="178">
        <f>ROUND(E12*F12,2)</f>
        <v>0</v>
      </c>
      <c r="H12" s="177"/>
      <c r="I12" s="178">
        <f>ROUND(E12*H12,2)</f>
        <v>0</v>
      </c>
      <c r="J12" s="177"/>
      <c r="K12" s="178">
        <f>ROUND(E12*J12,2)</f>
        <v>0</v>
      </c>
      <c r="L12" s="178">
        <v>21</v>
      </c>
      <c r="M12" s="178">
        <f>G12*(1+L12/100)</f>
        <v>0</v>
      </c>
      <c r="N12" s="178">
        <v>2.64E-2</v>
      </c>
      <c r="O12" s="178">
        <f>ROUND(E12*N12,2)</f>
        <v>0.18</v>
      </c>
      <c r="P12" s="178">
        <v>0</v>
      </c>
      <c r="Q12" s="178">
        <f>ROUND(E12*P12,2)</f>
        <v>0</v>
      </c>
      <c r="R12" s="178" t="s">
        <v>128</v>
      </c>
      <c r="S12" s="178" t="s">
        <v>118</v>
      </c>
      <c r="T12" s="179" t="s">
        <v>118</v>
      </c>
      <c r="U12" s="162">
        <v>0.99</v>
      </c>
      <c r="V12" s="162">
        <f>ROUND(E12*U12,2)</f>
        <v>6.73</v>
      </c>
      <c r="W12" s="162"/>
      <c r="X12" s="162" t="s">
        <v>119</v>
      </c>
      <c r="Y12" s="152"/>
      <c r="Z12" s="152"/>
      <c r="AA12" s="152"/>
      <c r="AB12" s="152"/>
      <c r="AC12" s="152"/>
      <c r="AD12" s="152"/>
      <c r="AE12" s="152"/>
      <c r="AF12" s="152"/>
      <c r="AG12" s="152" t="s">
        <v>120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92" t="s">
        <v>129</v>
      </c>
      <c r="D13" s="164"/>
      <c r="E13" s="165">
        <v>6.8</v>
      </c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52"/>
      <c r="Z13" s="152"/>
      <c r="AA13" s="152"/>
      <c r="AB13" s="152"/>
      <c r="AC13" s="152"/>
      <c r="AD13" s="152"/>
      <c r="AE13" s="152"/>
      <c r="AF13" s="152"/>
      <c r="AG13" s="152" t="s">
        <v>123</v>
      </c>
      <c r="AH13" s="152">
        <v>0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ht="33.75" outlineLevel="1" x14ac:dyDescent="0.2">
      <c r="A14" s="181">
        <v>3</v>
      </c>
      <c r="B14" s="182" t="s">
        <v>130</v>
      </c>
      <c r="C14" s="193" t="s">
        <v>131</v>
      </c>
      <c r="D14" s="183" t="s">
        <v>132</v>
      </c>
      <c r="E14" s="184">
        <v>1</v>
      </c>
      <c r="F14" s="185"/>
      <c r="G14" s="186">
        <f>ROUND(E14*F14,2)</f>
        <v>0</v>
      </c>
      <c r="H14" s="185"/>
      <c r="I14" s="186">
        <f>ROUND(E14*H14,2)</f>
        <v>0</v>
      </c>
      <c r="J14" s="185"/>
      <c r="K14" s="186">
        <f>ROUND(E14*J14,2)</f>
        <v>0</v>
      </c>
      <c r="L14" s="186">
        <v>21</v>
      </c>
      <c r="M14" s="186">
        <f>G14*(1+L14/100)</f>
        <v>0</v>
      </c>
      <c r="N14" s="186">
        <v>6.4700000000000001E-3</v>
      </c>
      <c r="O14" s="186">
        <f>ROUND(E14*N14,2)</f>
        <v>0.01</v>
      </c>
      <c r="P14" s="186">
        <v>0</v>
      </c>
      <c r="Q14" s="186">
        <f>ROUND(E14*P14,2)</f>
        <v>0</v>
      </c>
      <c r="R14" s="186" t="s">
        <v>128</v>
      </c>
      <c r="S14" s="186" t="s">
        <v>118</v>
      </c>
      <c r="T14" s="187" t="s">
        <v>118</v>
      </c>
      <c r="U14" s="162">
        <v>0.66</v>
      </c>
      <c r="V14" s="162">
        <f>ROUND(E14*U14,2)</f>
        <v>0.66</v>
      </c>
      <c r="W14" s="162"/>
      <c r="X14" s="162" t="s">
        <v>119</v>
      </c>
      <c r="Y14" s="152"/>
      <c r="Z14" s="152"/>
      <c r="AA14" s="152"/>
      <c r="AB14" s="152"/>
      <c r="AC14" s="152"/>
      <c r="AD14" s="152"/>
      <c r="AE14" s="152"/>
      <c r="AF14" s="152"/>
      <c r="AG14" s="152" t="s">
        <v>120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73">
        <v>4</v>
      </c>
      <c r="B15" s="174" t="s">
        <v>133</v>
      </c>
      <c r="C15" s="191" t="s">
        <v>134</v>
      </c>
      <c r="D15" s="175" t="s">
        <v>135</v>
      </c>
      <c r="E15" s="176">
        <v>6</v>
      </c>
      <c r="F15" s="177"/>
      <c r="G15" s="178">
        <f>ROUND(E15*F15,2)</f>
        <v>0</v>
      </c>
      <c r="H15" s="177"/>
      <c r="I15" s="178">
        <f>ROUND(E15*H15,2)</f>
        <v>0</v>
      </c>
      <c r="J15" s="177"/>
      <c r="K15" s="178">
        <f>ROUND(E15*J15,2)</f>
        <v>0</v>
      </c>
      <c r="L15" s="178">
        <v>21</v>
      </c>
      <c r="M15" s="178">
        <f>G15*(1+L15/100)</f>
        <v>0</v>
      </c>
      <c r="N15" s="178">
        <v>1.0200000000000001E-3</v>
      </c>
      <c r="O15" s="178">
        <f>ROUND(E15*N15,2)</f>
        <v>0.01</v>
      </c>
      <c r="P15" s="178">
        <v>0</v>
      </c>
      <c r="Q15" s="178">
        <f>ROUND(E15*P15,2)</f>
        <v>0</v>
      </c>
      <c r="R15" s="178" t="s">
        <v>128</v>
      </c>
      <c r="S15" s="178" t="s">
        <v>118</v>
      </c>
      <c r="T15" s="179" t="s">
        <v>118</v>
      </c>
      <c r="U15" s="162">
        <v>0.223</v>
      </c>
      <c r="V15" s="162">
        <f>ROUND(E15*U15,2)</f>
        <v>1.34</v>
      </c>
      <c r="W15" s="162"/>
      <c r="X15" s="162" t="s">
        <v>119</v>
      </c>
      <c r="Y15" s="152"/>
      <c r="Z15" s="152"/>
      <c r="AA15" s="152"/>
      <c r="AB15" s="152"/>
      <c r="AC15" s="152"/>
      <c r="AD15" s="152"/>
      <c r="AE15" s="152"/>
      <c r="AF15" s="152"/>
      <c r="AG15" s="152" t="s">
        <v>120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261" t="s">
        <v>136</v>
      </c>
      <c r="D16" s="262"/>
      <c r="E16" s="262"/>
      <c r="F16" s="262"/>
      <c r="G16" s="2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52"/>
      <c r="Z16" s="152"/>
      <c r="AA16" s="152"/>
      <c r="AB16" s="152"/>
      <c r="AC16" s="152"/>
      <c r="AD16" s="152"/>
      <c r="AE16" s="152"/>
      <c r="AF16" s="152"/>
      <c r="AG16" s="152" t="s">
        <v>121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92" t="s">
        <v>138</v>
      </c>
      <c r="D17" s="164"/>
      <c r="E17" s="165">
        <v>6</v>
      </c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52"/>
      <c r="Z17" s="152"/>
      <c r="AA17" s="152"/>
      <c r="AB17" s="152"/>
      <c r="AC17" s="152"/>
      <c r="AD17" s="152"/>
      <c r="AE17" s="152"/>
      <c r="AF17" s="152"/>
      <c r="AG17" s="152" t="s">
        <v>123</v>
      </c>
      <c r="AH17" s="152">
        <v>0</v>
      </c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73">
        <v>5</v>
      </c>
      <c r="B18" s="174" t="s">
        <v>139</v>
      </c>
      <c r="C18" s="191" t="s">
        <v>140</v>
      </c>
      <c r="D18" s="175" t="s">
        <v>135</v>
      </c>
      <c r="E18" s="176">
        <v>2.8</v>
      </c>
      <c r="F18" s="177"/>
      <c r="G18" s="178">
        <f>ROUND(E18*F18,2)</f>
        <v>0</v>
      </c>
      <c r="H18" s="177"/>
      <c r="I18" s="178">
        <f>ROUND(E18*H18,2)</f>
        <v>0</v>
      </c>
      <c r="J18" s="177"/>
      <c r="K18" s="178">
        <f>ROUND(E18*J18,2)</f>
        <v>0</v>
      </c>
      <c r="L18" s="178">
        <v>21</v>
      </c>
      <c r="M18" s="178">
        <f>G18*(1+L18/100)</f>
        <v>0</v>
      </c>
      <c r="N18" s="178">
        <v>1.0200000000000001E-3</v>
      </c>
      <c r="O18" s="178">
        <f>ROUND(E18*N18,2)</f>
        <v>0</v>
      </c>
      <c r="P18" s="178">
        <v>0</v>
      </c>
      <c r="Q18" s="178">
        <f>ROUND(E18*P18,2)</f>
        <v>0</v>
      </c>
      <c r="R18" s="178" t="s">
        <v>128</v>
      </c>
      <c r="S18" s="178" t="s">
        <v>118</v>
      </c>
      <c r="T18" s="179" t="s">
        <v>118</v>
      </c>
      <c r="U18" s="162">
        <v>0.123</v>
      </c>
      <c r="V18" s="162">
        <f>ROUND(E18*U18,2)</f>
        <v>0.34</v>
      </c>
      <c r="W18" s="162"/>
      <c r="X18" s="162" t="s">
        <v>119</v>
      </c>
      <c r="Y18" s="152"/>
      <c r="Z18" s="152"/>
      <c r="AA18" s="152"/>
      <c r="AB18" s="152"/>
      <c r="AC18" s="152"/>
      <c r="AD18" s="152"/>
      <c r="AE18" s="152"/>
      <c r="AF18" s="152"/>
      <c r="AG18" s="152" t="s">
        <v>120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61" t="s">
        <v>136</v>
      </c>
      <c r="D19" s="262"/>
      <c r="E19" s="262"/>
      <c r="F19" s="262"/>
      <c r="G19" s="2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52"/>
      <c r="Z19" s="152"/>
      <c r="AA19" s="152"/>
      <c r="AB19" s="152"/>
      <c r="AC19" s="152"/>
      <c r="AD19" s="152"/>
      <c r="AE19" s="152"/>
      <c r="AF19" s="152"/>
      <c r="AG19" s="152" t="s">
        <v>121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192" t="s">
        <v>141</v>
      </c>
      <c r="D20" s="164"/>
      <c r="E20" s="165">
        <v>2.8</v>
      </c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52"/>
      <c r="Z20" s="152"/>
      <c r="AA20" s="152"/>
      <c r="AB20" s="152"/>
      <c r="AC20" s="152"/>
      <c r="AD20" s="152"/>
      <c r="AE20" s="152"/>
      <c r="AF20" s="152"/>
      <c r="AG20" s="152" t="s">
        <v>123</v>
      </c>
      <c r="AH20" s="152">
        <v>0</v>
      </c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x14ac:dyDescent="0.2">
      <c r="A21" s="167" t="s">
        <v>112</v>
      </c>
      <c r="B21" s="168" t="s">
        <v>58</v>
      </c>
      <c r="C21" s="190" t="s">
        <v>59</v>
      </c>
      <c r="D21" s="169"/>
      <c r="E21" s="170"/>
      <c r="F21" s="171"/>
      <c r="G21" s="171">
        <f>SUMIF(AG22:AG32,"&lt;&gt;NOR",G22:G32)</f>
        <v>0</v>
      </c>
      <c r="H21" s="171"/>
      <c r="I21" s="171">
        <f>SUM(I22:I32)</f>
        <v>0</v>
      </c>
      <c r="J21" s="171"/>
      <c r="K21" s="171">
        <f>SUM(K22:K32)</f>
        <v>0</v>
      </c>
      <c r="L21" s="171"/>
      <c r="M21" s="171">
        <f>SUM(M22:M32)</f>
        <v>0</v>
      </c>
      <c r="N21" s="171"/>
      <c r="O21" s="171">
        <f>SUM(O22:O32)</f>
        <v>0.44</v>
      </c>
      <c r="P21" s="171"/>
      <c r="Q21" s="171">
        <f>SUM(Q22:Q32)</f>
        <v>0</v>
      </c>
      <c r="R21" s="171"/>
      <c r="S21" s="171"/>
      <c r="T21" s="172"/>
      <c r="U21" s="166"/>
      <c r="V21" s="166">
        <f>SUM(V22:V32)</f>
        <v>14.309999999999999</v>
      </c>
      <c r="W21" s="166"/>
      <c r="X21" s="166"/>
      <c r="AG21" t="s">
        <v>113</v>
      </c>
    </row>
    <row r="22" spans="1:60" ht="22.5" outlineLevel="1" x14ac:dyDescent="0.2">
      <c r="A22" s="173">
        <v>6</v>
      </c>
      <c r="B22" s="174" t="s">
        <v>142</v>
      </c>
      <c r="C22" s="191" t="s">
        <v>143</v>
      </c>
      <c r="D22" s="175" t="s">
        <v>135</v>
      </c>
      <c r="E22" s="176">
        <v>20</v>
      </c>
      <c r="F22" s="177"/>
      <c r="G22" s="178">
        <f>ROUND(E22*F22,2)</f>
        <v>0</v>
      </c>
      <c r="H22" s="177"/>
      <c r="I22" s="178">
        <f>ROUND(E22*H22,2)</f>
        <v>0</v>
      </c>
      <c r="J22" s="177"/>
      <c r="K22" s="178">
        <f>ROUND(E22*J22,2)</f>
        <v>0</v>
      </c>
      <c r="L22" s="178">
        <v>21</v>
      </c>
      <c r="M22" s="178">
        <f>G22*(1+L22/100)</f>
        <v>0</v>
      </c>
      <c r="N22" s="178">
        <v>1.56E-3</v>
      </c>
      <c r="O22" s="178">
        <f>ROUND(E22*N22,2)</f>
        <v>0.03</v>
      </c>
      <c r="P22" s="178">
        <v>0</v>
      </c>
      <c r="Q22" s="178">
        <f>ROUND(E22*P22,2)</f>
        <v>0</v>
      </c>
      <c r="R22" s="178" t="s">
        <v>117</v>
      </c>
      <c r="S22" s="178" t="s">
        <v>118</v>
      </c>
      <c r="T22" s="179" t="s">
        <v>118</v>
      </c>
      <c r="U22" s="162">
        <v>0.12</v>
      </c>
      <c r="V22" s="162">
        <f>ROUND(E22*U22,2)</f>
        <v>2.4</v>
      </c>
      <c r="W22" s="162"/>
      <c r="X22" s="162" t="s">
        <v>119</v>
      </c>
      <c r="Y22" s="152"/>
      <c r="Z22" s="152"/>
      <c r="AA22" s="152"/>
      <c r="AB22" s="152"/>
      <c r="AC22" s="152"/>
      <c r="AD22" s="152"/>
      <c r="AE22" s="152"/>
      <c r="AF22" s="152"/>
      <c r="AG22" s="152" t="s">
        <v>120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61" t="s">
        <v>144</v>
      </c>
      <c r="D23" s="262"/>
      <c r="E23" s="262"/>
      <c r="F23" s="262"/>
      <c r="G23" s="2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52"/>
      <c r="Z23" s="152"/>
      <c r="AA23" s="152"/>
      <c r="AB23" s="152"/>
      <c r="AC23" s="152"/>
      <c r="AD23" s="152"/>
      <c r="AE23" s="152"/>
      <c r="AF23" s="152"/>
      <c r="AG23" s="152" t="s">
        <v>121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ht="22.5" outlineLevel="1" x14ac:dyDescent="0.2">
      <c r="A24" s="173">
        <v>7</v>
      </c>
      <c r="B24" s="174" t="s">
        <v>145</v>
      </c>
      <c r="C24" s="191" t="s">
        <v>146</v>
      </c>
      <c r="D24" s="175" t="s">
        <v>127</v>
      </c>
      <c r="E24" s="176">
        <v>12.88</v>
      </c>
      <c r="F24" s="177"/>
      <c r="G24" s="178">
        <f>ROUND(E24*F24,2)</f>
        <v>0</v>
      </c>
      <c r="H24" s="177"/>
      <c r="I24" s="178">
        <f>ROUND(E24*H24,2)</f>
        <v>0</v>
      </c>
      <c r="J24" s="177"/>
      <c r="K24" s="178">
        <f>ROUND(E24*J24,2)</f>
        <v>0</v>
      </c>
      <c r="L24" s="178">
        <v>21</v>
      </c>
      <c r="M24" s="178">
        <f>G24*(1+L24/100)</f>
        <v>0</v>
      </c>
      <c r="N24" s="178">
        <v>1.6459999999999999E-2</v>
      </c>
      <c r="O24" s="178">
        <f>ROUND(E24*N24,2)</f>
        <v>0.21</v>
      </c>
      <c r="P24" s="178">
        <v>0</v>
      </c>
      <c r="Q24" s="178">
        <f>ROUND(E24*P24,2)</f>
        <v>0</v>
      </c>
      <c r="R24" s="178" t="s">
        <v>117</v>
      </c>
      <c r="S24" s="178" t="s">
        <v>118</v>
      </c>
      <c r="T24" s="179" t="s">
        <v>118</v>
      </c>
      <c r="U24" s="162">
        <v>0.58574999999999999</v>
      </c>
      <c r="V24" s="162">
        <f>ROUND(E24*U24,2)</f>
        <v>7.54</v>
      </c>
      <c r="W24" s="162"/>
      <c r="X24" s="162" t="s">
        <v>119</v>
      </c>
      <c r="Y24" s="152"/>
      <c r="Z24" s="152"/>
      <c r="AA24" s="152"/>
      <c r="AB24" s="152"/>
      <c r="AC24" s="152"/>
      <c r="AD24" s="152"/>
      <c r="AE24" s="152"/>
      <c r="AF24" s="152"/>
      <c r="AG24" s="152" t="s">
        <v>120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63" t="s">
        <v>147</v>
      </c>
      <c r="D25" s="264"/>
      <c r="E25" s="264"/>
      <c r="F25" s="264"/>
      <c r="G25" s="264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52"/>
      <c r="Z25" s="152"/>
      <c r="AA25" s="152"/>
      <c r="AB25" s="152"/>
      <c r="AC25" s="152"/>
      <c r="AD25" s="152"/>
      <c r="AE25" s="152"/>
      <c r="AF25" s="152"/>
      <c r="AG25" s="152" t="s">
        <v>137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92" t="s">
        <v>148</v>
      </c>
      <c r="D26" s="164"/>
      <c r="E26" s="165">
        <v>8</v>
      </c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52"/>
      <c r="Z26" s="152"/>
      <c r="AA26" s="152"/>
      <c r="AB26" s="152"/>
      <c r="AC26" s="152"/>
      <c r="AD26" s="152"/>
      <c r="AE26" s="152"/>
      <c r="AF26" s="152"/>
      <c r="AG26" s="152" t="s">
        <v>123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ht="22.5" outlineLevel="1" x14ac:dyDescent="0.2">
      <c r="A27" s="159"/>
      <c r="B27" s="160"/>
      <c r="C27" s="192" t="s">
        <v>149</v>
      </c>
      <c r="D27" s="164"/>
      <c r="E27" s="165">
        <v>2.44</v>
      </c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52"/>
      <c r="Z27" s="152"/>
      <c r="AA27" s="152"/>
      <c r="AB27" s="152"/>
      <c r="AC27" s="152"/>
      <c r="AD27" s="152"/>
      <c r="AE27" s="152"/>
      <c r="AF27" s="152"/>
      <c r="AG27" s="152" t="s">
        <v>123</v>
      </c>
      <c r="AH27" s="152">
        <v>0</v>
      </c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2.5" outlineLevel="1" x14ac:dyDescent="0.2">
      <c r="A28" s="159"/>
      <c r="B28" s="160"/>
      <c r="C28" s="192" t="s">
        <v>150</v>
      </c>
      <c r="D28" s="164"/>
      <c r="E28" s="165">
        <v>2.44</v>
      </c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52"/>
      <c r="Z28" s="152"/>
      <c r="AA28" s="152"/>
      <c r="AB28" s="152"/>
      <c r="AC28" s="152"/>
      <c r="AD28" s="152"/>
      <c r="AE28" s="152"/>
      <c r="AF28" s="152"/>
      <c r="AG28" s="152" t="s">
        <v>123</v>
      </c>
      <c r="AH28" s="152">
        <v>0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73">
        <v>8</v>
      </c>
      <c r="B29" s="174" t="s">
        <v>151</v>
      </c>
      <c r="C29" s="191" t="s">
        <v>152</v>
      </c>
      <c r="D29" s="175" t="s">
        <v>127</v>
      </c>
      <c r="E29" s="176">
        <v>3.71</v>
      </c>
      <c r="F29" s="177"/>
      <c r="G29" s="178">
        <f>ROUND(E29*F29,2)</f>
        <v>0</v>
      </c>
      <c r="H29" s="177"/>
      <c r="I29" s="178">
        <f>ROUND(E29*H29,2)</f>
        <v>0</v>
      </c>
      <c r="J29" s="177"/>
      <c r="K29" s="178">
        <f>ROUND(E29*J29,2)</f>
        <v>0</v>
      </c>
      <c r="L29" s="178">
        <v>21</v>
      </c>
      <c r="M29" s="178">
        <f>G29*(1+L29/100)</f>
        <v>0</v>
      </c>
      <c r="N29" s="178">
        <v>5.3690000000000002E-2</v>
      </c>
      <c r="O29" s="178">
        <f>ROUND(E29*N29,2)</f>
        <v>0.2</v>
      </c>
      <c r="P29" s="178">
        <v>0</v>
      </c>
      <c r="Q29" s="178">
        <f>ROUND(E29*P29,2)</f>
        <v>0</v>
      </c>
      <c r="R29" s="178" t="s">
        <v>117</v>
      </c>
      <c r="S29" s="178" t="s">
        <v>118</v>
      </c>
      <c r="T29" s="179" t="s">
        <v>118</v>
      </c>
      <c r="U29" s="162">
        <v>1.17717</v>
      </c>
      <c r="V29" s="162">
        <f>ROUND(E29*U29,2)</f>
        <v>4.37</v>
      </c>
      <c r="W29" s="162"/>
      <c r="X29" s="162" t="s">
        <v>119</v>
      </c>
      <c r="Y29" s="152"/>
      <c r="Z29" s="152"/>
      <c r="AA29" s="152"/>
      <c r="AB29" s="152"/>
      <c r="AC29" s="152"/>
      <c r="AD29" s="152"/>
      <c r="AE29" s="152"/>
      <c r="AF29" s="152"/>
      <c r="AG29" s="152" t="s">
        <v>120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61" t="s">
        <v>153</v>
      </c>
      <c r="D30" s="262"/>
      <c r="E30" s="262"/>
      <c r="F30" s="262"/>
      <c r="G30" s="2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52"/>
      <c r="Z30" s="152"/>
      <c r="AA30" s="152"/>
      <c r="AB30" s="152"/>
      <c r="AC30" s="152"/>
      <c r="AD30" s="152"/>
      <c r="AE30" s="152"/>
      <c r="AF30" s="152"/>
      <c r="AG30" s="152" t="s">
        <v>121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80" t="str">
        <f>C30</f>
        <v>okenního nebo dveřního, z pomocného pracovního lešení o výšce podlahy do 1900 mm a pro zatížení do 1,5 kPa,</v>
      </c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192" t="s">
        <v>154</v>
      </c>
      <c r="D31" s="164"/>
      <c r="E31" s="165">
        <v>1.855</v>
      </c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52"/>
      <c r="Z31" s="152"/>
      <c r="AA31" s="152"/>
      <c r="AB31" s="152"/>
      <c r="AC31" s="152"/>
      <c r="AD31" s="152"/>
      <c r="AE31" s="152"/>
      <c r="AF31" s="152"/>
      <c r="AG31" s="152" t="s">
        <v>123</v>
      </c>
      <c r="AH31" s="152">
        <v>0</v>
      </c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192" t="s">
        <v>155</v>
      </c>
      <c r="D32" s="164"/>
      <c r="E32" s="165">
        <v>1.855</v>
      </c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52"/>
      <c r="Z32" s="152"/>
      <c r="AA32" s="152"/>
      <c r="AB32" s="152"/>
      <c r="AC32" s="152"/>
      <c r="AD32" s="152"/>
      <c r="AE32" s="152"/>
      <c r="AF32" s="152"/>
      <c r="AG32" s="152" t="s">
        <v>123</v>
      </c>
      <c r="AH32" s="152">
        <v>0</v>
      </c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x14ac:dyDescent="0.2">
      <c r="A33" s="167" t="s">
        <v>112</v>
      </c>
      <c r="B33" s="168" t="s">
        <v>60</v>
      </c>
      <c r="C33" s="190" t="s">
        <v>61</v>
      </c>
      <c r="D33" s="169"/>
      <c r="E33" s="170"/>
      <c r="F33" s="171"/>
      <c r="G33" s="171">
        <f>SUMIF(AG34:AG34,"&lt;&gt;NOR",G34:G34)</f>
        <v>0</v>
      </c>
      <c r="H33" s="171"/>
      <c r="I33" s="171">
        <f>SUM(I34:I34)</f>
        <v>0</v>
      </c>
      <c r="J33" s="171"/>
      <c r="K33" s="171">
        <f>SUM(K34:K34)</f>
        <v>0</v>
      </c>
      <c r="L33" s="171"/>
      <c r="M33" s="171">
        <f>SUM(M34:M34)</f>
        <v>0</v>
      </c>
      <c r="N33" s="171"/>
      <c r="O33" s="171">
        <f>SUM(O34:O34)</f>
        <v>0.25</v>
      </c>
      <c r="P33" s="171"/>
      <c r="Q33" s="171">
        <f>SUM(Q34:Q34)</f>
        <v>0</v>
      </c>
      <c r="R33" s="171"/>
      <c r="S33" s="171"/>
      <c r="T33" s="172"/>
      <c r="U33" s="166"/>
      <c r="V33" s="166">
        <f>SUM(V34:V34)</f>
        <v>0.47</v>
      </c>
      <c r="W33" s="166"/>
      <c r="X33" s="166"/>
      <c r="AG33" t="s">
        <v>113</v>
      </c>
    </row>
    <row r="34" spans="1:60" ht="22.5" outlineLevel="1" x14ac:dyDescent="0.2">
      <c r="A34" s="181">
        <v>9</v>
      </c>
      <c r="B34" s="182" t="s">
        <v>156</v>
      </c>
      <c r="C34" s="193" t="s">
        <v>157</v>
      </c>
      <c r="D34" s="183" t="s">
        <v>158</v>
      </c>
      <c r="E34" s="184">
        <v>1</v>
      </c>
      <c r="F34" s="185"/>
      <c r="G34" s="186">
        <f>ROUND(E34*F34,2)</f>
        <v>0</v>
      </c>
      <c r="H34" s="185"/>
      <c r="I34" s="186">
        <f>ROUND(E34*H34,2)</f>
        <v>0</v>
      </c>
      <c r="J34" s="185"/>
      <c r="K34" s="186">
        <f>ROUND(E34*J34,2)</f>
        <v>0</v>
      </c>
      <c r="L34" s="186">
        <v>21</v>
      </c>
      <c r="M34" s="186">
        <f>G34*(1+L34/100)</f>
        <v>0</v>
      </c>
      <c r="N34" s="186">
        <v>0.25</v>
      </c>
      <c r="O34" s="186">
        <f>ROUND(E34*N34,2)</f>
        <v>0.25</v>
      </c>
      <c r="P34" s="186">
        <v>0</v>
      </c>
      <c r="Q34" s="186">
        <f>ROUND(E34*P34,2)</f>
        <v>0</v>
      </c>
      <c r="R34" s="186"/>
      <c r="S34" s="186" t="s">
        <v>159</v>
      </c>
      <c r="T34" s="187" t="s">
        <v>160</v>
      </c>
      <c r="U34" s="162">
        <v>0.47</v>
      </c>
      <c r="V34" s="162">
        <f>ROUND(E34*U34,2)</f>
        <v>0.47</v>
      </c>
      <c r="W34" s="162"/>
      <c r="X34" s="162" t="s">
        <v>119</v>
      </c>
      <c r="Y34" s="152"/>
      <c r="Z34" s="152"/>
      <c r="AA34" s="152"/>
      <c r="AB34" s="152"/>
      <c r="AC34" s="152"/>
      <c r="AD34" s="152"/>
      <c r="AE34" s="152"/>
      <c r="AF34" s="152"/>
      <c r="AG34" s="152" t="s">
        <v>120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x14ac:dyDescent="0.2">
      <c r="A35" s="167" t="s">
        <v>112</v>
      </c>
      <c r="B35" s="168" t="s">
        <v>62</v>
      </c>
      <c r="C35" s="190" t="s">
        <v>63</v>
      </c>
      <c r="D35" s="169"/>
      <c r="E35" s="170"/>
      <c r="F35" s="171"/>
      <c r="G35" s="171">
        <f>SUMIF(AG36:AG38,"&lt;&gt;NOR",G36:G38)</f>
        <v>0</v>
      </c>
      <c r="H35" s="171"/>
      <c r="I35" s="171">
        <f>SUM(I36:I38)</f>
        <v>0</v>
      </c>
      <c r="J35" s="171"/>
      <c r="K35" s="171">
        <f>SUM(K36:K38)</f>
        <v>0</v>
      </c>
      <c r="L35" s="171"/>
      <c r="M35" s="171">
        <f>SUM(M36:M38)</f>
        <v>0</v>
      </c>
      <c r="N35" s="171"/>
      <c r="O35" s="171">
        <f>SUM(O36:O38)</f>
        <v>0.05</v>
      </c>
      <c r="P35" s="171"/>
      <c r="Q35" s="171">
        <f>SUM(Q36:Q38)</f>
        <v>0</v>
      </c>
      <c r="R35" s="171"/>
      <c r="S35" s="171"/>
      <c r="T35" s="172"/>
      <c r="U35" s="166"/>
      <c r="V35" s="166">
        <f>SUM(V36:V38)</f>
        <v>2.71</v>
      </c>
      <c r="W35" s="166"/>
      <c r="X35" s="166"/>
      <c r="AG35" t="s">
        <v>113</v>
      </c>
    </row>
    <row r="36" spans="1:60" ht="56.25" outlineLevel="1" x14ac:dyDescent="0.2">
      <c r="A36" s="181">
        <v>10</v>
      </c>
      <c r="B36" s="182" t="s">
        <v>161</v>
      </c>
      <c r="C36" s="193" t="s">
        <v>162</v>
      </c>
      <c r="D36" s="183" t="s">
        <v>132</v>
      </c>
      <c r="E36" s="184">
        <v>1</v>
      </c>
      <c r="F36" s="185"/>
      <c r="G36" s="186">
        <f>ROUND(E36*F36,2)</f>
        <v>0</v>
      </c>
      <c r="H36" s="185"/>
      <c r="I36" s="186">
        <f>ROUND(E36*H36,2)</f>
        <v>0</v>
      </c>
      <c r="J36" s="185"/>
      <c r="K36" s="186">
        <f>ROUND(E36*J36,2)</f>
        <v>0</v>
      </c>
      <c r="L36" s="186">
        <v>21</v>
      </c>
      <c r="M36" s="186">
        <f>G36*(1+L36/100)</f>
        <v>0</v>
      </c>
      <c r="N36" s="186">
        <v>2.9770000000000001E-2</v>
      </c>
      <c r="O36" s="186">
        <f>ROUND(E36*N36,2)</f>
        <v>0.03</v>
      </c>
      <c r="P36" s="186">
        <v>0</v>
      </c>
      <c r="Q36" s="186">
        <f>ROUND(E36*P36,2)</f>
        <v>0</v>
      </c>
      <c r="R36" s="186" t="s">
        <v>128</v>
      </c>
      <c r="S36" s="186" t="s">
        <v>118</v>
      </c>
      <c r="T36" s="187" t="s">
        <v>118</v>
      </c>
      <c r="U36" s="162">
        <v>1.86</v>
      </c>
      <c r="V36" s="162">
        <f>ROUND(E36*U36,2)</f>
        <v>1.86</v>
      </c>
      <c r="W36" s="162"/>
      <c r="X36" s="162" t="s">
        <v>119</v>
      </c>
      <c r="Y36" s="152"/>
      <c r="Z36" s="152"/>
      <c r="AA36" s="152"/>
      <c r="AB36" s="152"/>
      <c r="AC36" s="152"/>
      <c r="AD36" s="152"/>
      <c r="AE36" s="152"/>
      <c r="AF36" s="152"/>
      <c r="AG36" s="152" t="s">
        <v>120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73">
        <v>11</v>
      </c>
      <c r="B37" s="174" t="s">
        <v>163</v>
      </c>
      <c r="C37" s="191" t="s">
        <v>164</v>
      </c>
      <c r="D37" s="175" t="s">
        <v>132</v>
      </c>
      <c r="E37" s="176">
        <v>1</v>
      </c>
      <c r="F37" s="177"/>
      <c r="G37" s="178">
        <f>ROUND(E37*F37,2)</f>
        <v>0</v>
      </c>
      <c r="H37" s="177"/>
      <c r="I37" s="178">
        <f>ROUND(E37*H37,2)</f>
        <v>0</v>
      </c>
      <c r="J37" s="177"/>
      <c r="K37" s="178">
        <f>ROUND(E37*J37,2)</f>
        <v>0</v>
      </c>
      <c r="L37" s="178">
        <v>21</v>
      </c>
      <c r="M37" s="178">
        <f>G37*(1+L37/100)</f>
        <v>0</v>
      </c>
      <c r="N37" s="178">
        <v>2.35E-2</v>
      </c>
      <c r="O37" s="178">
        <f>ROUND(E37*N37,2)</f>
        <v>0.02</v>
      </c>
      <c r="P37" s="178">
        <v>0</v>
      </c>
      <c r="Q37" s="178">
        <f>ROUND(E37*P37,2)</f>
        <v>0</v>
      </c>
      <c r="R37" s="178"/>
      <c r="S37" s="178" t="s">
        <v>159</v>
      </c>
      <c r="T37" s="179" t="s">
        <v>118</v>
      </c>
      <c r="U37" s="162">
        <v>0.85</v>
      </c>
      <c r="V37" s="162">
        <f>ROUND(E37*U37,2)</f>
        <v>0.85</v>
      </c>
      <c r="W37" s="162"/>
      <c r="X37" s="162" t="s">
        <v>119</v>
      </c>
      <c r="Y37" s="152"/>
      <c r="Z37" s="152"/>
      <c r="AA37" s="152"/>
      <c r="AB37" s="152"/>
      <c r="AC37" s="152"/>
      <c r="AD37" s="152"/>
      <c r="AE37" s="152"/>
      <c r="AF37" s="152"/>
      <c r="AG37" s="152" t="s">
        <v>120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ht="22.5" outlineLevel="1" x14ac:dyDescent="0.2">
      <c r="A38" s="159"/>
      <c r="B38" s="160"/>
      <c r="C38" s="263" t="s">
        <v>165</v>
      </c>
      <c r="D38" s="264"/>
      <c r="E38" s="264"/>
      <c r="F38" s="264"/>
      <c r="G38" s="264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52"/>
      <c r="Z38" s="152"/>
      <c r="AA38" s="152"/>
      <c r="AB38" s="152"/>
      <c r="AC38" s="152"/>
      <c r="AD38" s="152"/>
      <c r="AE38" s="152"/>
      <c r="AF38" s="152"/>
      <c r="AG38" s="152" t="s">
        <v>137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80" t="str">
        <f>C38</f>
        <v>Včetně kotvení rámů do zdiva a platí pro jakýkoliv způsob provádění (např. bodovým přivařením k obnažené výztuži, uklínováním, zalitím pracen apod.).</v>
      </c>
      <c r="BB38" s="152"/>
      <c r="BC38" s="152"/>
      <c r="BD38" s="152"/>
      <c r="BE38" s="152"/>
      <c r="BF38" s="152"/>
      <c r="BG38" s="152"/>
      <c r="BH38" s="152"/>
    </row>
    <row r="39" spans="1:60" x14ac:dyDescent="0.2">
      <c r="A39" s="167" t="s">
        <v>112</v>
      </c>
      <c r="B39" s="168" t="s">
        <v>64</v>
      </c>
      <c r="C39" s="190" t="s">
        <v>65</v>
      </c>
      <c r="D39" s="169"/>
      <c r="E39" s="170"/>
      <c r="F39" s="171"/>
      <c r="G39" s="171">
        <f>SUMIF(AG40:AG40,"&lt;&gt;NOR",G40:G40)</f>
        <v>0</v>
      </c>
      <c r="H39" s="171"/>
      <c r="I39" s="171">
        <f>SUM(I40:I40)</f>
        <v>0</v>
      </c>
      <c r="J39" s="171"/>
      <c r="K39" s="171">
        <f>SUM(K40:K40)</f>
        <v>0</v>
      </c>
      <c r="L39" s="171"/>
      <c r="M39" s="171">
        <f>SUM(M40:M40)</f>
        <v>0</v>
      </c>
      <c r="N39" s="171"/>
      <c r="O39" s="171">
        <f>SUM(O40:O40)</f>
        <v>0</v>
      </c>
      <c r="P39" s="171"/>
      <c r="Q39" s="171">
        <f>SUM(Q40:Q40)</f>
        <v>0</v>
      </c>
      <c r="R39" s="171"/>
      <c r="S39" s="171"/>
      <c r="T39" s="172"/>
      <c r="U39" s="166"/>
      <c r="V39" s="166">
        <f>SUM(V40:V40)</f>
        <v>7.7</v>
      </c>
      <c r="W39" s="166"/>
      <c r="X39" s="166"/>
      <c r="AG39" t="s">
        <v>113</v>
      </c>
    </row>
    <row r="40" spans="1:60" ht="56.25" outlineLevel="1" x14ac:dyDescent="0.2">
      <c r="A40" s="181">
        <v>12</v>
      </c>
      <c r="B40" s="182" t="s">
        <v>166</v>
      </c>
      <c r="C40" s="193" t="s">
        <v>167</v>
      </c>
      <c r="D40" s="183" t="s">
        <v>127</v>
      </c>
      <c r="E40" s="184">
        <v>25</v>
      </c>
      <c r="F40" s="185"/>
      <c r="G40" s="186">
        <f>ROUND(E40*F40,2)</f>
        <v>0</v>
      </c>
      <c r="H40" s="185"/>
      <c r="I40" s="186">
        <f>ROUND(E40*H40,2)</f>
        <v>0</v>
      </c>
      <c r="J40" s="185"/>
      <c r="K40" s="186">
        <f>ROUND(E40*J40,2)</f>
        <v>0</v>
      </c>
      <c r="L40" s="186">
        <v>21</v>
      </c>
      <c r="M40" s="186">
        <f>G40*(1+L40/100)</f>
        <v>0</v>
      </c>
      <c r="N40" s="186">
        <v>4.0000000000000003E-5</v>
      </c>
      <c r="O40" s="186">
        <f>ROUND(E40*N40,2)</f>
        <v>0</v>
      </c>
      <c r="P40" s="186">
        <v>0</v>
      </c>
      <c r="Q40" s="186">
        <f>ROUND(E40*P40,2)</f>
        <v>0</v>
      </c>
      <c r="R40" s="186" t="s">
        <v>128</v>
      </c>
      <c r="S40" s="186" t="s">
        <v>118</v>
      </c>
      <c r="T40" s="187" t="s">
        <v>118</v>
      </c>
      <c r="U40" s="162">
        <v>0.308</v>
      </c>
      <c r="V40" s="162">
        <f>ROUND(E40*U40,2)</f>
        <v>7.7</v>
      </c>
      <c r="W40" s="162"/>
      <c r="X40" s="162" t="s">
        <v>119</v>
      </c>
      <c r="Y40" s="152"/>
      <c r="Z40" s="152"/>
      <c r="AA40" s="152"/>
      <c r="AB40" s="152"/>
      <c r="AC40" s="152"/>
      <c r="AD40" s="152"/>
      <c r="AE40" s="152"/>
      <c r="AF40" s="152"/>
      <c r="AG40" s="152" t="s">
        <v>120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x14ac:dyDescent="0.2">
      <c r="A41" s="167" t="s">
        <v>112</v>
      </c>
      <c r="B41" s="168" t="s">
        <v>66</v>
      </c>
      <c r="C41" s="190" t="s">
        <v>67</v>
      </c>
      <c r="D41" s="169"/>
      <c r="E41" s="170"/>
      <c r="F41" s="171"/>
      <c r="G41" s="171">
        <f>SUMIF(AG42:AG51,"&lt;&gt;NOR",G42:G51)</f>
        <v>0</v>
      </c>
      <c r="H41" s="171"/>
      <c r="I41" s="171">
        <f>SUM(I42:I51)</f>
        <v>0</v>
      </c>
      <c r="J41" s="171"/>
      <c r="K41" s="171">
        <f>SUM(K42:K51)</f>
        <v>0</v>
      </c>
      <c r="L41" s="171"/>
      <c r="M41" s="171">
        <f>SUM(M42:M51)</f>
        <v>0</v>
      </c>
      <c r="N41" s="171"/>
      <c r="O41" s="171">
        <f>SUM(O42:O51)</f>
        <v>0.01</v>
      </c>
      <c r="P41" s="171"/>
      <c r="Q41" s="171">
        <f>SUM(Q42:Q51)</f>
        <v>3.7600000000000002</v>
      </c>
      <c r="R41" s="171"/>
      <c r="S41" s="171"/>
      <c r="T41" s="172"/>
      <c r="U41" s="166"/>
      <c r="V41" s="166">
        <f>SUM(V42:V51)</f>
        <v>14.09</v>
      </c>
      <c r="W41" s="166"/>
      <c r="X41" s="166"/>
      <c r="AG41" t="s">
        <v>113</v>
      </c>
    </row>
    <row r="42" spans="1:60" ht="33.75" outlineLevel="1" x14ac:dyDescent="0.2">
      <c r="A42" s="173">
        <v>13</v>
      </c>
      <c r="B42" s="174" t="s">
        <v>168</v>
      </c>
      <c r="C42" s="191" t="s">
        <v>169</v>
      </c>
      <c r="D42" s="175" t="s">
        <v>170</v>
      </c>
      <c r="E42" s="176">
        <v>1.8480000000000001</v>
      </c>
      <c r="F42" s="177"/>
      <c r="G42" s="178">
        <f>ROUND(E42*F42,2)</f>
        <v>0</v>
      </c>
      <c r="H42" s="177"/>
      <c r="I42" s="178">
        <f>ROUND(E42*H42,2)</f>
        <v>0</v>
      </c>
      <c r="J42" s="177"/>
      <c r="K42" s="178">
        <f>ROUND(E42*J42,2)</f>
        <v>0</v>
      </c>
      <c r="L42" s="178">
        <v>21</v>
      </c>
      <c r="M42" s="178">
        <f>G42*(1+L42/100)</f>
        <v>0</v>
      </c>
      <c r="N42" s="178">
        <v>1.82E-3</v>
      </c>
      <c r="O42" s="178">
        <f>ROUND(E42*N42,2)</f>
        <v>0</v>
      </c>
      <c r="P42" s="178">
        <v>1.8</v>
      </c>
      <c r="Q42" s="178">
        <f>ROUND(E42*P42,2)</f>
        <v>3.33</v>
      </c>
      <c r="R42" s="178" t="s">
        <v>171</v>
      </c>
      <c r="S42" s="178" t="s">
        <v>118</v>
      </c>
      <c r="T42" s="179" t="s">
        <v>118</v>
      </c>
      <c r="U42" s="162">
        <v>3.6080000000000001</v>
      </c>
      <c r="V42" s="162">
        <f>ROUND(E42*U42,2)</f>
        <v>6.67</v>
      </c>
      <c r="W42" s="162"/>
      <c r="X42" s="162" t="s">
        <v>119</v>
      </c>
      <c r="Y42" s="152"/>
      <c r="Z42" s="152"/>
      <c r="AA42" s="152"/>
      <c r="AB42" s="152"/>
      <c r="AC42" s="152"/>
      <c r="AD42" s="152"/>
      <c r="AE42" s="152"/>
      <c r="AF42" s="152"/>
      <c r="AG42" s="152" t="s">
        <v>120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261" t="s">
        <v>172</v>
      </c>
      <c r="D43" s="262"/>
      <c r="E43" s="262"/>
      <c r="F43" s="262"/>
      <c r="G43" s="2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52"/>
      <c r="Z43" s="152"/>
      <c r="AA43" s="152"/>
      <c r="AB43" s="152"/>
      <c r="AC43" s="152"/>
      <c r="AD43" s="152"/>
      <c r="AE43" s="152"/>
      <c r="AF43" s="152"/>
      <c r="AG43" s="152" t="s">
        <v>121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265" t="s">
        <v>173</v>
      </c>
      <c r="D44" s="266"/>
      <c r="E44" s="266"/>
      <c r="F44" s="266"/>
      <c r="G44" s="266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52"/>
      <c r="Z44" s="152"/>
      <c r="AA44" s="152"/>
      <c r="AB44" s="152"/>
      <c r="AC44" s="152"/>
      <c r="AD44" s="152"/>
      <c r="AE44" s="152"/>
      <c r="AF44" s="152"/>
      <c r="AG44" s="152" t="s">
        <v>137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192" t="s">
        <v>174</v>
      </c>
      <c r="D45" s="164"/>
      <c r="E45" s="165">
        <v>0.92400000000000004</v>
      </c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52"/>
      <c r="Z45" s="152"/>
      <c r="AA45" s="152"/>
      <c r="AB45" s="152"/>
      <c r="AC45" s="152"/>
      <c r="AD45" s="152"/>
      <c r="AE45" s="152"/>
      <c r="AF45" s="152"/>
      <c r="AG45" s="152" t="s">
        <v>123</v>
      </c>
      <c r="AH45" s="152">
        <v>0</v>
      </c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192" t="s">
        <v>175</v>
      </c>
      <c r="D46" s="164"/>
      <c r="E46" s="165">
        <v>0.92400000000000004</v>
      </c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52"/>
      <c r="Z46" s="152"/>
      <c r="AA46" s="152"/>
      <c r="AB46" s="152"/>
      <c r="AC46" s="152"/>
      <c r="AD46" s="152"/>
      <c r="AE46" s="152"/>
      <c r="AF46" s="152"/>
      <c r="AG46" s="152" t="s">
        <v>123</v>
      </c>
      <c r="AH46" s="152">
        <v>0</v>
      </c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ht="22.5" outlineLevel="1" x14ac:dyDescent="0.2">
      <c r="A47" s="173">
        <v>14</v>
      </c>
      <c r="B47" s="174" t="s">
        <v>176</v>
      </c>
      <c r="C47" s="191" t="s">
        <v>177</v>
      </c>
      <c r="D47" s="175" t="s">
        <v>135</v>
      </c>
      <c r="E47" s="176">
        <v>20</v>
      </c>
      <c r="F47" s="177"/>
      <c r="G47" s="178">
        <f>ROUND(E47*F47,2)</f>
        <v>0</v>
      </c>
      <c r="H47" s="177"/>
      <c r="I47" s="178">
        <f>ROUND(E47*H47,2)</f>
        <v>0</v>
      </c>
      <c r="J47" s="177"/>
      <c r="K47" s="178">
        <f>ROUND(E47*J47,2)</f>
        <v>0</v>
      </c>
      <c r="L47" s="178">
        <v>21</v>
      </c>
      <c r="M47" s="178">
        <f>G47*(1+L47/100)</f>
        <v>0</v>
      </c>
      <c r="N47" s="178">
        <v>4.8999999999999998E-4</v>
      </c>
      <c r="O47" s="178">
        <f>ROUND(E47*N47,2)</f>
        <v>0.01</v>
      </c>
      <c r="P47" s="178">
        <v>2E-3</v>
      </c>
      <c r="Q47" s="178">
        <f>ROUND(E47*P47,2)</f>
        <v>0.04</v>
      </c>
      <c r="R47" s="178" t="s">
        <v>171</v>
      </c>
      <c r="S47" s="178" t="s">
        <v>118</v>
      </c>
      <c r="T47" s="179" t="s">
        <v>118</v>
      </c>
      <c r="U47" s="162">
        <v>0.17599999999999999</v>
      </c>
      <c r="V47" s="162">
        <f>ROUND(E47*U47,2)</f>
        <v>3.52</v>
      </c>
      <c r="W47" s="162"/>
      <c r="X47" s="162" t="s">
        <v>119</v>
      </c>
      <c r="Y47" s="152"/>
      <c r="Z47" s="152"/>
      <c r="AA47" s="152"/>
      <c r="AB47" s="152"/>
      <c r="AC47" s="152"/>
      <c r="AD47" s="152"/>
      <c r="AE47" s="152"/>
      <c r="AF47" s="152"/>
      <c r="AG47" s="152" t="s">
        <v>120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63" t="s">
        <v>173</v>
      </c>
      <c r="D48" s="264"/>
      <c r="E48" s="264"/>
      <c r="F48" s="264"/>
      <c r="G48" s="264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52"/>
      <c r="Z48" s="152"/>
      <c r="AA48" s="152"/>
      <c r="AB48" s="152"/>
      <c r="AC48" s="152"/>
      <c r="AD48" s="152"/>
      <c r="AE48" s="152"/>
      <c r="AF48" s="152"/>
      <c r="AG48" s="152" t="s">
        <v>137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ht="33.75" outlineLevel="1" x14ac:dyDescent="0.2">
      <c r="A49" s="173">
        <v>15</v>
      </c>
      <c r="B49" s="174" t="s">
        <v>178</v>
      </c>
      <c r="C49" s="191" t="s">
        <v>179</v>
      </c>
      <c r="D49" s="175" t="s">
        <v>135</v>
      </c>
      <c r="E49" s="176">
        <v>3</v>
      </c>
      <c r="F49" s="177"/>
      <c r="G49" s="178">
        <f>ROUND(E49*F49,2)</f>
        <v>0</v>
      </c>
      <c r="H49" s="177"/>
      <c r="I49" s="178">
        <f>ROUND(E49*H49,2)</f>
        <v>0</v>
      </c>
      <c r="J49" s="177"/>
      <c r="K49" s="178">
        <f>ROUND(E49*J49,2)</f>
        <v>0</v>
      </c>
      <c r="L49" s="178">
        <v>21</v>
      </c>
      <c r="M49" s="178">
        <f>G49*(1+L49/100)</f>
        <v>0</v>
      </c>
      <c r="N49" s="178">
        <v>0</v>
      </c>
      <c r="O49" s="178">
        <f>ROUND(E49*N49,2)</f>
        <v>0</v>
      </c>
      <c r="P49" s="178">
        <v>0.129</v>
      </c>
      <c r="Q49" s="178">
        <f>ROUND(E49*P49,2)</f>
        <v>0.39</v>
      </c>
      <c r="R49" s="178" t="s">
        <v>171</v>
      </c>
      <c r="S49" s="178" t="s">
        <v>118</v>
      </c>
      <c r="T49" s="179" t="s">
        <v>118</v>
      </c>
      <c r="U49" s="162">
        <v>1.3</v>
      </c>
      <c r="V49" s="162">
        <f>ROUND(E49*U49,2)</f>
        <v>3.9</v>
      </c>
      <c r="W49" s="162"/>
      <c r="X49" s="162" t="s">
        <v>119</v>
      </c>
      <c r="Y49" s="152"/>
      <c r="Z49" s="152"/>
      <c r="AA49" s="152"/>
      <c r="AB49" s="152"/>
      <c r="AC49" s="152"/>
      <c r="AD49" s="152"/>
      <c r="AE49" s="152"/>
      <c r="AF49" s="152"/>
      <c r="AG49" s="152" t="s">
        <v>120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192" t="s">
        <v>180</v>
      </c>
      <c r="D50" s="164"/>
      <c r="E50" s="165">
        <v>1.5</v>
      </c>
      <c r="F50" s="162"/>
      <c r="G50" s="16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52"/>
      <c r="Z50" s="152"/>
      <c r="AA50" s="152"/>
      <c r="AB50" s="152"/>
      <c r="AC50" s="152"/>
      <c r="AD50" s="152"/>
      <c r="AE50" s="152"/>
      <c r="AF50" s="152"/>
      <c r="AG50" s="152" t="s">
        <v>123</v>
      </c>
      <c r="AH50" s="152">
        <v>0</v>
      </c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192" t="s">
        <v>181</v>
      </c>
      <c r="D51" s="164"/>
      <c r="E51" s="165">
        <v>1.5</v>
      </c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52"/>
      <c r="Z51" s="152"/>
      <c r="AA51" s="152"/>
      <c r="AB51" s="152"/>
      <c r="AC51" s="152"/>
      <c r="AD51" s="152"/>
      <c r="AE51" s="152"/>
      <c r="AF51" s="152"/>
      <c r="AG51" s="152" t="s">
        <v>123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x14ac:dyDescent="0.2">
      <c r="A52" s="167" t="s">
        <v>112</v>
      </c>
      <c r="B52" s="168" t="s">
        <v>68</v>
      </c>
      <c r="C52" s="190" t="s">
        <v>69</v>
      </c>
      <c r="D52" s="169"/>
      <c r="E52" s="170"/>
      <c r="F52" s="171"/>
      <c r="G52" s="171">
        <f>SUMIF(AG53:AG53,"&lt;&gt;NOR",G53:G53)</f>
        <v>0</v>
      </c>
      <c r="H52" s="171"/>
      <c r="I52" s="171">
        <f>SUM(I53:I53)</f>
        <v>0</v>
      </c>
      <c r="J52" s="171"/>
      <c r="K52" s="171">
        <f>SUM(K53:K53)</f>
        <v>0</v>
      </c>
      <c r="L52" s="171"/>
      <c r="M52" s="171">
        <f>SUM(M53:M53)</f>
        <v>0</v>
      </c>
      <c r="N52" s="171"/>
      <c r="O52" s="171">
        <f>SUM(O53:O53)</f>
        <v>0</v>
      </c>
      <c r="P52" s="171"/>
      <c r="Q52" s="171">
        <f>SUM(Q53:Q53)</f>
        <v>0</v>
      </c>
      <c r="R52" s="171"/>
      <c r="S52" s="171"/>
      <c r="T52" s="172"/>
      <c r="U52" s="166"/>
      <c r="V52" s="166">
        <f>SUM(V53:V53)</f>
        <v>0.15</v>
      </c>
      <c r="W52" s="166"/>
      <c r="X52" s="166"/>
      <c r="AG52" t="s">
        <v>113</v>
      </c>
    </row>
    <row r="53" spans="1:60" outlineLevel="1" x14ac:dyDescent="0.2">
      <c r="A53" s="181">
        <v>16</v>
      </c>
      <c r="B53" s="182" t="s">
        <v>182</v>
      </c>
      <c r="C53" s="193" t="s">
        <v>183</v>
      </c>
      <c r="D53" s="183" t="s">
        <v>132</v>
      </c>
      <c r="E53" s="184">
        <v>1</v>
      </c>
      <c r="F53" s="185"/>
      <c r="G53" s="186">
        <f>ROUND(E53*F53,2)</f>
        <v>0</v>
      </c>
      <c r="H53" s="185"/>
      <c r="I53" s="186">
        <f>ROUND(E53*H53,2)</f>
        <v>0</v>
      </c>
      <c r="J53" s="185"/>
      <c r="K53" s="186">
        <f>ROUND(E53*J53,2)</f>
        <v>0</v>
      </c>
      <c r="L53" s="186">
        <v>21</v>
      </c>
      <c r="M53" s="186">
        <f>G53*(1+L53/100)</f>
        <v>0</v>
      </c>
      <c r="N53" s="186">
        <v>0</v>
      </c>
      <c r="O53" s="186">
        <f>ROUND(E53*N53,2)</f>
        <v>0</v>
      </c>
      <c r="P53" s="186">
        <v>1.67E-3</v>
      </c>
      <c r="Q53" s="186">
        <f>ROUND(E53*P53,2)</f>
        <v>0</v>
      </c>
      <c r="R53" s="186" t="s">
        <v>171</v>
      </c>
      <c r="S53" s="186" t="s">
        <v>118</v>
      </c>
      <c r="T53" s="187" t="s">
        <v>118</v>
      </c>
      <c r="U53" s="162">
        <v>0.15</v>
      </c>
      <c r="V53" s="162">
        <f>ROUND(E53*U53,2)</f>
        <v>0.15</v>
      </c>
      <c r="W53" s="162"/>
      <c r="X53" s="162" t="s">
        <v>119</v>
      </c>
      <c r="Y53" s="152"/>
      <c r="Z53" s="152"/>
      <c r="AA53" s="152"/>
      <c r="AB53" s="152"/>
      <c r="AC53" s="152"/>
      <c r="AD53" s="152"/>
      <c r="AE53" s="152"/>
      <c r="AF53" s="152"/>
      <c r="AG53" s="152" t="s">
        <v>120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x14ac:dyDescent="0.2">
      <c r="A54" s="167" t="s">
        <v>112</v>
      </c>
      <c r="B54" s="168" t="s">
        <v>70</v>
      </c>
      <c r="C54" s="190" t="s">
        <v>71</v>
      </c>
      <c r="D54" s="169"/>
      <c r="E54" s="170"/>
      <c r="F54" s="171"/>
      <c r="G54" s="171">
        <f>SUMIF(AG55:AG56,"&lt;&gt;NOR",G55:G56)</f>
        <v>0</v>
      </c>
      <c r="H54" s="171"/>
      <c r="I54" s="171">
        <f>SUM(I55:I56)</f>
        <v>0</v>
      </c>
      <c r="J54" s="171"/>
      <c r="K54" s="171">
        <f>SUM(K55:K56)</f>
        <v>0</v>
      </c>
      <c r="L54" s="171"/>
      <c r="M54" s="171">
        <f>SUM(M55:M56)</f>
        <v>0</v>
      </c>
      <c r="N54" s="171"/>
      <c r="O54" s="171">
        <f>SUM(O55:O56)</f>
        <v>0</v>
      </c>
      <c r="P54" s="171"/>
      <c r="Q54" s="171">
        <f>SUM(Q55:Q56)</f>
        <v>0</v>
      </c>
      <c r="R54" s="171"/>
      <c r="S54" s="171"/>
      <c r="T54" s="172"/>
      <c r="U54" s="166"/>
      <c r="V54" s="166">
        <f>SUM(V55:V56)</f>
        <v>1.03</v>
      </c>
      <c r="W54" s="166"/>
      <c r="X54" s="166"/>
      <c r="AG54" t="s">
        <v>113</v>
      </c>
    </row>
    <row r="55" spans="1:60" ht="33.75" outlineLevel="1" x14ac:dyDescent="0.2">
      <c r="A55" s="173">
        <v>17</v>
      </c>
      <c r="B55" s="174" t="s">
        <v>184</v>
      </c>
      <c r="C55" s="191" t="s">
        <v>185</v>
      </c>
      <c r="D55" s="175" t="s">
        <v>116</v>
      </c>
      <c r="E55" s="176">
        <v>1.09606</v>
      </c>
      <c r="F55" s="177"/>
      <c r="G55" s="178">
        <f>ROUND(E55*F55,2)</f>
        <v>0</v>
      </c>
      <c r="H55" s="177"/>
      <c r="I55" s="178">
        <f>ROUND(E55*H55,2)</f>
        <v>0</v>
      </c>
      <c r="J55" s="177"/>
      <c r="K55" s="178">
        <f>ROUND(E55*J55,2)</f>
        <v>0</v>
      </c>
      <c r="L55" s="178">
        <v>21</v>
      </c>
      <c r="M55" s="178">
        <f>G55*(1+L55/100)</f>
        <v>0</v>
      </c>
      <c r="N55" s="178">
        <v>0</v>
      </c>
      <c r="O55" s="178">
        <f>ROUND(E55*N55,2)</f>
        <v>0</v>
      </c>
      <c r="P55" s="178">
        <v>0</v>
      </c>
      <c r="Q55" s="178">
        <f>ROUND(E55*P55,2)</f>
        <v>0</v>
      </c>
      <c r="R55" s="178" t="s">
        <v>117</v>
      </c>
      <c r="S55" s="178" t="s">
        <v>118</v>
      </c>
      <c r="T55" s="179" t="s">
        <v>118</v>
      </c>
      <c r="U55" s="162">
        <v>0.9385</v>
      </c>
      <c r="V55" s="162">
        <f>ROUND(E55*U55,2)</f>
        <v>1.03</v>
      </c>
      <c r="W55" s="162"/>
      <c r="X55" s="162" t="s">
        <v>186</v>
      </c>
      <c r="Y55" s="152"/>
      <c r="Z55" s="152"/>
      <c r="AA55" s="152"/>
      <c r="AB55" s="152"/>
      <c r="AC55" s="152"/>
      <c r="AD55" s="152"/>
      <c r="AE55" s="152"/>
      <c r="AF55" s="152"/>
      <c r="AG55" s="152" t="s">
        <v>187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261" t="s">
        <v>188</v>
      </c>
      <c r="D56" s="262"/>
      <c r="E56" s="262"/>
      <c r="F56" s="262"/>
      <c r="G56" s="2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52"/>
      <c r="Z56" s="152"/>
      <c r="AA56" s="152"/>
      <c r="AB56" s="152"/>
      <c r="AC56" s="152"/>
      <c r="AD56" s="152"/>
      <c r="AE56" s="152"/>
      <c r="AF56" s="152"/>
      <c r="AG56" s="152" t="s">
        <v>121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x14ac:dyDescent="0.2">
      <c r="A57" s="167" t="s">
        <v>112</v>
      </c>
      <c r="B57" s="168" t="s">
        <v>72</v>
      </c>
      <c r="C57" s="190" t="s">
        <v>73</v>
      </c>
      <c r="D57" s="169"/>
      <c r="E57" s="170"/>
      <c r="F57" s="171"/>
      <c r="G57" s="171">
        <f>SUMIF(AG58:AG64,"&lt;&gt;NOR",G58:G64)</f>
        <v>0</v>
      </c>
      <c r="H57" s="171"/>
      <c r="I57" s="171">
        <f>SUM(I58:I64)</f>
        <v>0</v>
      </c>
      <c r="J57" s="171"/>
      <c r="K57" s="171">
        <f>SUM(K58:K64)</f>
        <v>0</v>
      </c>
      <c r="L57" s="171"/>
      <c r="M57" s="171">
        <f>SUM(M58:M64)</f>
        <v>0</v>
      </c>
      <c r="N57" s="171"/>
      <c r="O57" s="171">
        <f>SUM(O58:O64)</f>
        <v>0.05</v>
      </c>
      <c r="P57" s="171"/>
      <c r="Q57" s="171">
        <f>SUM(Q58:Q64)</f>
        <v>0</v>
      </c>
      <c r="R57" s="171"/>
      <c r="S57" s="171"/>
      <c r="T57" s="172"/>
      <c r="U57" s="166"/>
      <c r="V57" s="166">
        <f>SUM(V58:V64)</f>
        <v>8.0300000000000011</v>
      </c>
      <c r="W57" s="166"/>
      <c r="X57" s="166"/>
      <c r="AG57" t="s">
        <v>113</v>
      </c>
    </row>
    <row r="58" spans="1:60" ht="22.5" outlineLevel="1" x14ac:dyDescent="0.2">
      <c r="A58" s="173">
        <v>18</v>
      </c>
      <c r="B58" s="174" t="s">
        <v>189</v>
      </c>
      <c r="C58" s="191" t="s">
        <v>190</v>
      </c>
      <c r="D58" s="175" t="s">
        <v>132</v>
      </c>
      <c r="E58" s="176">
        <v>1</v>
      </c>
      <c r="F58" s="177"/>
      <c r="G58" s="178">
        <f t="shared" ref="G58:G63" si="0">ROUND(E58*F58,2)</f>
        <v>0</v>
      </c>
      <c r="H58" s="177"/>
      <c r="I58" s="178">
        <f t="shared" ref="I58:I63" si="1">ROUND(E58*H58,2)</f>
        <v>0</v>
      </c>
      <c r="J58" s="177"/>
      <c r="K58" s="178">
        <f t="shared" ref="K58:K63" si="2">ROUND(E58*J58,2)</f>
        <v>0</v>
      </c>
      <c r="L58" s="178">
        <v>21</v>
      </c>
      <c r="M58" s="178">
        <f t="shared" ref="M58:M63" si="3">G58*(1+L58/100)</f>
        <v>0</v>
      </c>
      <c r="N58" s="178">
        <v>0</v>
      </c>
      <c r="O58" s="178">
        <f t="shared" ref="O58:O63" si="4">ROUND(E58*N58,2)</f>
        <v>0</v>
      </c>
      <c r="P58" s="178">
        <v>0</v>
      </c>
      <c r="Q58" s="178">
        <f t="shared" ref="Q58:Q63" si="5">ROUND(E58*P58,2)</f>
        <v>0</v>
      </c>
      <c r="R58" s="178" t="s">
        <v>191</v>
      </c>
      <c r="S58" s="178" t="s">
        <v>118</v>
      </c>
      <c r="T58" s="179" t="s">
        <v>118</v>
      </c>
      <c r="U58" s="162">
        <v>1.63</v>
      </c>
      <c r="V58" s="162">
        <f t="shared" ref="V58:V63" si="6">ROUND(E58*U58,2)</f>
        <v>1.63</v>
      </c>
      <c r="W58" s="162"/>
      <c r="X58" s="162" t="s">
        <v>119</v>
      </c>
      <c r="Y58" s="152"/>
      <c r="Z58" s="152"/>
      <c r="AA58" s="152"/>
      <c r="AB58" s="152"/>
      <c r="AC58" s="152"/>
      <c r="AD58" s="152"/>
      <c r="AE58" s="152"/>
      <c r="AF58" s="152"/>
      <c r="AG58" s="152" t="s">
        <v>120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ht="22.5" outlineLevel="1" x14ac:dyDescent="0.2">
      <c r="A59" s="173">
        <v>19</v>
      </c>
      <c r="B59" s="174" t="s">
        <v>192</v>
      </c>
      <c r="C59" s="191" t="s">
        <v>193</v>
      </c>
      <c r="D59" s="175" t="s">
        <v>132</v>
      </c>
      <c r="E59" s="176">
        <v>1</v>
      </c>
      <c r="F59" s="177"/>
      <c r="G59" s="178">
        <f t="shared" si="0"/>
        <v>0</v>
      </c>
      <c r="H59" s="177"/>
      <c r="I59" s="178">
        <f t="shared" si="1"/>
        <v>0</v>
      </c>
      <c r="J59" s="177"/>
      <c r="K59" s="178">
        <f t="shared" si="2"/>
        <v>0</v>
      </c>
      <c r="L59" s="178">
        <v>21</v>
      </c>
      <c r="M59" s="178">
        <f t="shared" si="3"/>
        <v>0</v>
      </c>
      <c r="N59" s="178">
        <v>0</v>
      </c>
      <c r="O59" s="178">
        <f t="shared" si="4"/>
        <v>0</v>
      </c>
      <c r="P59" s="178">
        <v>0</v>
      </c>
      <c r="Q59" s="178">
        <f t="shared" si="5"/>
        <v>0</v>
      </c>
      <c r="R59" s="178" t="s">
        <v>191</v>
      </c>
      <c r="S59" s="178" t="s">
        <v>118</v>
      </c>
      <c r="T59" s="179" t="s">
        <v>118</v>
      </c>
      <c r="U59" s="162">
        <v>1.659</v>
      </c>
      <c r="V59" s="162">
        <f t="shared" si="6"/>
        <v>1.66</v>
      </c>
      <c r="W59" s="162"/>
      <c r="X59" s="162" t="s">
        <v>119</v>
      </c>
      <c r="Y59" s="152"/>
      <c r="Z59" s="152"/>
      <c r="AA59" s="152"/>
      <c r="AB59" s="152"/>
      <c r="AC59" s="152"/>
      <c r="AD59" s="152"/>
      <c r="AE59" s="152"/>
      <c r="AF59" s="152"/>
      <c r="AG59" s="152" t="s">
        <v>120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81">
        <v>20</v>
      </c>
      <c r="B60" s="182" t="s">
        <v>194</v>
      </c>
      <c r="C60" s="193" t="s">
        <v>195</v>
      </c>
      <c r="D60" s="183" t="s">
        <v>132</v>
      </c>
      <c r="E60" s="184">
        <v>2</v>
      </c>
      <c r="F60" s="185"/>
      <c r="G60" s="186">
        <f t="shared" si="0"/>
        <v>0</v>
      </c>
      <c r="H60" s="185"/>
      <c r="I60" s="186">
        <f t="shared" si="1"/>
        <v>0</v>
      </c>
      <c r="J60" s="185"/>
      <c r="K60" s="186">
        <f t="shared" si="2"/>
        <v>0</v>
      </c>
      <c r="L60" s="186">
        <v>21</v>
      </c>
      <c r="M60" s="186">
        <f t="shared" si="3"/>
        <v>0</v>
      </c>
      <c r="N60" s="186">
        <v>0</v>
      </c>
      <c r="O60" s="186">
        <f t="shared" si="4"/>
        <v>0</v>
      </c>
      <c r="P60" s="186">
        <v>0</v>
      </c>
      <c r="Q60" s="186">
        <f t="shared" si="5"/>
        <v>0</v>
      </c>
      <c r="R60" s="186"/>
      <c r="S60" s="186" t="s">
        <v>159</v>
      </c>
      <c r="T60" s="187" t="s">
        <v>160</v>
      </c>
      <c r="U60" s="162">
        <v>2.37</v>
      </c>
      <c r="V60" s="162">
        <f t="shared" si="6"/>
        <v>4.74</v>
      </c>
      <c r="W60" s="162"/>
      <c r="X60" s="162" t="s">
        <v>119</v>
      </c>
      <c r="Y60" s="152"/>
      <c r="Z60" s="152"/>
      <c r="AA60" s="152"/>
      <c r="AB60" s="152"/>
      <c r="AC60" s="152"/>
      <c r="AD60" s="152"/>
      <c r="AE60" s="152"/>
      <c r="AF60" s="152"/>
      <c r="AG60" s="152" t="s">
        <v>120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81">
        <v>21</v>
      </c>
      <c r="B61" s="182" t="s">
        <v>196</v>
      </c>
      <c r="C61" s="193" t="s">
        <v>197</v>
      </c>
      <c r="D61" s="183" t="s">
        <v>132</v>
      </c>
      <c r="E61" s="184">
        <v>1</v>
      </c>
      <c r="F61" s="185"/>
      <c r="G61" s="186">
        <f t="shared" si="0"/>
        <v>0</v>
      </c>
      <c r="H61" s="185"/>
      <c r="I61" s="186">
        <f t="shared" si="1"/>
        <v>0</v>
      </c>
      <c r="J61" s="185"/>
      <c r="K61" s="186">
        <f t="shared" si="2"/>
        <v>0</v>
      </c>
      <c r="L61" s="186">
        <v>21</v>
      </c>
      <c r="M61" s="186">
        <f t="shared" si="3"/>
        <v>0</v>
      </c>
      <c r="N61" s="186">
        <v>2.5000000000000001E-2</v>
      </c>
      <c r="O61" s="186">
        <f t="shared" si="4"/>
        <v>0.03</v>
      </c>
      <c r="P61" s="186">
        <v>0</v>
      </c>
      <c r="Q61" s="186">
        <f t="shared" si="5"/>
        <v>0</v>
      </c>
      <c r="R61" s="186"/>
      <c r="S61" s="186" t="s">
        <v>159</v>
      </c>
      <c r="T61" s="187" t="s">
        <v>160</v>
      </c>
      <c r="U61" s="162">
        <v>0</v>
      </c>
      <c r="V61" s="162">
        <f t="shared" si="6"/>
        <v>0</v>
      </c>
      <c r="W61" s="162"/>
      <c r="X61" s="162" t="s">
        <v>198</v>
      </c>
      <c r="Y61" s="152"/>
      <c r="Z61" s="152"/>
      <c r="AA61" s="152"/>
      <c r="AB61" s="152"/>
      <c r="AC61" s="152"/>
      <c r="AD61" s="152"/>
      <c r="AE61" s="152"/>
      <c r="AF61" s="152"/>
      <c r="AG61" s="152" t="s">
        <v>199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73">
        <v>22</v>
      </c>
      <c r="B62" s="174" t="s">
        <v>200</v>
      </c>
      <c r="C62" s="191" t="s">
        <v>201</v>
      </c>
      <c r="D62" s="175" t="s">
        <v>132</v>
      </c>
      <c r="E62" s="176">
        <v>1</v>
      </c>
      <c r="F62" s="177"/>
      <c r="G62" s="178">
        <f t="shared" si="0"/>
        <v>0</v>
      </c>
      <c r="H62" s="177"/>
      <c r="I62" s="178">
        <f t="shared" si="1"/>
        <v>0</v>
      </c>
      <c r="J62" s="177"/>
      <c r="K62" s="178">
        <f t="shared" si="2"/>
        <v>0</v>
      </c>
      <c r="L62" s="178">
        <v>21</v>
      </c>
      <c r="M62" s="178">
        <f t="shared" si="3"/>
        <v>0</v>
      </c>
      <c r="N62" s="178">
        <v>1.9E-2</v>
      </c>
      <c r="O62" s="178">
        <f t="shared" si="4"/>
        <v>0.02</v>
      </c>
      <c r="P62" s="178">
        <v>0</v>
      </c>
      <c r="Q62" s="178">
        <f t="shared" si="5"/>
        <v>0</v>
      </c>
      <c r="R62" s="178"/>
      <c r="S62" s="178" t="s">
        <v>159</v>
      </c>
      <c r="T62" s="179" t="s">
        <v>160</v>
      </c>
      <c r="U62" s="162">
        <v>0</v>
      </c>
      <c r="V62" s="162">
        <f t="shared" si="6"/>
        <v>0</v>
      </c>
      <c r="W62" s="162"/>
      <c r="X62" s="162" t="s">
        <v>198</v>
      </c>
      <c r="Y62" s="152"/>
      <c r="Z62" s="152"/>
      <c r="AA62" s="152"/>
      <c r="AB62" s="152"/>
      <c r="AC62" s="152"/>
      <c r="AD62" s="152"/>
      <c r="AE62" s="152"/>
      <c r="AF62" s="152"/>
      <c r="AG62" s="152" t="s">
        <v>199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>
        <v>23</v>
      </c>
      <c r="B63" s="160" t="s">
        <v>202</v>
      </c>
      <c r="C63" s="194" t="s">
        <v>203</v>
      </c>
      <c r="D63" s="161" t="s">
        <v>0</v>
      </c>
      <c r="E63" s="188"/>
      <c r="F63" s="163"/>
      <c r="G63" s="162">
        <f t="shared" si="0"/>
        <v>0</v>
      </c>
      <c r="H63" s="163"/>
      <c r="I63" s="162">
        <f t="shared" si="1"/>
        <v>0</v>
      </c>
      <c r="J63" s="163"/>
      <c r="K63" s="162">
        <f t="shared" si="2"/>
        <v>0</v>
      </c>
      <c r="L63" s="162">
        <v>21</v>
      </c>
      <c r="M63" s="162">
        <f t="shared" si="3"/>
        <v>0</v>
      </c>
      <c r="N63" s="162">
        <v>0</v>
      </c>
      <c r="O63" s="162">
        <f t="shared" si="4"/>
        <v>0</v>
      </c>
      <c r="P63" s="162">
        <v>0</v>
      </c>
      <c r="Q63" s="162">
        <f t="shared" si="5"/>
        <v>0</v>
      </c>
      <c r="R63" s="162" t="s">
        <v>191</v>
      </c>
      <c r="S63" s="162" t="s">
        <v>118</v>
      </c>
      <c r="T63" s="162" t="s">
        <v>118</v>
      </c>
      <c r="U63" s="162">
        <v>0</v>
      </c>
      <c r="V63" s="162">
        <f t="shared" si="6"/>
        <v>0</v>
      </c>
      <c r="W63" s="162"/>
      <c r="X63" s="162" t="s">
        <v>186</v>
      </c>
      <c r="Y63" s="152"/>
      <c r="Z63" s="152"/>
      <c r="AA63" s="152"/>
      <c r="AB63" s="152"/>
      <c r="AC63" s="152"/>
      <c r="AD63" s="152"/>
      <c r="AE63" s="152"/>
      <c r="AF63" s="152"/>
      <c r="AG63" s="152" t="s">
        <v>187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67" t="s">
        <v>204</v>
      </c>
      <c r="D64" s="268"/>
      <c r="E64" s="268"/>
      <c r="F64" s="268"/>
      <c r="G64" s="268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52"/>
      <c r="Z64" s="152"/>
      <c r="AA64" s="152"/>
      <c r="AB64" s="152"/>
      <c r="AC64" s="152"/>
      <c r="AD64" s="152"/>
      <c r="AE64" s="152"/>
      <c r="AF64" s="152"/>
      <c r="AG64" s="152" t="s">
        <v>121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x14ac:dyDescent="0.2">
      <c r="A65" s="167" t="s">
        <v>112</v>
      </c>
      <c r="B65" s="168" t="s">
        <v>74</v>
      </c>
      <c r="C65" s="190" t="s">
        <v>75</v>
      </c>
      <c r="D65" s="169"/>
      <c r="E65" s="170"/>
      <c r="F65" s="171"/>
      <c r="G65" s="171">
        <f>SUMIF(AG66:AG69,"&lt;&gt;NOR",G66:G69)</f>
        <v>0</v>
      </c>
      <c r="H65" s="171"/>
      <c r="I65" s="171">
        <f>SUM(I66:I69)</f>
        <v>0</v>
      </c>
      <c r="J65" s="171"/>
      <c r="K65" s="171">
        <f>SUM(K66:K69)</f>
        <v>0</v>
      </c>
      <c r="L65" s="171"/>
      <c r="M65" s="171">
        <f>SUM(M66:M69)</f>
        <v>0</v>
      </c>
      <c r="N65" s="171"/>
      <c r="O65" s="171">
        <f>SUM(O66:O69)</f>
        <v>0</v>
      </c>
      <c r="P65" s="171"/>
      <c r="Q65" s="171">
        <f>SUM(Q66:Q69)</f>
        <v>0</v>
      </c>
      <c r="R65" s="171"/>
      <c r="S65" s="171"/>
      <c r="T65" s="172"/>
      <c r="U65" s="166"/>
      <c r="V65" s="166">
        <f>SUM(V66:V69)</f>
        <v>0.45</v>
      </c>
      <c r="W65" s="166"/>
      <c r="X65" s="166"/>
      <c r="AG65" t="s">
        <v>113</v>
      </c>
    </row>
    <row r="66" spans="1:60" outlineLevel="1" x14ac:dyDescent="0.2">
      <c r="A66" s="181">
        <v>24</v>
      </c>
      <c r="B66" s="182" t="s">
        <v>205</v>
      </c>
      <c r="C66" s="193" t="s">
        <v>206</v>
      </c>
      <c r="D66" s="183" t="s">
        <v>132</v>
      </c>
      <c r="E66" s="184">
        <v>1</v>
      </c>
      <c r="F66" s="185"/>
      <c r="G66" s="186">
        <f>ROUND(E66*F66,2)</f>
        <v>0</v>
      </c>
      <c r="H66" s="185"/>
      <c r="I66" s="186">
        <f>ROUND(E66*H66,2)</f>
        <v>0</v>
      </c>
      <c r="J66" s="185"/>
      <c r="K66" s="186">
        <f>ROUND(E66*J66,2)</f>
        <v>0</v>
      </c>
      <c r="L66" s="186">
        <v>21</v>
      </c>
      <c r="M66" s="186">
        <f>G66*(1+L66/100)</f>
        <v>0</v>
      </c>
      <c r="N66" s="186">
        <v>1.0000000000000001E-5</v>
      </c>
      <c r="O66" s="186">
        <f>ROUND(E66*N66,2)</f>
        <v>0</v>
      </c>
      <c r="P66" s="186">
        <v>0</v>
      </c>
      <c r="Q66" s="186">
        <f>ROUND(E66*P66,2)</f>
        <v>0</v>
      </c>
      <c r="R66" s="186" t="s">
        <v>207</v>
      </c>
      <c r="S66" s="186" t="s">
        <v>118</v>
      </c>
      <c r="T66" s="187" t="s">
        <v>118</v>
      </c>
      <c r="U66" s="162">
        <v>0.45</v>
      </c>
      <c r="V66" s="162">
        <f>ROUND(E66*U66,2)</f>
        <v>0.45</v>
      </c>
      <c r="W66" s="162"/>
      <c r="X66" s="162" t="s">
        <v>119</v>
      </c>
      <c r="Y66" s="152"/>
      <c r="Z66" s="152"/>
      <c r="AA66" s="152"/>
      <c r="AB66" s="152"/>
      <c r="AC66" s="152"/>
      <c r="AD66" s="152"/>
      <c r="AE66" s="152"/>
      <c r="AF66" s="152"/>
      <c r="AG66" s="152" t="s">
        <v>120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73">
        <v>25</v>
      </c>
      <c r="B67" s="174" t="s">
        <v>208</v>
      </c>
      <c r="C67" s="191" t="s">
        <v>209</v>
      </c>
      <c r="D67" s="175" t="s">
        <v>132</v>
      </c>
      <c r="E67" s="176">
        <v>1</v>
      </c>
      <c r="F67" s="177"/>
      <c r="G67" s="178">
        <f>ROUND(E67*F67,2)</f>
        <v>0</v>
      </c>
      <c r="H67" s="177"/>
      <c r="I67" s="178">
        <f>ROUND(E67*H67,2)</f>
        <v>0</v>
      </c>
      <c r="J67" s="177"/>
      <c r="K67" s="178">
        <f>ROUND(E67*J67,2)</f>
        <v>0</v>
      </c>
      <c r="L67" s="178">
        <v>21</v>
      </c>
      <c r="M67" s="178">
        <f>G67*(1+L67/100)</f>
        <v>0</v>
      </c>
      <c r="N67" s="178">
        <v>3.0699999999999998E-3</v>
      </c>
      <c r="O67" s="178">
        <f>ROUND(E67*N67,2)</f>
        <v>0</v>
      </c>
      <c r="P67" s="178">
        <v>0</v>
      </c>
      <c r="Q67" s="178">
        <f>ROUND(E67*P67,2)</f>
        <v>0</v>
      </c>
      <c r="R67" s="178"/>
      <c r="S67" s="178" t="s">
        <v>159</v>
      </c>
      <c r="T67" s="179" t="s">
        <v>160</v>
      </c>
      <c r="U67" s="162">
        <v>0</v>
      </c>
      <c r="V67" s="162">
        <f>ROUND(E67*U67,2)</f>
        <v>0</v>
      </c>
      <c r="W67" s="162"/>
      <c r="X67" s="162" t="s">
        <v>198</v>
      </c>
      <c r="Y67" s="152"/>
      <c r="Z67" s="152"/>
      <c r="AA67" s="152"/>
      <c r="AB67" s="152"/>
      <c r="AC67" s="152"/>
      <c r="AD67" s="152"/>
      <c r="AE67" s="152"/>
      <c r="AF67" s="152"/>
      <c r="AG67" s="152" t="s">
        <v>199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>
        <v>26</v>
      </c>
      <c r="B68" s="160" t="s">
        <v>210</v>
      </c>
      <c r="C68" s="194" t="s">
        <v>211</v>
      </c>
      <c r="D68" s="161" t="s">
        <v>0</v>
      </c>
      <c r="E68" s="188"/>
      <c r="F68" s="163"/>
      <c r="G68" s="162">
        <f>ROUND(E68*F68,2)</f>
        <v>0</v>
      </c>
      <c r="H68" s="163"/>
      <c r="I68" s="162">
        <f>ROUND(E68*H68,2)</f>
        <v>0</v>
      </c>
      <c r="J68" s="163"/>
      <c r="K68" s="162">
        <f>ROUND(E68*J68,2)</f>
        <v>0</v>
      </c>
      <c r="L68" s="162">
        <v>21</v>
      </c>
      <c r="M68" s="162">
        <f>G68*(1+L68/100)</f>
        <v>0</v>
      </c>
      <c r="N68" s="162">
        <v>0</v>
      </c>
      <c r="O68" s="162">
        <f>ROUND(E68*N68,2)</f>
        <v>0</v>
      </c>
      <c r="P68" s="162">
        <v>0</v>
      </c>
      <c r="Q68" s="162">
        <f>ROUND(E68*P68,2)</f>
        <v>0</v>
      </c>
      <c r="R68" s="162" t="s">
        <v>207</v>
      </c>
      <c r="S68" s="162" t="s">
        <v>118</v>
      </c>
      <c r="T68" s="162" t="s">
        <v>118</v>
      </c>
      <c r="U68" s="162">
        <v>0</v>
      </c>
      <c r="V68" s="162">
        <f>ROUND(E68*U68,2)</f>
        <v>0</v>
      </c>
      <c r="W68" s="162"/>
      <c r="X68" s="162" t="s">
        <v>186</v>
      </c>
      <c r="Y68" s="152"/>
      <c r="Z68" s="152"/>
      <c r="AA68" s="152"/>
      <c r="AB68" s="152"/>
      <c r="AC68" s="152"/>
      <c r="AD68" s="152"/>
      <c r="AE68" s="152"/>
      <c r="AF68" s="152"/>
      <c r="AG68" s="152" t="s">
        <v>187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267" t="s">
        <v>204</v>
      </c>
      <c r="D69" s="268"/>
      <c r="E69" s="268"/>
      <c r="F69" s="268"/>
      <c r="G69" s="268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52"/>
      <c r="Z69" s="152"/>
      <c r="AA69" s="152"/>
      <c r="AB69" s="152"/>
      <c r="AC69" s="152"/>
      <c r="AD69" s="152"/>
      <c r="AE69" s="152"/>
      <c r="AF69" s="152"/>
      <c r="AG69" s="152" t="s">
        <v>121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x14ac:dyDescent="0.2">
      <c r="A70" s="167" t="s">
        <v>112</v>
      </c>
      <c r="B70" s="168" t="s">
        <v>76</v>
      </c>
      <c r="C70" s="190" t="s">
        <v>77</v>
      </c>
      <c r="D70" s="169"/>
      <c r="E70" s="170"/>
      <c r="F70" s="171"/>
      <c r="G70" s="171">
        <f>SUMIF(AG71:AG71,"&lt;&gt;NOR",G71:G71)</f>
        <v>0</v>
      </c>
      <c r="H70" s="171"/>
      <c r="I70" s="171">
        <f>SUM(I71:I71)</f>
        <v>0</v>
      </c>
      <c r="J70" s="171"/>
      <c r="K70" s="171">
        <f>SUM(K71:K71)</f>
        <v>0</v>
      </c>
      <c r="L70" s="171"/>
      <c r="M70" s="171">
        <f>SUM(M71:M71)</f>
        <v>0</v>
      </c>
      <c r="N70" s="171"/>
      <c r="O70" s="171">
        <f>SUM(O71:O71)</f>
        <v>0</v>
      </c>
      <c r="P70" s="171"/>
      <c r="Q70" s="171">
        <f>SUM(Q71:Q71)</f>
        <v>0</v>
      </c>
      <c r="R70" s="171"/>
      <c r="S70" s="171"/>
      <c r="T70" s="172"/>
      <c r="U70" s="166"/>
      <c r="V70" s="166">
        <f>SUM(V71:V71)</f>
        <v>0.06</v>
      </c>
      <c r="W70" s="166"/>
      <c r="X70" s="166"/>
      <c r="AG70" t="s">
        <v>113</v>
      </c>
    </row>
    <row r="71" spans="1:60" outlineLevel="1" x14ac:dyDescent="0.2">
      <c r="A71" s="181">
        <v>27</v>
      </c>
      <c r="B71" s="182" t="s">
        <v>212</v>
      </c>
      <c r="C71" s="193" t="s">
        <v>213</v>
      </c>
      <c r="D71" s="183" t="s">
        <v>132</v>
      </c>
      <c r="E71" s="184">
        <v>2</v>
      </c>
      <c r="F71" s="185"/>
      <c r="G71" s="186">
        <f>ROUND(E71*F71,2)</f>
        <v>0</v>
      </c>
      <c r="H71" s="185"/>
      <c r="I71" s="186">
        <f>ROUND(E71*H71,2)</f>
        <v>0</v>
      </c>
      <c r="J71" s="185"/>
      <c r="K71" s="186">
        <f>ROUND(E71*J71,2)</f>
        <v>0</v>
      </c>
      <c r="L71" s="186">
        <v>21</v>
      </c>
      <c r="M71" s="186">
        <f>G71*(1+L71/100)</f>
        <v>0</v>
      </c>
      <c r="N71" s="186">
        <v>3.0000000000000001E-5</v>
      </c>
      <c r="O71" s="186">
        <f>ROUND(E71*N71,2)</f>
        <v>0</v>
      </c>
      <c r="P71" s="186">
        <v>0</v>
      </c>
      <c r="Q71" s="186">
        <f>ROUND(E71*P71,2)</f>
        <v>0</v>
      </c>
      <c r="R71" s="186"/>
      <c r="S71" s="186" t="s">
        <v>159</v>
      </c>
      <c r="T71" s="187" t="s">
        <v>160</v>
      </c>
      <c r="U71" s="162">
        <v>2.9000000000000001E-2</v>
      </c>
      <c r="V71" s="162">
        <f>ROUND(E71*U71,2)</f>
        <v>0.06</v>
      </c>
      <c r="W71" s="162"/>
      <c r="X71" s="162" t="s">
        <v>119</v>
      </c>
      <c r="Y71" s="152"/>
      <c r="Z71" s="152"/>
      <c r="AA71" s="152"/>
      <c r="AB71" s="152"/>
      <c r="AC71" s="152"/>
      <c r="AD71" s="152"/>
      <c r="AE71" s="152"/>
      <c r="AF71" s="152"/>
      <c r="AG71" s="152" t="s">
        <v>120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x14ac:dyDescent="0.2">
      <c r="A72" s="167" t="s">
        <v>112</v>
      </c>
      <c r="B72" s="168" t="s">
        <v>78</v>
      </c>
      <c r="C72" s="190" t="s">
        <v>79</v>
      </c>
      <c r="D72" s="169"/>
      <c r="E72" s="170"/>
      <c r="F72" s="171"/>
      <c r="G72" s="171">
        <f>SUMIF(AG73:AG80,"&lt;&gt;NOR",G73:G80)</f>
        <v>0</v>
      </c>
      <c r="H72" s="171"/>
      <c r="I72" s="171">
        <f>SUM(I73:I80)</f>
        <v>0</v>
      </c>
      <c r="J72" s="171"/>
      <c r="K72" s="171">
        <f>SUM(K73:K80)</f>
        <v>0</v>
      </c>
      <c r="L72" s="171"/>
      <c r="M72" s="171">
        <f>SUM(M73:M80)</f>
        <v>0</v>
      </c>
      <c r="N72" s="171"/>
      <c r="O72" s="171">
        <f>SUM(O73:O80)</f>
        <v>0.03</v>
      </c>
      <c r="P72" s="171"/>
      <c r="Q72" s="171">
        <f>SUM(Q73:Q80)</f>
        <v>0</v>
      </c>
      <c r="R72" s="171"/>
      <c r="S72" s="171"/>
      <c r="T72" s="172"/>
      <c r="U72" s="166"/>
      <c r="V72" s="166">
        <f>SUM(V73:V80)</f>
        <v>12.55</v>
      </c>
      <c r="W72" s="166"/>
      <c r="X72" s="166"/>
      <c r="AG72" t="s">
        <v>113</v>
      </c>
    </row>
    <row r="73" spans="1:60" outlineLevel="1" x14ac:dyDescent="0.2">
      <c r="A73" s="173">
        <v>28</v>
      </c>
      <c r="B73" s="174" t="s">
        <v>214</v>
      </c>
      <c r="C73" s="191" t="s">
        <v>215</v>
      </c>
      <c r="D73" s="175" t="s">
        <v>127</v>
      </c>
      <c r="E73" s="176">
        <v>119.82</v>
      </c>
      <c r="F73" s="177"/>
      <c r="G73" s="178">
        <f>ROUND(E73*F73,2)</f>
        <v>0</v>
      </c>
      <c r="H73" s="177"/>
      <c r="I73" s="178">
        <f>ROUND(E73*H73,2)</f>
        <v>0</v>
      </c>
      <c r="J73" s="177"/>
      <c r="K73" s="178">
        <f>ROUND(E73*J73,2)</f>
        <v>0</v>
      </c>
      <c r="L73" s="178">
        <v>21</v>
      </c>
      <c r="M73" s="178">
        <f>G73*(1+L73/100)</f>
        <v>0</v>
      </c>
      <c r="N73" s="178">
        <v>1.3999999999999999E-4</v>
      </c>
      <c r="O73" s="178">
        <f>ROUND(E73*N73,2)</f>
        <v>0.02</v>
      </c>
      <c r="P73" s="178">
        <v>0</v>
      </c>
      <c r="Q73" s="178">
        <f>ROUND(E73*P73,2)</f>
        <v>0</v>
      </c>
      <c r="R73" s="178" t="s">
        <v>216</v>
      </c>
      <c r="S73" s="178" t="s">
        <v>118</v>
      </c>
      <c r="T73" s="179" t="s">
        <v>118</v>
      </c>
      <c r="U73" s="162">
        <v>0.10191</v>
      </c>
      <c r="V73" s="162">
        <f>ROUND(E73*U73,2)</f>
        <v>12.21</v>
      </c>
      <c r="W73" s="162"/>
      <c r="X73" s="162" t="s">
        <v>119</v>
      </c>
      <c r="Y73" s="152"/>
      <c r="Z73" s="152"/>
      <c r="AA73" s="152"/>
      <c r="AB73" s="152"/>
      <c r="AC73" s="152"/>
      <c r="AD73" s="152"/>
      <c r="AE73" s="152"/>
      <c r="AF73" s="152"/>
      <c r="AG73" s="152" t="s">
        <v>120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192" t="s">
        <v>217</v>
      </c>
      <c r="D74" s="164"/>
      <c r="E74" s="165">
        <v>52.1</v>
      </c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52"/>
      <c r="Z74" s="152"/>
      <c r="AA74" s="152"/>
      <c r="AB74" s="152"/>
      <c r="AC74" s="152"/>
      <c r="AD74" s="152"/>
      <c r="AE74" s="152"/>
      <c r="AF74" s="152"/>
      <c r="AG74" s="152" t="s">
        <v>123</v>
      </c>
      <c r="AH74" s="152">
        <v>0</v>
      </c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192" t="s">
        <v>218</v>
      </c>
      <c r="D75" s="164"/>
      <c r="E75" s="165">
        <v>30.48</v>
      </c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52"/>
      <c r="Z75" s="152"/>
      <c r="AA75" s="152"/>
      <c r="AB75" s="152"/>
      <c r="AC75" s="152"/>
      <c r="AD75" s="152"/>
      <c r="AE75" s="152"/>
      <c r="AF75" s="152"/>
      <c r="AG75" s="152" t="s">
        <v>123</v>
      </c>
      <c r="AH75" s="152">
        <v>0</v>
      </c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192" t="s">
        <v>219</v>
      </c>
      <c r="D76" s="164"/>
      <c r="E76" s="165">
        <v>37.24</v>
      </c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52"/>
      <c r="Z76" s="152"/>
      <c r="AA76" s="152"/>
      <c r="AB76" s="152"/>
      <c r="AC76" s="152"/>
      <c r="AD76" s="152"/>
      <c r="AE76" s="152"/>
      <c r="AF76" s="152"/>
      <c r="AG76" s="152" t="s">
        <v>123</v>
      </c>
      <c r="AH76" s="152">
        <v>0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73">
        <v>29</v>
      </c>
      <c r="B77" s="174" t="s">
        <v>220</v>
      </c>
      <c r="C77" s="191" t="s">
        <v>221</v>
      </c>
      <c r="D77" s="175" t="s">
        <v>127</v>
      </c>
      <c r="E77" s="176">
        <v>25.32</v>
      </c>
      <c r="F77" s="177"/>
      <c r="G77" s="178">
        <f>ROUND(E77*F77,2)</f>
        <v>0</v>
      </c>
      <c r="H77" s="177"/>
      <c r="I77" s="178">
        <f>ROUND(E77*H77,2)</f>
        <v>0</v>
      </c>
      <c r="J77" s="177"/>
      <c r="K77" s="178">
        <f>ROUND(E77*J77,2)</f>
        <v>0</v>
      </c>
      <c r="L77" s="178">
        <v>21</v>
      </c>
      <c r="M77" s="178">
        <f>G77*(1+L77/100)</f>
        <v>0</v>
      </c>
      <c r="N77" s="178">
        <v>3.5E-4</v>
      </c>
      <c r="O77" s="178">
        <f>ROUND(E77*N77,2)</f>
        <v>0.01</v>
      </c>
      <c r="P77" s="178">
        <v>0</v>
      </c>
      <c r="Q77" s="178">
        <f>ROUND(E77*P77,2)</f>
        <v>0</v>
      </c>
      <c r="R77" s="178" t="s">
        <v>216</v>
      </c>
      <c r="S77" s="178" t="s">
        <v>118</v>
      </c>
      <c r="T77" s="179" t="s">
        <v>118</v>
      </c>
      <c r="U77" s="162">
        <v>1.35E-2</v>
      </c>
      <c r="V77" s="162">
        <f>ROUND(E77*U77,2)</f>
        <v>0.34</v>
      </c>
      <c r="W77" s="162"/>
      <c r="X77" s="162" t="s">
        <v>119</v>
      </c>
      <c r="Y77" s="152"/>
      <c r="Z77" s="152"/>
      <c r="AA77" s="152"/>
      <c r="AB77" s="152"/>
      <c r="AC77" s="152"/>
      <c r="AD77" s="152"/>
      <c r="AE77" s="152"/>
      <c r="AF77" s="152"/>
      <c r="AG77" s="152" t="s">
        <v>120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192" t="s">
        <v>222</v>
      </c>
      <c r="D78" s="164"/>
      <c r="E78" s="165">
        <v>12.6</v>
      </c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52"/>
      <c r="Z78" s="152"/>
      <c r="AA78" s="152"/>
      <c r="AB78" s="152"/>
      <c r="AC78" s="152"/>
      <c r="AD78" s="152"/>
      <c r="AE78" s="152"/>
      <c r="AF78" s="152"/>
      <c r="AG78" s="152" t="s">
        <v>123</v>
      </c>
      <c r="AH78" s="152">
        <v>0</v>
      </c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192" t="s">
        <v>223</v>
      </c>
      <c r="D79" s="164"/>
      <c r="E79" s="165">
        <v>5.88</v>
      </c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52"/>
      <c r="Z79" s="152"/>
      <c r="AA79" s="152"/>
      <c r="AB79" s="152"/>
      <c r="AC79" s="152"/>
      <c r="AD79" s="152"/>
      <c r="AE79" s="152"/>
      <c r="AF79" s="152"/>
      <c r="AG79" s="152" t="s">
        <v>123</v>
      </c>
      <c r="AH79" s="152">
        <v>0</v>
      </c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59"/>
      <c r="B80" s="160"/>
      <c r="C80" s="192" t="s">
        <v>224</v>
      </c>
      <c r="D80" s="164"/>
      <c r="E80" s="165">
        <v>6.84</v>
      </c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52"/>
      <c r="Z80" s="152"/>
      <c r="AA80" s="152"/>
      <c r="AB80" s="152"/>
      <c r="AC80" s="152"/>
      <c r="AD80" s="152"/>
      <c r="AE80" s="152"/>
      <c r="AF80" s="152"/>
      <c r="AG80" s="152" t="s">
        <v>123</v>
      </c>
      <c r="AH80" s="152">
        <v>0</v>
      </c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x14ac:dyDescent="0.2">
      <c r="A81" s="167" t="s">
        <v>112</v>
      </c>
      <c r="B81" s="168" t="s">
        <v>80</v>
      </c>
      <c r="C81" s="190" t="s">
        <v>81</v>
      </c>
      <c r="D81" s="169"/>
      <c r="E81" s="170"/>
      <c r="F81" s="171"/>
      <c r="G81" s="171">
        <f>SUMIF(AG82:AG89,"&lt;&gt;NOR",G82:G89)</f>
        <v>0</v>
      </c>
      <c r="H81" s="171"/>
      <c r="I81" s="171">
        <f>SUM(I82:I89)</f>
        <v>0</v>
      </c>
      <c r="J81" s="171"/>
      <c r="K81" s="171">
        <f>SUM(K82:K89)</f>
        <v>0</v>
      </c>
      <c r="L81" s="171"/>
      <c r="M81" s="171">
        <f>SUM(M82:M89)</f>
        <v>0</v>
      </c>
      <c r="N81" s="171"/>
      <c r="O81" s="171">
        <f>SUM(O82:O89)</f>
        <v>0.01</v>
      </c>
      <c r="P81" s="171"/>
      <c r="Q81" s="171">
        <f>SUM(Q82:Q89)</f>
        <v>0</v>
      </c>
      <c r="R81" s="171"/>
      <c r="S81" s="171"/>
      <c r="T81" s="172"/>
      <c r="U81" s="166"/>
      <c r="V81" s="166">
        <f>SUM(V82:V89)</f>
        <v>16.5</v>
      </c>
      <c r="W81" s="166"/>
      <c r="X81" s="166"/>
      <c r="AG81" t="s">
        <v>113</v>
      </c>
    </row>
    <row r="82" spans="1:60" ht="22.5" outlineLevel="1" x14ac:dyDescent="0.2">
      <c r="A82" s="181">
        <v>30</v>
      </c>
      <c r="B82" s="182" t="s">
        <v>225</v>
      </c>
      <c r="C82" s="193" t="s">
        <v>226</v>
      </c>
      <c r="D82" s="183" t="s">
        <v>132</v>
      </c>
      <c r="E82" s="184">
        <v>1</v>
      </c>
      <c r="F82" s="185"/>
      <c r="G82" s="186">
        <f>ROUND(E82*F82,2)</f>
        <v>0</v>
      </c>
      <c r="H82" s="185"/>
      <c r="I82" s="186">
        <f>ROUND(E82*H82,2)</f>
        <v>0</v>
      </c>
      <c r="J82" s="185"/>
      <c r="K82" s="186">
        <f>ROUND(E82*J82,2)</f>
        <v>0</v>
      </c>
      <c r="L82" s="186">
        <v>21</v>
      </c>
      <c r="M82" s="186">
        <f>G82*(1+L82/100)</f>
        <v>0</v>
      </c>
      <c r="N82" s="186">
        <v>3.0000000000000001E-5</v>
      </c>
      <c r="O82" s="186">
        <f>ROUND(E82*N82,2)</f>
        <v>0</v>
      </c>
      <c r="P82" s="186">
        <v>0</v>
      </c>
      <c r="Q82" s="186">
        <f>ROUND(E82*P82,2)</f>
        <v>0</v>
      </c>
      <c r="R82" s="186" t="s">
        <v>80</v>
      </c>
      <c r="S82" s="186" t="s">
        <v>118</v>
      </c>
      <c r="T82" s="187" t="s">
        <v>118</v>
      </c>
      <c r="U82" s="162">
        <v>0.20033000000000001</v>
      </c>
      <c r="V82" s="162">
        <f>ROUND(E82*U82,2)</f>
        <v>0.2</v>
      </c>
      <c r="W82" s="162"/>
      <c r="X82" s="162" t="s">
        <v>119</v>
      </c>
      <c r="Y82" s="152"/>
      <c r="Z82" s="152"/>
      <c r="AA82" s="152"/>
      <c r="AB82" s="152"/>
      <c r="AC82" s="152"/>
      <c r="AD82" s="152"/>
      <c r="AE82" s="152"/>
      <c r="AF82" s="152"/>
      <c r="AG82" s="152" t="s">
        <v>120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81">
        <v>31</v>
      </c>
      <c r="B83" s="182" t="s">
        <v>227</v>
      </c>
      <c r="C83" s="193" t="s">
        <v>228</v>
      </c>
      <c r="D83" s="183" t="s">
        <v>132</v>
      </c>
      <c r="E83" s="184">
        <v>18</v>
      </c>
      <c r="F83" s="185"/>
      <c r="G83" s="186">
        <f>ROUND(E83*F83,2)</f>
        <v>0</v>
      </c>
      <c r="H83" s="185"/>
      <c r="I83" s="186">
        <f>ROUND(E83*H83,2)</f>
        <v>0</v>
      </c>
      <c r="J83" s="185"/>
      <c r="K83" s="186">
        <f>ROUND(E83*J83,2)</f>
        <v>0</v>
      </c>
      <c r="L83" s="186">
        <v>21</v>
      </c>
      <c r="M83" s="186">
        <f>G83*(1+L83/100)</f>
        <v>0</v>
      </c>
      <c r="N83" s="186">
        <v>0</v>
      </c>
      <c r="O83" s="186">
        <f>ROUND(E83*N83,2)</f>
        <v>0</v>
      </c>
      <c r="P83" s="186">
        <v>0</v>
      </c>
      <c r="Q83" s="186">
        <f>ROUND(E83*P83,2)</f>
        <v>0</v>
      </c>
      <c r="R83" s="186" t="s">
        <v>80</v>
      </c>
      <c r="S83" s="186" t="s">
        <v>118</v>
      </c>
      <c r="T83" s="187" t="s">
        <v>118</v>
      </c>
      <c r="U83" s="162">
        <v>5.0999999999999997E-2</v>
      </c>
      <c r="V83" s="162">
        <f>ROUND(E83*U83,2)</f>
        <v>0.92</v>
      </c>
      <c r="W83" s="162"/>
      <c r="X83" s="162" t="s">
        <v>119</v>
      </c>
      <c r="Y83" s="152"/>
      <c r="Z83" s="152"/>
      <c r="AA83" s="152"/>
      <c r="AB83" s="152"/>
      <c r="AC83" s="152"/>
      <c r="AD83" s="152"/>
      <c r="AE83" s="152"/>
      <c r="AF83" s="152"/>
      <c r="AG83" s="152" t="s">
        <v>120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ht="22.5" outlineLevel="1" x14ac:dyDescent="0.2">
      <c r="A84" s="173">
        <v>32</v>
      </c>
      <c r="B84" s="174" t="s">
        <v>229</v>
      </c>
      <c r="C84" s="191" t="s">
        <v>230</v>
      </c>
      <c r="D84" s="175" t="s">
        <v>132</v>
      </c>
      <c r="E84" s="176">
        <v>1</v>
      </c>
      <c r="F84" s="177"/>
      <c r="G84" s="178">
        <f>ROUND(E84*F84,2)</f>
        <v>0</v>
      </c>
      <c r="H84" s="177"/>
      <c r="I84" s="178">
        <f>ROUND(E84*H84,2)</f>
        <v>0</v>
      </c>
      <c r="J84" s="177"/>
      <c r="K84" s="178">
        <f>ROUND(E84*J84,2)</f>
        <v>0</v>
      </c>
      <c r="L84" s="178">
        <v>21</v>
      </c>
      <c r="M84" s="178">
        <f>G84*(1+L84/100)</f>
        <v>0</v>
      </c>
      <c r="N84" s="178">
        <v>0</v>
      </c>
      <c r="O84" s="178">
        <f>ROUND(E84*N84,2)</f>
        <v>0</v>
      </c>
      <c r="P84" s="178">
        <v>0</v>
      </c>
      <c r="Q84" s="178">
        <f>ROUND(E84*P84,2)</f>
        <v>0</v>
      </c>
      <c r="R84" s="178" t="s">
        <v>80</v>
      </c>
      <c r="S84" s="178" t="s">
        <v>118</v>
      </c>
      <c r="T84" s="179" t="s">
        <v>118</v>
      </c>
      <c r="U84" s="162">
        <v>0.4</v>
      </c>
      <c r="V84" s="162">
        <f>ROUND(E84*U84,2)</f>
        <v>0.4</v>
      </c>
      <c r="W84" s="162"/>
      <c r="X84" s="162" t="s">
        <v>119</v>
      </c>
      <c r="Y84" s="152"/>
      <c r="Z84" s="152"/>
      <c r="AA84" s="152"/>
      <c r="AB84" s="152"/>
      <c r="AC84" s="152"/>
      <c r="AD84" s="152"/>
      <c r="AE84" s="152"/>
      <c r="AF84" s="152"/>
      <c r="AG84" s="152" t="s">
        <v>120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">
      <c r="A85" s="181">
        <v>33</v>
      </c>
      <c r="B85" s="182" t="s">
        <v>231</v>
      </c>
      <c r="C85" s="193" t="s">
        <v>232</v>
      </c>
      <c r="D85" s="183" t="s">
        <v>135</v>
      </c>
      <c r="E85" s="184">
        <v>50</v>
      </c>
      <c r="F85" s="185"/>
      <c r="G85" s="186">
        <f>ROUND(E85*F85,2)</f>
        <v>0</v>
      </c>
      <c r="H85" s="185"/>
      <c r="I85" s="186">
        <f>ROUND(E85*H85,2)</f>
        <v>0</v>
      </c>
      <c r="J85" s="185"/>
      <c r="K85" s="186">
        <f>ROUND(E85*J85,2)</f>
        <v>0</v>
      </c>
      <c r="L85" s="186">
        <v>21</v>
      </c>
      <c r="M85" s="186">
        <f>G85*(1+L85/100)</f>
        <v>0</v>
      </c>
      <c r="N85" s="186">
        <v>1.6000000000000001E-4</v>
      </c>
      <c r="O85" s="186">
        <f>ROUND(E85*N85,2)</f>
        <v>0.01</v>
      </c>
      <c r="P85" s="186">
        <v>0</v>
      </c>
      <c r="Q85" s="186">
        <f>ROUND(E85*P85,2)</f>
        <v>0</v>
      </c>
      <c r="R85" s="186" t="s">
        <v>80</v>
      </c>
      <c r="S85" s="186" t="s">
        <v>118</v>
      </c>
      <c r="T85" s="187" t="s">
        <v>118</v>
      </c>
      <c r="U85" s="162">
        <v>9.955E-2</v>
      </c>
      <c r="V85" s="162">
        <f>ROUND(E85*U85,2)</f>
        <v>4.9800000000000004</v>
      </c>
      <c r="W85" s="162"/>
      <c r="X85" s="162" t="s">
        <v>119</v>
      </c>
      <c r="Y85" s="152"/>
      <c r="Z85" s="152"/>
      <c r="AA85" s="152"/>
      <c r="AB85" s="152"/>
      <c r="AC85" s="152"/>
      <c r="AD85" s="152"/>
      <c r="AE85" s="152"/>
      <c r="AF85" s="152"/>
      <c r="AG85" s="152" t="s">
        <v>120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73">
        <v>34</v>
      </c>
      <c r="B86" s="174" t="s">
        <v>233</v>
      </c>
      <c r="C86" s="191" t="s">
        <v>234</v>
      </c>
      <c r="D86" s="175" t="s">
        <v>235</v>
      </c>
      <c r="E86" s="176">
        <v>10</v>
      </c>
      <c r="F86" s="177"/>
      <c r="G86" s="178">
        <f>ROUND(E86*F86,2)</f>
        <v>0</v>
      </c>
      <c r="H86" s="177"/>
      <c r="I86" s="178">
        <f>ROUND(E86*H86,2)</f>
        <v>0</v>
      </c>
      <c r="J86" s="177"/>
      <c r="K86" s="178">
        <f>ROUND(E86*J86,2)</f>
        <v>0</v>
      </c>
      <c r="L86" s="178">
        <v>21</v>
      </c>
      <c r="M86" s="178">
        <f>G86*(1+L86/100)</f>
        <v>0</v>
      </c>
      <c r="N86" s="178">
        <v>0</v>
      </c>
      <c r="O86" s="178">
        <f>ROUND(E86*N86,2)</f>
        <v>0</v>
      </c>
      <c r="P86" s="178">
        <v>0</v>
      </c>
      <c r="Q86" s="178">
        <f>ROUND(E86*P86,2)</f>
        <v>0</v>
      </c>
      <c r="R86" s="178" t="s">
        <v>236</v>
      </c>
      <c r="S86" s="178" t="s">
        <v>118</v>
      </c>
      <c r="T86" s="179" t="s">
        <v>118</v>
      </c>
      <c r="U86" s="162">
        <v>1</v>
      </c>
      <c r="V86" s="162">
        <f>ROUND(E86*U86,2)</f>
        <v>10</v>
      </c>
      <c r="W86" s="162"/>
      <c r="X86" s="162" t="s">
        <v>237</v>
      </c>
      <c r="Y86" s="152"/>
      <c r="Z86" s="152"/>
      <c r="AA86" s="152"/>
      <c r="AB86" s="152"/>
      <c r="AC86" s="152"/>
      <c r="AD86" s="152"/>
      <c r="AE86" s="152"/>
      <c r="AF86" s="152"/>
      <c r="AG86" s="152" t="s">
        <v>238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59"/>
      <c r="B87" s="160"/>
      <c r="C87" s="192" t="s">
        <v>239</v>
      </c>
      <c r="D87" s="164"/>
      <c r="E87" s="165">
        <v>8</v>
      </c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52"/>
      <c r="Z87" s="152"/>
      <c r="AA87" s="152"/>
      <c r="AB87" s="152"/>
      <c r="AC87" s="152"/>
      <c r="AD87" s="152"/>
      <c r="AE87" s="152"/>
      <c r="AF87" s="152"/>
      <c r="AG87" s="152" t="s">
        <v>123</v>
      </c>
      <c r="AH87" s="152">
        <v>0</v>
      </c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">
      <c r="A88" s="159"/>
      <c r="B88" s="160"/>
      <c r="C88" s="192" t="s">
        <v>240</v>
      </c>
      <c r="D88" s="164"/>
      <c r="E88" s="165">
        <v>2</v>
      </c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52"/>
      <c r="Z88" s="152"/>
      <c r="AA88" s="152"/>
      <c r="AB88" s="152"/>
      <c r="AC88" s="152"/>
      <c r="AD88" s="152"/>
      <c r="AE88" s="152"/>
      <c r="AF88" s="152"/>
      <c r="AG88" s="152" t="s">
        <v>123</v>
      </c>
      <c r="AH88" s="152">
        <v>0</v>
      </c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ht="22.5" outlineLevel="1" x14ac:dyDescent="0.2">
      <c r="A89" s="181">
        <v>35</v>
      </c>
      <c r="B89" s="182" t="s">
        <v>241</v>
      </c>
      <c r="C89" s="193" t="s">
        <v>273</v>
      </c>
      <c r="D89" s="183" t="s">
        <v>132</v>
      </c>
      <c r="E89" s="184">
        <v>1</v>
      </c>
      <c r="F89" s="185"/>
      <c r="G89" s="186">
        <f>ROUND(E89*F89,2)</f>
        <v>0</v>
      </c>
      <c r="H89" s="185"/>
      <c r="I89" s="186">
        <f>ROUND(E89*H89,2)</f>
        <v>0</v>
      </c>
      <c r="J89" s="185"/>
      <c r="K89" s="186">
        <f>ROUND(E89*J89,2)</f>
        <v>0</v>
      </c>
      <c r="L89" s="186">
        <v>21</v>
      </c>
      <c r="M89" s="186">
        <f>G89*(1+L89/100)</f>
        <v>0</v>
      </c>
      <c r="N89" s="186">
        <v>2E-3</v>
      </c>
      <c r="O89" s="186">
        <f>ROUND(E89*N89,2)</f>
        <v>0</v>
      </c>
      <c r="P89" s="186">
        <v>0</v>
      </c>
      <c r="Q89" s="186">
        <f>ROUND(E89*P89,2)</f>
        <v>0</v>
      </c>
      <c r="R89" s="186" t="s">
        <v>242</v>
      </c>
      <c r="S89" s="186" t="s">
        <v>118</v>
      </c>
      <c r="T89" s="187" t="s">
        <v>160</v>
      </c>
      <c r="U89" s="162">
        <v>0</v>
      </c>
      <c r="V89" s="162">
        <f>ROUND(E89*U89,2)</f>
        <v>0</v>
      </c>
      <c r="W89" s="162"/>
      <c r="X89" s="162" t="s">
        <v>198</v>
      </c>
      <c r="Y89" s="152"/>
      <c r="Z89" s="152"/>
      <c r="AA89" s="152"/>
      <c r="AB89" s="152"/>
      <c r="AC89" s="152"/>
      <c r="AD89" s="152"/>
      <c r="AE89" s="152"/>
      <c r="AF89" s="152"/>
      <c r="AG89" s="152" t="s">
        <v>199</v>
      </c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x14ac:dyDescent="0.2">
      <c r="A90" s="167" t="s">
        <v>112</v>
      </c>
      <c r="B90" s="168" t="s">
        <v>82</v>
      </c>
      <c r="C90" s="190" t="s">
        <v>69</v>
      </c>
      <c r="D90" s="169"/>
      <c r="E90" s="170"/>
      <c r="F90" s="171"/>
      <c r="G90" s="171">
        <f>SUMIF(AG91:AG97,"&lt;&gt;NOR",G91:G97)</f>
        <v>0</v>
      </c>
      <c r="H90" s="171"/>
      <c r="I90" s="171">
        <f>SUM(I91:I97)</f>
        <v>0</v>
      </c>
      <c r="J90" s="171"/>
      <c r="K90" s="171">
        <f>SUM(K91:K97)</f>
        <v>0</v>
      </c>
      <c r="L90" s="171"/>
      <c r="M90" s="171">
        <f>SUM(M91:M97)</f>
        <v>0</v>
      </c>
      <c r="N90" s="171"/>
      <c r="O90" s="171">
        <f>SUM(O91:O97)</f>
        <v>0</v>
      </c>
      <c r="P90" s="171"/>
      <c r="Q90" s="171">
        <f>SUM(Q91:Q97)</f>
        <v>0</v>
      </c>
      <c r="R90" s="171"/>
      <c r="S90" s="171"/>
      <c r="T90" s="172"/>
      <c r="U90" s="166"/>
      <c r="V90" s="166">
        <f>SUM(V91:V97)</f>
        <v>10.85</v>
      </c>
      <c r="W90" s="166"/>
      <c r="X90" s="166"/>
      <c r="AG90" t="s">
        <v>113</v>
      </c>
    </row>
    <row r="91" spans="1:60" ht="22.5" outlineLevel="1" x14ac:dyDescent="0.2">
      <c r="A91" s="181">
        <v>36</v>
      </c>
      <c r="B91" s="182" t="s">
        <v>243</v>
      </c>
      <c r="C91" s="193" t="s">
        <v>244</v>
      </c>
      <c r="D91" s="183" t="s">
        <v>116</v>
      </c>
      <c r="E91" s="184">
        <v>3.7550699999999999</v>
      </c>
      <c r="F91" s="185"/>
      <c r="G91" s="186">
        <f>ROUND(E91*F91,2)</f>
        <v>0</v>
      </c>
      <c r="H91" s="185"/>
      <c r="I91" s="186">
        <f>ROUND(E91*H91,2)</f>
        <v>0</v>
      </c>
      <c r="J91" s="185"/>
      <c r="K91" s="186">
        <f>ROUND(E91*J91,2)</f>
        <v>0</v>
      </c>
      <c r="L91" s="186">
        <v>21</v>
      </c>
      <c r="M91" s="186">
        <f>G91*(1+L91/100)</f>
        <v>0</v>
      </c>
      <c r="N91" s="186">
        <v>0</v>
      </c>
      <c r="O91" s="186">
        <f>ROUND(E91*N91,2)</f>
        <v>0</v>
      </c>
      <c r="P91" s="186">
        <v>0</v>
      </c>
      <c r="Q91" s="186">
        <f>ROUND(E91*P91,2)</f>
        <v>0</v>
      </c>
      <c r="R91" s="186" t="s">
        <v>171</v>
      </c>
      <c r="S91" s="186" t="s">
        <v>118</v>
      </c>
      <c r="T91" s="187" t="s">
        <v>118</v>
      </c>
      <c r="U91" s="162">
        <v>0.93300000000000005</v>
      </c>
      <c r="V91" s="162">
        <f>ROUND(E91*U91,2)</f>
        <v>3.5</v>
      </c>
      <c r="W91" s="162"/>
      <c r="X91" s="162" t="s">
        <v>245</v>
      </c>
      <c r="Y91" s="152"/>
      <c r="Z91" s="152"/>
      <c r="AA91" s="152"/>
      <c r="AB91" s="152"/>
      <c r="AC91" s="152"/>
      <c r="AD91" s="152"/>
      <c r="AE91" s="152"/>
      <c r="AF91" s="152"/>
      <c r="AG91" s="152" t="s">
        <v>246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73">
        <v>37</v>
      </c>
      <c r="B92" s="174" t="s">
        <v>247</v>
      </c>
      <c r="C92" s="191" t="s">
        <v>248</v>
      </c>
      <c r="D92" s="175" t="s">
        <v>116</v>
      </c>
      <c r="E92" s="176">
        <v>3.7550699999999999</v>
      </c>
      <c r="F92" s="177"/>
      <c r="G92" s="178">
        <f>ROUND(E92*F92,2)</f>
        <v>0</v>
      </c>
      <c r="H92" s="177"/>
      <c r="I92" s="178">
        <f>ROUND(E92*H92,2)</f>
        <v>0</v>
      </c>
      <c r="J92" s="177"/>
      <c r="K92" s="178">
        <f>ROUND(E92*J92,2)</f>
        <v>0</v>
      </c>
      <c r="L92" s="178">
        <v>21</v>
      </c>
      <c r="M92" s="178">
        <f>G92*(1+L92/100)</f>
        <v>0</v>
      </c>
      <c r="N92" s="178">
        <v>0</v>
      </c>
      <c r="O92" s="178">
        <f>ROUND(E92*N92,2)</f>
        <v>0</v>
      </c>
      <c r="P92" s="178">
        <v>0</v>
      </c>
      <c r="Q92" s="178">
        <f>ROUND(E92*P92,2)</f>
        <v>0</v>
      </c>
      <c r="R92" s="178" t="s">
        <v>171</v>
      </c>
      <c r="S92" s="178" t="s">
        <v>118</v>
      </c>
      <c r="T92" s="179" t="s">
        <v>118</v>
      </c>
      <c r="U92" s="162">
        <v>0.49</v>
      </c>
      <c r="V92" s="162">
        <f>ROUND(E92*U92,2)</f>
        <v>1.84</v>
      </c>
      <c r="W92" s="162"/>
      <c r="X92" s="162" t="s">
        <v>245</v>
      </c>
      <c r="Y92" s="152"/>
      <c r="Z92" s="152"/>
      <c r="AA92" s="152"/>
      <c r="AB92" s="152"/>
      <c r="AC92" s="152"/>
      <c r="AD92" s="152"/>
      <c r="AE92" s="152"/>
      <c r="AF92" s="152"/>
      <c r="AG92" s="152" t="s">
        <v>246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263" t="s">
        <v>249</v>
      </c>
      <c r="D93" s="264"/>
      <c r="E93" s="264"/>
      <c r="F93" s="264"/>
      <c r="G93" s="264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52"/>
      <c r="Z93" s="152"/>
      <c r="AA93" s="152"/>
      <c r="AB93" s="152"/>
      <c r="AC93" s="152"/>
      <c r="AD93" s="152"/>
      <c r="AE93" s="152"/>
      <c r="AF93" s="152"/>
      <c r="AG93" s="152" t="s">
        <v>137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">
      <c r="A94" s="181">
        <v>38</v>
      </c>
      <c r="B94" s="182" t="s">
        <v>250</v>
      </c>
      <c r="C94" s="193" t="s">
        <v>251</v>
      </c>
      <c r="D94" s="183" t="s">
        <v>116</v>
      </c>
      <c r="E94" s="184">
        <v>33.795630000000003</v>
      </c>
      <c r="F94" s="185"/>
      <c r="G94" s="186">
        <f>ROUND(E94*F94,2)</f>
        <v>0</v>
      </c>
      <c r="H94" s="185"/>
      <c r="I94" s="186">
        <f>ROUND(E94*H94,2)</f>
        <v>0</v>
      </c>
      <c r="J94" s="185"/>
      <c r="K94" s="186">
        <f>ROUND(E94*J94,2)</f>
        <v>0</v>
      </c>
      <c r="L94" s="186">
        <v>21</v>
      </c>
      <c r="M94" s="186">
        <f>G94*(1+L94/100)</f>
        <v>0</v>
      </c>
      <c r="N94" s="186">
        <v>0</v>
      </c>
      <c r="O94" s="186">
        <f>ROUND(E94*N94,2)</f>
        <v>0</v>
      </c>
      <c r="P94" s="186">
        <v>0</v>
      </c>
      <c r="Q94" s="186">
        <f>ROUND(E94*P94,2)</f>
        <v>0</v>
      </c>
      <c r="R94" s="186" t="s">
        <v>171</v>
      </c>
      <c r="S94" s="186" t="s">
        <v>118</v>
      </c>
      <c r="T94" s="187" t="s">
        <v>118</v>
      </c>
      <c r="U94" s="162">
        <v>0</v>
      </c>
      <c r="V94" s="162">
        <f>ROUND(E94*U94,2)</f>
        <v>0</v>
      </c>
      <c r="W94" s="162"/>
      <c r="X94" s="162" t="s">
        <v>245</v>
      </c>
      <c r="Y94" s="152"/>
      <c r="Z94" s="152"/>
      <c r="AA94" s="152"/>
      <c r="AB94" s="152"/>
      <c r="AC94" s="152"/>
      <c r="AD94" s="152"/>
      <c r="AE94" s="152"/>
      <c r="AF94" s="152"/>
      <c r="AG94" s="152" t="s">
        <v>246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">
      <c r="A95" s="181">
        <v>39</v>
      </c>
      <c r="B95" s="182" t="s">
        <v>252</v>
      </c>
      <c r="C95" s="193" t="s">
        <v>253</v>
      </c>
      <c r="D95" s="183" t="s">
        <v>116</v>
      </c>
      <c r="E95" s="184">
        <v>3.7550699999999999</v>
      </c>
      <c r="F95" s="185"/>
      <c r="G95" s="186">
        <f>ROUND(E95*F95,2)</f>
        <v>0</v>
      </c>
      <c r="H95" s="185"/>
      <c r="I95" s="186">
        <f>ROUND(E95*H95,2)</f>
        <v>0</v>
      </c>
      <c r="J95" s="185"/>
      <c r="K95" s="186">
        <f>ROUND(E95*J95,2)</f>
        <v>0</v>
      </c>
      <c r="L95" s="186">
        <v>21</v>
      </c>
      <c r="M95" s="186">
        <f>G95*(1+L95/100)</f>
        <v>0</v>
      </c>
      <c r="N95" s="186">
        <v>0</v>
      </c>
      <c r="O95" s="186">
        <f>ROUND(E95*N95,2)</f>
        <v>0</v>
      </c>
      <c r="P95" s="186">
        <v>0</v>
      </c>
      <c r="Q95" s="186">
        <f>ROUND(E95*P95,2)</f>
        <v>0</v>
      </c>
      <c r="R95" s="186" t="s">
        <v>171</v>
      </c>
      <c r="S95" s="186" t="s">
        <v>118</v>
      </c>
      <c r="T95" s="187" t="s">
        <v>118</v>
      </c>
      <c r="U95" s="162">
        <v>0.94199999999999995</v>
      </c>
      <c r="V95" s="162">
        <f>ROUND(E95*U95,2)</f>
        <v>3.54</v>
      </c>
      <c r="W95" s="162"/>
      <c r="X95" s="162" t="s">
        <v>245</v>
      </c>
      <c r="Y95" s="152"/>
      <c r="Z95" s="152"/>
      <c r="AA95" s="152"/>
      <c r="AB95" s="152"/>
      <c r="AC95" s="152"/>
      <c r="AD95" s="152"/>
      <c r="AE95" s="152"/>
      <c r="AF95" s="152"/>
      <c r="AG95" s="152" t="s">
        <v>246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ht="22.5" outlineLevel="1" x14ac:dyDescent="0.2">
      <c r="A96" s="181">
        <v>40</v>
      </c>
      <c r="B96" s="182" t="s">
        <v>254</v>
      </c>
      <c r="C96" s="193" t="s">
        <v>255</v>
      </c>
      <c r="D96" s="183" t="s">
        <v>116</v>
      </c>
      <c r="E96" s="184">
        <v>18.77535</v>
      </c>
      <c r="F96" s="185"/>
      <c r="G96" s="186">
        <f>ROUND(E96*F96,2)</f>
        <v>0</v>
      </c>
      <c r="H96" s="185"/>
      <c r="I96" s="186">
        <f>ROUND(E96*H96,2)</f>
        <v>0</v>
      </c>
      <c r="J96" s="185"/>
      <c r="K96" s="186">
        <f>ROUND(E96*J96,2)</f>
        <v>0</v>
      </c>
      <c r="L96" s="186">
        <v>21</v>
      </c>
      <c r="M96" s="186">
        <f>G96*(1+L96/100)</f>
        <v>0</v>
      </c>
      <c r="N96" s="186">
        <v>0</v>
      </c>
      <c r="O96" s="186">
        <f>ROUND(E96*N96,2)</f>
        <v>0</v>
      </c>
      <c r="P96" s="186">
        <v>0</v>
      </c>
      <c r="Q96" s="186">
        <f>ROUND(E96*P96,2)</f>
        <v>0</v>
      </c>
      <c r="R96" s="186" t="s">
        <v>171</v>
      </c>
      <c r="S96" s="186" t="s">
        <v>118</v>
      </c>
      <c r="T96" s="187" t="s">
        <v>118</v>
      </c>
      <c r="U96" s="162">
        <v>0.105</v>
      </c>
      <c r="V96" s="162">
        <f>ROUND(E96*U96,2)</f>
        <v>1.97</v>
      </c>
      <c r="W96" s="162"/>
      <c r="X96" s="162" t="s">
        <v>245</v>
      </c>
      <c r="Y96" s="152"/>
      <c r="Z96" s="152"/>
      <c r="AA96" s="152"/>
      <c r="AB96" s="152"/>
      <c r="AC96" s="152"/>
      <c r="AD96" s="152"/>
      <c r="AE96" s="152"/>
      <c r="AF96" s="152"/>
      <c r="AG96" s="152" t="s">
        <v>246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81">
        <v>41</v>
      </c>
      <c r="B97" s="182" t="s">
        <v>256</v>
      </c>
      <c r="C97" s="193" t="s">
        <v>257</v>
      </c>
      <c r="D97" s="183" t="s">
        <v>116</v>
      </c>
      <c r="E97" s="184">
        <v>3.7550699999999999</v>
      </c>
      <c r="F97" s="185"/>
      <c r="G97" s="186">
        <f>ROUND(E97*F97,2)</f>
        <v>0</v>
      </c>
      <c r="H97" s="185"/>
      <c r="I97" s="186">
        <f>ROUND(E97*H97,2)</f>
        <v>0</v>
      </c>
      <c r="J97" s="185"/>
      <c r="K97" s="186">
        <f>ROUND(E97*J97,2)</f>
        <v>0</v>
      </c>
      <c r="L97" s="186">
        <v>21</v>
      </c>
      <c r="M97" s="186">
        <f>G97*(1+L97/100)</f>
        <v>0</v>
      </c>
      <c r="N97" s="186">
        <v>0</v>
      </c>
      <c r="O97" s="186">
        <f>ROUND(E97*N97,2)</f>
        <v>0</v>
      </c>
      <c r="P97" s="186">
        <v>0</v>
      </c>
      <c r="Q97" s="186">
        <f>ROUND(E97*P97,2)</f>
        <v>0</v>
      </c>
      <c r="R97" s="186" t="s">
        <v>171</v>
      </c>
      <c r="S97" s="186" t="s">
        <v>118</v>
      </c>
      <c r="T97" s="187" t="s">
        <v>258</v>
      </c>
      <c r="U97" s="162">
        <v>0</v>
      </c>
      <c r="V97" s="162">
        <f>ROUND(E97*U97,2)</f>
        <v>0</v>
      </c>
      <c r="W97" s="162"/>
      <c r="X97" s="162" t="s">
        <v>245</v>
      </c>
      <c r="Y97" s="152"/>
      <c r="Z97" s="152"/>
      <c r="AA97" s="152"/>
      <c r="AB97" s="152"/>
      <c r="AC97" s="152"/>
      <c r="AD97" s="152"/>
      <c r="AE97" s="152"/>
      <c r="AF97" s="152"/>
      <c r="AG97" s="152" t="s">
        <v>246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x14ac:dyDescent="0.2">
      <c r="A98" s="167" t="s">
        <v>112</v>
      </c>
      <c r="B98" s="168" t="s">
        <v>84</v>
      </c>
      <c r="C98" s="190" t="s">
        <v>27</v>
      </c>
      <c r="D98" s="169"/>
      <c r="E98" s="170"/>
      <c r="F98" s="171"/>
      <c r="G98" s="171">
        <f>SUMIF(AG99:AG104,"&lt;&gt;NOR",G99:G104)</f>
        <v>0</v>
      </c>
      <c r="H98" s="171"/>
      <c r="I98" s="171">
        <f>SUM(I99:I104)</f>
        <v>0</v>
      </c>
      <c r="J98" s="171"/>
      <c r="K98" s="171">
        <f>SUM(K99:K104)</f>
        <v>0</v>
      </c>
      <c r="L98" s="171"/>
      <c r="M98" s="171">
        <f>SUM(M99:M104)</f>
        <v>0</v>
      </c>
      <c r="N98" s="171"/>
      <c r="O98" s="171">
        <f>SUM(O99:O104)</f>
        <v>0</v>
      </c>
      <c r="P98" s="171"/>
      <c r="Q98" s="171">
        <f>SUM(Q99:Q104)</f>
        <v>0</v>
      </c>
      <c r="R98" s="171"/>
      <c r="S98" s="171"/>
      <c r="T98" s="172"/>
      <c r="U98" s="166"/>
      <c r="V98" s="166">
        <f>SUM(V99:V104)</f>
        <v>0</v>
      </c>
      <c r="W98" s="166"/>
      <c r="X98" s="166"/>
      <c r="AG98" t="s">
        <v>113</v>
      </c>
    </row>
    <row r="99" spans="1:60" outlineLevel="1" x14ac:dyDescent="0.2">
      <c r="A99" s="173">
        <v>42</v>
      </c>
      <c r="B99" s="174" t="s">
        <v>259</v>
      </c>
      <c r="C99" s="191" t="s">
        <v>260</v>
      </c>
      <c r="D99" s="175" t="s">
        <v>261</v>
      </c>
      <c r="E99" s="176">
        <v>1</v>
      </c>
      <c r="F99" s="177"/>
      <c r="G99" s="178">
        <f>ROUND(E99*F99,2)</f>
        <v>0</v>
      </c>
      <c r="H99" s="177"/>
      <c r="I99" s="178">
        <f>ROUND(E99*H99,2)</f>
        <v>0</v>
      </c>
      <c r="J99" s="177"/>
      <c r="K99" s="178">
        <f>ROUND(E99*J99,2)</f>
        <v>0</v>
      </c>
      <c r="L99" s="178">
        <v>21</v>
      </c>
      <c r="M99" s="178">
        <f>G99*(1+L99/100)</f>
        <v>0</v>
      </c>
      <c r="N99" s="178">
        <v>0</v>
      </c>
      <c r="O99" s="178">
        <f>ROUND(E99*N99,2)</f>
        <v>0</v>
      </c>
      <c r="P99" s="178">
        <v>0</v>
      </c>
      <c r="Q99" s="178">
        <f>ROUND(E99*P99,2)</f>
        <v>0</v>
      </c>
      <c r="R99" s="178"/>
      <c r="S99" s="178" t="s">
        <v>118</v>
      </c>
      <c r="T99" s="179" t="s">
        <v>160</v>
      </c>
      <c r="U99" s="162">
        <v>0</v>
      </c>
      <c r="V99" s="162">
        <f>ROUND(E99*U99,2)</f>
        <v>0</v>
      </c>
      <c r="W99" s="162"/>
      <c r="X99" s="162" t="s">
        <v>262</v>
      </c>
      <c r="Y99" s="152"/>
      <c r="Z99" s="152"/>
      <c r="AA99" s="152"/>
      <c r="AB99" s="152"/>
      <c r="AC99" s="152"/>
      <c r="AD99" s="152"/>
      <c r="AE99" s="152"/>
      <c r="AF99" s="152"/>
      <c r="AG99" s="152" t="s">
        <v>263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ht="22.5" outlineLevel="1" x14ac:dyDescent="0.2">
      <c r="A100" s="159"/>
      <c r="B100" s="160"/>
      <c r="C100" s="263" t="s">
        <v>264</v>
      </c>
      <c r="D100" s="264"/>
      <c r="E100" s="264"/>
      <c r="F100" s="264"/>
      <c r="G100" s="264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137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80" t="str">
        <f>C100</f>
        <v>Náklady dodavatele vyplývající z povinností dodavatele stanovených obchodními podmínkami před zahájením stavebních prací. Tato skupina zahrnuje zejména náklady na přípravné činnosti.</v>
      </c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73">
        <v>43</v>
      </c>
      <c r="B101" s="174" t="s">
        <v>265</v>
      </c>
      <c r="C101" s="191" t="s">
        <v>266</v>
      </c>
      <c r="D101" s="175" t="s">
        <v>261</v>
      </c>
      <c r="E101" s="176">
        <v>1</v>
      </c>
      <c r="F101" s="177"/>
      <c r="G101" s="178">
        <f>ROUND(E101*F101,2)</f>
        <v>0</v>
      </c>
      <c r="H101" s="177"/>
      <c r="I101" s="178">
        <f>ROUND(E101*H101,2)</f>
        <v>0</v>
      </c>
      <c r="J101" s="177"/>
      <c r="K101" s="178">
        <f>ROUND(E101*J101,2)</f>
        <v>0</v>
      </c>
      <c r="L101" s="178">
        <v>21</v>
      </c>
      <c r="M101" s="178">
        <f>G101*(1+L101/100)</f>
        <v>0</v>
      </c>
      <c r="N101" s="178">
        <v>0</v>
      </c>
      <c r="O101" s="178">
        <f>ROUND(E101*N101,2)</f>
        <v>0</v>
      </c>
      <c r="P101" s="178">
        <v>0</v>
      </c>
      <c r="Q101" s="178">
        <f>ROUND(E101*P101,2)</f>
        <v>0</v>
      </c>
      <c r="R101" s="178"/>
      <c r="S101" s="178" t="s">
        <v>118</v>
      </c>
      <c r="T101" s="179" t="s">
        <v>160</v>
      </c>
      <c r="U101" s="162">
        <v>0</v>
      </c>
      <c r="V101" s="162">
        <f>ROUND(E101*U101,2)</f>
        <v>0</v>
      </c>
      <c r="W101" s="162"/>
      <c r="X101" s="162" t="s">
        <v>262</v>
      </c>
      <c r="Y101" s="152"/>
      <c r="Z101" s="152"/>
      <c r="AA101" s="152"/>
      <c r="AB101" s="152"/>
      <c r="AC101" s="152"/>
      <c r="AD101" s="152"/>
      <c r="AE101" s="152"/>
      <c r="AF101" s="152"/>
      <c r="AG101" s="152" t="s">
        <v>263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59"/>
      <c r="B102" s="160"/>
      <c r="C102" s="263" t="s">
        <v>267</v>
      </c>
      <c r="D102" s="264"/>
      <c r="E102" s="264"/>
      <c r="F102" s="264"/>
      <c r="G102" s="264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137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">
      <c r="A103" s="173">
        <v>44</v>
      </c>
      <c r="B103" s="174" t="s">
        <v>268</v>
      </c>
      <c r="C103" s="191" t="s">
        <v>269</v>
      </c>
      <c r="D103" s="175" t="s">
        <v>261</v>
      </c>
      <c r="E103" s="176">
        <v>1</v>
      </c>
      <c r="F103" s="177"/>
      <c r="G103" s="178">
        <f>ROUND(E103*F103,2)</f>
        <v>0</v>
      </c>
      <c r="H103" s="177"/>
      <c r="I103" s="178">
        <f>ROUND(E103*H103,2)</f>
        <v>0</v>
      </c>
      <c r="J103" s="177"/>
      <c r="K103" s="178">
        <f>ROUND(E103*J103,2)</f>
        <v>0</v>
      </c>
      <c r="L103" s="178">
        <v>21</v>
      </c>
      <c r="M103" s="178">
        <f>G103*(1+L103/100)</f>
        <v>0</v>
      </c>
      <c r="N103" s="178">
        <v>0</v>
      </c>
      <c r="O103" s="178">
        <f>ROUND(E103*N103,2)</f>
        <v>0</v>
      </c>
      <c r="P103" s="178">
        <v>0</v>
      </c>
      <c r="Q103" s="178">
        <f>ROUND(E103*P103,2)</f>
        <v>0</v>
      </c>
      <c r="R103" s="178"/>
      <c r="S103" s="178" t="s">
        <v>118</v>
      </c>
      <c r="T103" s="179" t="s">
        <v>160</v>
      </c>
      <c r="U103" s="162">
        <v>0</v>
      </c>
      <c r="V103" s="162">
        <f>ROUND(E103*U103,2)</f>
        <v>0</v>
      </c>
      <c r="W103" s="162"/>
      <c r="X103" s="162" t="s">
        <v>262</v>
      </c>
      <c r="Y103" s="152"/>
      <c r="Z103" s="152"/>
      <c r="AA103" s="152"/>
      <c r="AB103" s="152"/>
      <c r="AC103" s="152"/>
      <c r="AD103" s="152"/>
      <c r="AE103" s="152"/>
      <c r="AF103" s="152"/>
      <c r="AG103" s="152" t="s">
        <v>263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ht="33.75" outlineLevel="1" x14ac:dyDescent="0.2">
      <c r="A104" s="159"/>
      <c r="B104" s="160"/>
      <c r="C104" s="263" t="s">
        <v>270</v>
      </c>
      <c r="D104" s="264"/>
      <c r="E104" s="264"/>
      <c r="F104" s="264"/>
      <c r="G104" s="264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137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80" t="str">
        <f>C104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04" s="152"/>
      <c r="BC104" s="152"/>
      <c r="BD104" s="152"/>
      <c r="BE104" s="152"/>
      <c r="BF104" s="152"/>
      <c r="BG104" s="152"/>
      <c r="BH104" s="152"/>
    </row>
    <row r="105" spans="1:60" x14ac:dyDescent="0.2">
      <c r="A105" s="3"/>
      <c r="B105" s="4"/>
      <c r="C105" s="195"/>
      <c r="D105" s="6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AE105">
        <v>15</v>
      </c>
      <c r="AF105">
        <v>21</v>
      </c>
      <c r="AG105" t="s">
        <v>99</v>
      </c>
    </row>
    <row r="106" spans="1:60" x14ac:dyDescent="0.2">
      <c r="A106" s="155"/>
      <c r="B106" s="156" t="s">
        <v>29</v>
      </c>
      <c r="C106" s="196"/>
      <c r="D106" s="157"/>
      <c r="E106" s="158"/>
      <c r="F106" s="158"/>
      <c r="G106" s="189">
        <f>G8+G21+G33+G35+G39+G41+G52+G54+G57+G65+G70+G72+G81+G90+G98</f>
        <v>0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AE106">
        <f>SUMIF(L7:L104,AE105,G7:G104)</f>
        <v>0</v>
      </c>
      <c r="AF106">
        <f>SUMIF(L7:L104,AF105,G7:G104)</f>
        <v>0</v>
      </c>
      <c r="AG106" t="s">
        <v>271</v>
      </c>
    </row>
    <row r="107" spans="1:60" x14ac:dyDescent="0.2">
      <c r="C107" s="197"/>
      <c r="D107" s="10"/>
      <c r="AG107" t="s">
        <v>272</v>
      </c>
    </row>
    <row r="108" spans="1:60" x14ac:dyDescent="0.2">
      <c r="D108" s="10"/>
    </row>
    <row r="109" spans="1:60" x14ac:dyDescent="0.2">
      <c r="D109" s="10"/>
    </row>
    <row r="110" spans="1:60" x14ac:dyDescent="0.2">
      <c r="D110" s="10"/>
    </row>
    <row r="111" spans="1:60" x14ac:dyDescent="0.2">
      <c r="D111" s="10"/>
    </row>
    <row r="112" spans="1:60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</sheetData>
  <sheetProtection algorithmName="SHA-512" hashValue="PURA7rklFLZZMHKBiDlcGDbGcLikPMEvRUA5heQzlnBqtIAkxgfgvjfjL/v3CzTiGXzaRmyRcrkxz6TPtW4HhA==" saltValue="E9B61uWzlLsb9o+ZNoIoGg==" spinCount="100000" sheet="1"/>
  <mergeCells count="20">
    <mergeCell ref="C100:G100"/>
    <mergeCell ref="C102:G102"/>
    <mergeCell ref="C104:G104"/>
    <mergeCell ref="C64:G64"/>
    <mergeCell ref="C69:G69"/>
    <mergeCell ref="C93:G93"/>
    <mergeCell ref="A1:G1"/>
    <mergeCell ref="C2:G2"/>
    <mergeCell ref="C3:G3"/>
    <mergeCell ref="C4:G4"/>
    <mergeCell ref="C56:G56"/>
    <mergeCell ref="C16:G16"/>
    <mergeCell ref="C19:G19"/>
    <mergeCell ref="C23:G23"/>
    <mergeCell ref="C25:G25"/>
    <mergeCell ref="C30:G30"/>
    <mergeCell ref="C38:G38"/>
    <mergeCell ref="C43:G43"/>
    <mergeCell ref="C44:G44"/>
    <mergeCell ref="C48:G48"/>
  </mergeCells>
  <pageMargins left="0.59055118110236204" right="0.196850393700787" top="0.78740157499999996" bottom="0.78740157499999996" header="0.3" footer="0.3"/>
  <pageSetup paperSize="9" orientation="landscape" horizontalDpi="360" verticalDpi="36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01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01 Pol'!Názvy_tisku</vt:lpstr>
      <vt:lpstr>oadresa</vt:lpstr>
      <vt:lpstr>Stavba!Objednatel</vt:lpstr>
      <vt:lpstr>Stavba!Objekt</vt:lpstr>
      <vt:lpstr>'01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2020-12-09T19:36:19Z</cp:lastPrinted>
  <dcterms:created xsi:type="dcterms:W3CDTF">2009-04-08T07:15:50Z</dcterms:created>
  <dcterms:modified xsi:type="dcterms:W3CDTF">2021-01-18T07:54:46Z</dcterms:modified>
</cp:coreProperties>
</file>