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boreklad\Desktop\remopa\"/>
    </mc:Choice>
  </mc:AlternateContent>
  <xr:revisionPtr revIDLastSave="0" documentId="13_ncr:1_{A457416D-7F2C-4165-AD9E-E0020B1B20E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21Nab097 - 16 - oprava ZT..." sheetId="2" r:id="rId2"/>
  </sheets>
  <definedNames>
    <definedName name="_xlnm._FilterDatabase" localSheetId="1" hidden="1">'21Nab097 - 16 - oprava ZT...'!$C$14:$K$42</definedName>
    <definedName name="_xlnm.Print_Titles" localSheetId="1">'21Nab097 - 16 - oprava ZT...'!$14:$14</definedName>
    <definedName name="_xlnm.Print_Titles" localSheetId="0">'Rekapitulace stavby'!$92:$92</definedName>
    <definedName name="_xlnm.Print_Area" localSheetId="1">'21Nab097 - 16 - oprava ZT...'!#REF!,'21Nab097 - 16 - oprava ZT...'!#REF!,'21Nab097 - 16 - oprava ZT...'!$C$4:$K$42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95" i="1" l="1"/>
  <c r="AX95" i="1"/>
  <c r="BI42" i="2"/>
  <c r="BH42" i="2"/>
  <c r="BG42" i="2"/>
  <c r="BF42" i="2"/>
  <c r="T42" i="2"/>
  <c r="R42" i="2"/>
  <c r="P42" i="2"/>
  <c r="BI41" i="2"/>
  <c r="BH41" i="2"/>
  <c r="BG41" i="2"/>
  <c r="BF41" i="2"/>
  <c r="T41" i="2"/>
  <c r="R41" i="2"/>
  <c r="P41" i="2"/>
  <c r="BI40" i="2"/>
  <c r="BH40" i="2"/>
  <c r="BG40" i="2"/>
  <c r="BF40" i="2"/>
  <c r="T40" i="2"/>
  <c r="R40" i="2"/>
  <c r="P40" i="2"/>
  <c r="BI39" i="2"/>
  <c r="BH39" i="2"/>
  <c r="BG39" i="2"/>
  <c r="BF39" i="2"/>
  <c r="T39" i="2"/>
  <c r="R39" i="2"/>
  <c r="P39" i="2"/>
  <c r="BI38" i="2"/>
  <c r="BH38" i="2"/>
  <c r="BG38" i="2"/>
  <c r="BF38" i="2"/>
  <c r="T38" i="2"/>
  <c r="R38" i="2"/>
  <c r="P38" i="2"/>
  <c r="BI37" i="2"/>
  <c r="BH37" i="2"/>
  <c r="BG37" i="2"/>
  <c r="BF37" i="2"/>
  <c r="T37" i="2"/>
  <c r="R37" i="2"/>
  <c r="P37" i="2"/>
  <c r="BI36" i="2"/>
  <c r="BH36" i="2"/>
  <c r="BG36" i="2"/>
  <c r="BF36" i="2"/>
  <c r="T36" i="2"/>
  <c r="R36" i="2"/>
  <c r="P36" i="2"/>
  <c r="BI35" i="2"/>
  <c r="BH35" i="2"/>
  <c r="BG35" i="2"/>
  <c r="BF35" i="2"/>
  <c r="T35" i="2"/>
  <c r="R35" i="2"/>
  <c r="P35" i="2"/>
  <c r="BI34" i="2"/>
  <c r="BH34" i="2"/>
  <c r="BG34" i="2"/>
  <c r="BF34" i="2"/>
  <c r="T34" i="2"/>
  <c r="R34" i="2"/>
  <c r="P34" i="2"/>
  <c r="BI33" i="2"/>
  <c r="BH33" i="2"/>
  <c r="BG33" i="2"/>
  <c r="BF33" i="2"/>
  <c r="T33" i="2"/>
  <c r="R33" i="2"/>
  <c r="P33" i="2"/>
  <c r="BI32" i="2"/>
  <c r="BH32" i="2"/>
  <c r="BG32" i="2"/>
  <c r="BF32" i="2"/>
  <c r="T32" i="2"/>
  <c r="R32" i="2"/>
  <c r="P32" i="2"/>
  <c r="BI31" i="2"/>
  <c r="BH31" i="2"/>
  <c r="BG31" i="2"/>
  <c r="BF31" i="2"/>
  <c r="T31" i="2"/>
  <c r="R31" i="2"/>
  <c r="P31" i="2"/>
  <c r="BI30" i="2"/>
  <c r="BH30" i="2"/>
  <c r="BG30" i="2"/>
  <c r="BF30" i="2"/>
  <c r="T30" i="2"/>
  <c r="R30" i="2"/>
  <c r="P30" i="2"/>
  <c r="BI29" i="2"/>
  <c r="BH29" i="2"/>
  <c r="BG29" i="2"/>
  <c r="BF29" i="2"/>
  <c r="T29" i="2"/>
  <c r="R29" i="2"/>
  <c r="P29" i="2"/>
  <c r="BI28" i="2"/>
  <c r="BH28" i="2"/>
  <c r="BG28" i="2"/>
  <c r="BF28" i="2"/>
  <c r="T28" i="2"/>
  <c r="R28" i="2"/>
  <c r="P28" i="2"/>
  <c r="BI27" i="2"/>
  <c r="BH27" i="2"/>
  <c r="BG27" i="2"/>
  <c r="BF27" i="2"/>
  <c r="T27" i="2"/>
  <c r="R27" i="2"/>
  <c r="P27" i="2"/>
  <c r="BI26" i="2"/>
  <c r="BH26" i="2"/>
  <c r="BG26" i="2"/>
  <c r="BF26" i="2"/>
  <c r="T26" i="2"/>
  <c r="R26" i="2"/>
  <c r="P26" i="2"/>
  <c r="BI25" i="2"/>
  <c r="BH25" i="2"/>
  <c r="BG25" i="2"/>
  <c r="BF25" i="2"/>
  <c r="T25" i="2"/>
  <c r="R25" i="2"/>
  <c r="P25" i="2"/>
  <c r="BI24" i="2"/>
  <c r="BH24" i="2"/>
  <c r="BG24" i="2"/>
  <c r="BF24" i="2"/>
  <c r="T24" i="2"/>
  <c r="R24" i="2"/>
  <c r="P24" i="2"/>
  <c r="BI23" i="2"/>
  <c r="BH23" i="2"/>
  <c r="BG23" i="2"/>
  <c r="BF23" i="2"/>
  <c r="T23" i="2"/>
  <c r="R23" i="2"/>
  <c r="P23" i="2"/>
  <c r="BI22" i="2"/>
  <c r="BH22" i="2"/>
  <c r="BG22" i="2"/>
  <c r="BF22" i="2"/>
  <c r="T22" i="2"/>
  <c r="R22" i="2"/>
  <c r="P22" i="2"/>
  <c r="BI21" i="2"/>
  <c r="BH21" i="2"/>
  <c r="BG21" i="2"/>
  <c r="BF21" i="2"/>
  <c r="T21" i="2"/>
  <c r="R21" i="2"/>
  <c r="P21" i="2"/>
  <c r="BI20" i="2"/>
  <c r="BH20" i="2"/>
  <c r="BG20" i="2"/>
  <c r="BF20" i="2"/>
  <c r="T20" i="2"/>
  <c r="R20" i="2"/>
  <c r="P20" i="2"/>
  <c r="BI18" i="2"/>
  <c r="BH18" i="2"/>
  <c r="BG18" i="2"/>
  <c r="BF18" i="2"/>
  <c r="T18" i="2"/>
  <c r="T17" i="2" s="1"/>
  <c r="R18" i="2"/>
  <c r="R17" i="2" s="1"/>
  <c r="P18" i="2"/>
  <c r="P17" i="2" s="1"/>
  <c r="J12" i="2"/>
  <c r="F11" i="2"/>
  <c r="F9" i="2"/>
  <c r="E7" i="2"/>
  <c r="J11" i="2"/>
  <c r="L90" i="1"/>
  <c r="AM90" i="1"/>
  <c r="AM89" i="1"/>
  <c r="L89" i="1"/>
  <c r="AM87" i="1"/>
  <c r="L87" i="1"/>
  <c r="L85" i="1"/>
  <c r="L84" i="1"/>
  <c r="BK42" i="2"/>
  <c r="BK38" i="2"/>
  <c r="BK37" i="2"/>
  <c r="BK35" i="2"/>
  <c r="BK33" i="2"/>
  <c r="BK29" i="2"/>
  <c r="BK28" i="2"/>
  <c r="BK20" i="2"/>
  <c r="BK41" i="2"/>
  <c r="BK39" i="2"/>
  <c r="BK32" i="2"/>
  <c r="BK31" i="2"/>
  <c r="BK21" i="2"/>
  <c r="BK40" i="2"/>
  <c r="BK36" i="2"/>
  <c r="BK34" i="2"/>
  <c r="BK30" i="2"/>
  <c r="BK27" i="2"/>
  <c r="BK26" i="2"/>
  <c r="BK24" i="2"/>
  <c r="BK23" i="2"/>
  <c r="BK18" i="2"/>
  <c r="BK25" i="2"/>
  <c r="BK22" i="2"/>
  <c r="AS94" i="1"/>
  <c r="P19" i="2" l="1"/>
  <c r="P16" i="2" s="1"/>
  <c r="P15" i="2" s="1"/>
  <c r="AU95" i="1" s="1"/>
  <c r="AU94" i="1" s="1"/>
  <c r="R19" i="2"/>
  <c r="R16" i="2" s="1"/>
  <c r="R15" i="2" s="1"/>
  <c r="BK19" i="2"/>
  <c r="T19" i="2"/>
  <c r="T16" i="2" s="1"/>
  <c r="T15" i="2" s="1"/>
  <c r="J9" i="2"/>
  <c r="BE21" i="2"/>
  <c r="BE24" i="2"/>
  <c r="BE25" i="2"/>
  <c r="BE26" i="2"/>
  <c r="BE28" i="2"/>
  <c r="BE32" i="2"/>
  <c r="BE33" i="2"/>
  <c r="BE35" i="2"/>
  <c r="BE38" i="2"/>
  <c r="BE20" i="2"/>
  <c r="BE22" i="2"/>
  <c r="BE23" i="2"/>
  <c r="BE29" i="2"/>
  <c r="BE30" i="2"/>
  <c r="BE31" i="2"/>
  <c r="BE36" i="2"/>
  <c r="BE18" i="2"/>
  <c r="BE27" i="2"/>
  <c r="BE34" i="2"/>
  <c r="BE37" i="2"/>
  <c r="BE39" i="2"/>
  <c r="BE40" i="2"/>
  <c r="BE41" i="2"/>
  <c r="BE42" i="2"/>
  <c r="BK17" i="2"/>
  <c r="BA95" i="1"/>
  <c r="BA94" i="1" s="1"/>
  <c r="W30" i="1" s="1"/>
  <c r="BB95" i="1"/>
  <c r="BB94" i="1" s="1"/>
  <c r="AX94" i="1" s="1"/>
  <c r="AW95" i="1"/>
  <c r="BC95" i="1"/>
  <c r="BC94" i="1" s="1"/>
  <c r="W32" i="1" s="1"/>
  <c r="BD95" i="1"/>
  <c r="BD94" i="1" s="1"/>
  <c r="W33" i="1" s="1"/>
  <c r="BK16" i="2" l="1"/>
  <c r="AY94" i="1"/>
  <c r="W31" i="1"/>
  <c r="AW94" i="1"/>
  <c r="AK30" i="1" s="1"/>
  <c r="AZ95" i="1"/>
  <c r="AZ94" i="1" s="1"/>
  <c r="AV94" i="1" s="1"/>
  <c r="AK29" i="1" s="1"/>
  <c r="AV95" i="1"/>
  <c r="AT95" i="1" s="1"/>
  <c r="BK15" i="2" l="1"/>
  <c r="AT94" i="1"/>
  <c r="W29" i="1"/>
  <c r="AG95" i="1" l="1"/>
  <c r="AN95" i="1" s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<sst xmlns="http://schemas.openxmlformats.org/spreadsheetml/2006/main" count="523" uniqueCount="201">
  <si>
    <t>Export Komplet</t>
  </si>
  <si>
    <t/>
  </si>
  <si>
    <t>2.0</t>
  </si>
  <si>
    <t>False</t>
  </si>
  <si>
    <t>{993a88c6-9b54-4c78-9fa0-7786a47608f9}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</si>
  <si>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</si>
  <si>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</si>
  <si>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</si>
  <si>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</si>
  <si>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</si>
  <si>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</si>
  <si>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</si>
  <si>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</si>
  <si>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21Nab097</t>
  </si>
  <si>
    <t>Stavba:</t>
  </si>
  <si>
    <t>16 - oprava ZTI (2. část) - Jánská 22</t>
  </si>
  <si>
    <t>KSO:</t>
  </si>
  <si>
    <t>CC-CZ:</t>
  </si>
  <si>
    <t>Místo:</t>
  </si>
  <si>
    <t>Jánská 22, Brno</t>
  </si>
  <si>
    <t>Datum:</t>
  </si>
  <si>
    <t>28. 5. 2021</t>
  </si>
  <si>
    <t>Zadavatel:</t>
  </si>
  <si>
    <t>IČ:</t>
  </si>
  <si>
    <t>DIČ:</t>
  </si>
  <si>
    <t>Zhotovitel: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</si>
  <si>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</si>
  <si>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</si>
  <si>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</si>
  <si>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</si>
  <si>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</si>
  <si>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</si>
  <si>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</si>
  <si>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</si>
  <si>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</si>
  <si>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</si>
  <si>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</si>
  <si>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</si>
  <si>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</si>
  <si>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</si>
  <si>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</si>
  <si>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</si>
  <si>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</si>
  <si>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</si>
  <si>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</si>
  <si>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</si>
  <si>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</si>
  <si>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</si>
  <si>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</si>
  <si>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</si>
  <si>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</si>
  <si>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</si>
  <si>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</si>
  <si>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</si>
  <si>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</si>
  <si>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</si>
  <si>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</si>
  <si>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</si>
  <si>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</si>
  <si>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</si>
  <si>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</si>
  <si>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</si>
  <si>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</si>
  <si>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</si>
  <si>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</si>
  <si>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</si>
  <si>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</si>
  <si>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</si>
  <si>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</si>
  <si>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</si>
  <si>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</si>
  <si>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</si>
  <si>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</si>
  <si>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</si>
  <si>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</si>
  <si>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</si>
  <si>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</si>
  <si>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</si>
  <si>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</si>
  <si>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</si>
  <si>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</si>
  <si>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</si>
  <si>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</si>
  <si>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</si>
  <si>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</si>
  <si>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</si>
  <si>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</si>
  <si>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</si>
  <si>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</si>
  <si>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</si>
  <si>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</si>
  <si>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</si>
  <si>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</si>
  <si>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</si>
  <si>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</si>
  <si>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</si>
  <si>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</si>
  <si>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722</t>
  </si>
  <si>
    <t>Zdravotechnika - vnitřní vodovod</t>
  </si>
  <si>
    <t>K</t>
  </si>
  <si>
    <t>722290260</t>
  </si>
  <si>
    <t>Vy. a nap. vodoinstalace (pro vše)</t>
  </si>
  <si>
    <t>soub.</t>
  </si>
  <si>
    <t>16</t>
  </si>
  <si>
    <t>115035618</t>
  </si>
  <si>
    <t>725</t>
  </si>
  <si>
    <t>Zdravotechnika - zařizovací předměty</t>
  </si>
  <si>
    <t>725111925</t>
  </si>
  <si>
    <t>Výměna tlačítka GEBERIT (místnost 329)</t>
  </si>
  <si>
    <t>kus</t>
  </si>
  <si>
    <t>-571711639</t>
  </si>
  <si>
    <t>3</t>
  </si>
  <si>
    <t>M</t>
  </si>
  <si>
    <t>552818155</t>
  </si>
  <si>
    <t>GEBERIT - Tlačítko SIGMA 01 (místnost 329)</t>
  </si>
  <si>
    <t>32</t>
  </si>
  <si>
    <t>846435893</t>
  </si>
  <si>
    <t>4</t>
  </si>
  <si>
    <t>642388258</t>
  </si>
  <si>
    <t>Sedátko JIKA LYRA (místnos 209)</t>
  </si>
  <si>
    <t>1089889099</t>
  </si>
  <si>
    <t>5</t>
  </si>
  <si>
    <t>725111930</t>
  </si>
  <si>
    <t>Výměna vypouštěcího ventilu GEBERIT (místnost 329)</t>
  </si>
  <si>
    <t>1400941669</t>
  </si>
  <si>
    <t>6</t>
  </si>
  <si>
    <t>552818140</t>
  </si>
  <si>
    <t>GEBERIT - vypouštěcí ventil (místnost 329)</t>
  </si>
  <si>
    <t>-1321186028</t>
  </si>
  <si>
    <t>7</t>
  </si>
  <si>
    <t>725219102</t>
  </si>
  <si>
    <t>soubor</t>
  </si>
  <si>
    <t>-1489442270</t>
  </si>
  <si>
    <t>8</t>
  </si>
  <si>
    <t>642143365</t>
  </si>
  <si>
    <t>umyvadlo keramické bez otvoru LYRA 55 cm (místnost vedle 220, 220, 224)</t>
  </si>
  <si>
    <t>-813151954</t>
  </si>
  <si>
    <t>9</t>
  </si>
  <si>
    <t>642143715</t>
  </si>
  <si>
    <t>umyvadlo keramické bez otvoru LYRA 60 cm (místnost 307)</t>
  </si>
  <si>
    <t>-149367093</t>
  </si>
  <si>
    <t>10</t>
  </si>
  <si>
    <t>551456718</t>
  </si>
  <si>
    <t>umyvadlový sifon (místnost vedle 220, 220, 224,307, 209, 329)</t>
  </si>
  <si>
    <t>-605074714</t>
  </si>
  <si>
    <t>11</t>
  </si>
  <si>
    <t>725230811</t>
  </si>
  <si>
    <t>Demontáž bidetů diturvitových (místnost 209)</t>
  </si>
  <si>
    <t>1624890782</t>
  </si>
  <si>
    <t>12</t>
  </si>
  <si>
    <t>725239101</t>
  </si>
  <si>
    <t>Montáž bidetů bez výtokových armatur ostatní typ (místnost 209)</t>
  </si>
  <si>
    <t>337282246</t>
  </si>
  <si>
    <t>13</t>
  </si>
  <si>
    <t>725820801</t>
  </si>
  <si>
    <t>Demontáž baterie nástěnné do G 3 / 4 (místnost 202, vedle 220, 220, 224, 329, 420, 426, 427, 315, 316, 317, 318)</t>
  </si>
  <si>
    <t>1813444803</t>
  </si>
  <si>
    <t>14</t>
  </si>
  <si>
    <t>725829101</t>
  </si>
  <si>
    <t>Montáž baterie nástěnné dřezové pákové a klasické (místnost 202, vedle 220, 220, 224, 329, 420, 426, 427, 224)</t>
  </si>
  <si>
    <t>1392451414</t>
  </si>
  <si>
    <t>551455265</t>
  </si>
  <si>
    <t>baterie dřezová TAMIGI TM01 A (místnost 202, vedle 220, 220, 224, 329, 420, 426, 427)</t>
  </si>
  <si>
    <t>1392391204</t>
  </si>
  <si>
    <t>551439760</t>
  </si>
  <si>
    <t>baterie dřezová páková POLAR PL02A nástěnná s ústím 300 mm (místnost 224)</t>
  </si>
  <si>
    <t>737919434</t>
  </si>
  <si>
    <t>17</t>
  </si>
  <si>
    <t>551119845</t>
  </si>
  <si>
    <t>baterie RAF RIO 10792 (místnost 315, 316, 317, 318)</t>
  </si>
  <si>
    <t>1743546096</t>
  </si>
  <si>
    <t>18</t>
  </si>
  <si>
    <t>551456695</t>
  </si>
  <si>
    <t>sprchová sestava KLUDI LOGO 1S (WC vedle tělocvičny muži/ ženy)</t>
  </si>
  <si>
    <t>-357460360</t>
  </si>
  <si>
    <t>19</t>
  </si>
  <si>
    <t>563491315</t>
  </si>
  <si>
    <t>Pomocný a těsnící materiál, parkovné, doprava</t>
  </si>
  <si>
    <t>136445127</t>
  </si>
  <si>
    <t>20</t>
  </si>
  <si>
    <t>725829142</t>
  </si>
  <si>
    <t>Montáž baterie bidetové stojánkové soupravy klasické ostatní typ (místnost 209)</t>
  </si>
  <si>
    <t>104289212</t>
  </si>
  <si>
    <t>551455880</t>
  </si>
  <si>
    <t>baterie sprchová POLAR PL 80 vez příslušenství (místnost 234)</t>
  </si>
  <si>
    <t>2112490862</t>
  </si>
  <si>
    <t>22</t>
  </si>
  <si>
    <t>551455070</t>
  </si>
  <si>
    <t>baterie bidetová páková POLAR PL40 (místnost 209)</t>
  </si>
  <si>
    <t>1352262624</t>
  </si>
  <si>
    <t>23</t>
  </si>
  <si>
    <t>551456734</t>
  </si>
  <si>
    <t>Click clack vpust (místnost 209)</t>
  </si>
  <si>
    <t>-1338348274</t>
  </si>
  <si>
    <t>24</t>
  </si>
  <si>
    <t>725849412</t>
  </si>
  <si>
    <t>Montáž baterie sprchové nástěnné s pevnou výškou sprchy (místnost 234)</t>
  </si>
  <si>
    <t>-1557558358</t>
  </si>
  <si>
    <t>Montáž umyvadla připevněného na šrouby do zdiva (místnost vedle 220, 220, 224, 307)</t>
  </si>
  <si>
    <t>CZ25518186</t>
  </si>
  <si>
    <t>REMOPA,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</si>
</sst>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4" fillId="0" borderId="12" xfId="0" applyNumberFormat="1" applyFont="1" applyBorder="1" applyAlignment="1"/>
    <xf numFmtId="166" fontId="24" fillId="0" borderId="13" xfId="0" applyNumberFormat="1" applyFont="1" applyBorder="1" applyAlignment="1"/>
    <xf numFmtId="4" fontId="2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7" fillId="0" borderId="22" xfId="0" applyFont="1" applyBorder="1" applyAlignment="1" applyProtection="1">
      <alignment vertical="center"/>
      <protection locked="0"/>
    </xf>
    <xf numFmtId="0" fontId="27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49" fontId="17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167" fontId="17" fillId="5" borderId="22" xfId="0" applyNumberFormat="1" applyFont="1" applyFill="1" applyBorder="1" applyAlignment="1" applyProtection="1">
      <alignment vertical="center"/>
      <protection locked="0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0" fontId="26" fillId="5" borderId="22" xfId="0" applyFont="1" applyFill="1" applyBorder="1" applyAlignment="1" applyProtection="1">
      <alignment horizontal="center" vertical="center"/>
      <protection locked="0"/>
    </xf>
    <xf numFmtId="49" fontId="26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22" xfId="0" applyFont="1" applyFill="1" applyBorder="1" applyAlignment="1" applyProtection="1">
      <alignment horizontal="left" vertical="center" wrapText="1"/>
      <protection locked="0"/>
    </xf>
    <xf numFmtId="0" fontId="26" fillId="5" borderId="22" xfId="0" applyFont="1" applyFill="1" applyBorder="1" applyAlignment="1" applyProtection="1">
      <alignment horizontal="center" vertical="center" wrapText="1"/>
      <protection locked="0"/>
    </xf>
    <xf numFmtId="167" fontId="26" fillId="5" borderId="22" xfId="0" applyNumberFormat="1" applyFont="1" applyFill="1" applyBorder="1" applyAlignment="1" applyProtection="1">
      <alignment vertical="center"/>
      <protection locked="0"/>
    </xf>
    <xf numFmtId="4" fontId="26" fillId="5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3" workbookViewId="0">
      <selection activeCell="AN15" sqref="AN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0" t="s">
        <v>0</v>
      </c>
      <c r="AZ1" s="10" t="s">
        <v>1</v>
      </c>
      <c r="BA1" s="10" t="s">
        <v>2</v>
      </c>
      <c r="BB1" s="10" t="s">
        <v>1</v>
      </c>
      <c r="BT1" s="10" t="s">
        <v>3</v>
      </c>
      <c r="BU1" s="10" t="s">
        <v>3</v>
      </c>
      <c r="BV1" s="10" t="s">
        <v>4</v>
      </c>
    </row>
    <row r="2" spans="1:74" s="1" customFormat="1" ht="36.950000000000003" customHeight="1">
      <c r="AR2" s="150" t="s">
        <v>5</v>
      </c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S2" s="11" t="s">
        <v>6</v>
      </c>
      <c r="BT2" s="11" t="s">
        <v>7</v>
      </c>
    </row>
    <row r="3" spans="1:74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1:74" s="1" customFormat="1" ht="24.95" customHeight="1">
      <c r="B4" s="14"/>
      <c r="D4" s="15" t="s">
        <v>9</v>
      </c>
      <c r="AR4" s="14"/>
      <c r="AS4" s="16" t="s">
        <v>10</v>
      </c>
      <c r="BS4" s="11" t="s">
        <v>11</v>
      </c>
    </row>
    <row r="5" spans="1:74" s="1" customFormat="1" ht="12" customHeight="1">
      <c r="B5" s="14"/>
      <c r="D5" s="17" t="s">
        <v>12</v>
      </c>
      <c r="K5" s="135" t="s">
        <v>13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R5" s="14"/>
      <c r="BS5" s="11" t="s">
        <v>6</v>
      </c>
    </row>
    <row r="6" spans="1:74" s="1" customFormat="1" ht="36.950000000000003" customHeight="1">
      <c r="B6" s="14"/>
      <c r="D6" s="19" t="s">
        <v>14</v>
      </c>
      <c r="K6" s="137" t="s">
        <v>15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R6" s="14"/>
      <c r="BS6" s="11" t="s">
        <v>6</v>
      </c>
    </row>
    <row r="7" spans="1:74" s="1" customFormat="1" ht="12" customHeight="1">
      <c r="B7" s="14"/>
      <c r="D7" s="20" t="s">
        <v>16</v>
      </c>
      <c r="K7" s="18" t="s">
        <v>1</v>
      </c>
      <c r="AK7" s="20" t="s">
        <v>17</v>
      </c>
      <c r="AN7" s="18" t="s">
        <v>1</v>
      </c>
      <c r="AR7" s="14"/>
      <c r="BS7" s="11" t="s">
        <v>6</v>
      </c>
    </row>
    <row r="8" spans="1:74" s="1" customFormat="1" ht="12" customHeight="1">
      <c r="B8" s="14"/>
      <c r="D8" s="20" t="s">
        <v>18</v>
      </c>
      <c r="K8" s="18" t="s">
        <v>19</v>
      </c>
      <c r="AK8" s="20" t="s">
        <v>20</v>
      </c>
      <c r="AN8" s="18" t="s">
        <v>21</v>
      </c>
      <c r="AR8" s="14"/>
      <c r="BS8" s="11" t="s">
        <v>6</v>
      </c>
    </row>
    <row r="9" spans="1:74" s="1" customFormat="1" ht="14.45" customHeight="1">
      <c r="B9" s="14"/>
      <c r="AR9" s="14"/>
      <c r="BS9" s="11" t="s">
        <v>6</v>
      </c>
    </row>
    <row r="10" spans="1:74" s="1" customFormat="1" ht="12" customHeight="1">
      <c r="B10" s="14"/>
      <c r="D10" s="20" t="s">
        <v>22</v>
      </c>
      <c r="AK10" s="20" t="s">
        <v>23</v>
      </c>
      <c r="AN10" s="18" t="s">
        <v>1</v>
      </c>
      <c r="AR10" s="14"/>
      <c r="BS10" s="11" t="s">
        <v>6</v>
      </c>
    </row>
    <row r="11" spans="1:74" s="1" customFormat="1" ht="18.399999999999999" customHeight="1">
      <c r="B11" s="14"/>
      <c r="E11" s="18"/>
      <c r="AK11" s="20" t="s">
        <v>24</v>
      </c>
      <c r="AN11" s="18" t="s">
        <v>1</v>
      </c>
      <c r="AR11" s="14"/>
      <c r="BS11" s="11" t="s">
        <v>6</v>
      </c>
    </row>
    <row r="12" spans="1:74" s="1" customFormat="1" ht="6.95" customHeight="1">
      <c r="B12" s="14"/>
      <c r="AR12" s="14"/>
      <c r="BS12" s="11" t="s">
        <v>6</v>
      </c>
    </row>
    <row r="13" spans="1:74" s="1" customFormat="1" ht="12" customHeight="1">
      <c r="B13" s="14"/>
      <c r="D13" s="20" t="s">
        <v>25</v>
      </c>
      <c r="AK13" s="20" t="s">
        <v>23</v>
      </c>
      <c r="AN13" s="18">
        <v>25518186</v>
      </c>
      <c r="AR13" s="14"/>
      <c r="BS13" s="11" t="s">
        <v>6</v>
      </c>
    </row>
    <row r="14" spans="1:74" ht="12.75">
      <c r="B14" s="14"/>
      <c r="E14" s="18" t="s">
        <v>200</v>
      </c>
      <c r="AK14" s="20" t="s">
        <v>24</v>
      </c>
      <c r="AN14" s="18" t="s">
        <v>199</v>
      </c>
      <c r="AR14" s="14"/>
      <c r="BS14" s="11" t="s">
        <v>6</v>
      </c>
    </row>
    <row r="15" spans="1:74" s="1" customFormat="1" ht="6.95" customHeight="1">
      <c r="B15" s="14"/>
      <c r="AR15" s="14"/>
      <c r="BS15" s="11" t="s">
        <v>3</v>
      </c>
    </row>
    <row r="16" spans="1:74" s="1" customFormat="1" ht="12" customHeight="1">
      <c r="B16" s="14"/>
      <c r="D16" s="20" t="s">
        <v>26</v>
      </c>
      <c r="AK16" s="20" t="s">
        <v>23</v>
      </c>
      <c r="AN16" s="18" t="s">
        <v>1</v>
      </c>
      <c r="AR16" s="14"/>
      <c r="BS16" s="11" t="s">
        <v>3</v>
      </c>
    </row>
    <row r="17" spans="1:71" s="1" customFormat="1" ht="18.399999999999999" customHeight="1">
      <c r="B17" s="14"/>
      <c r="E17" s="18" t="s">
        <v>27</v>
      </c>
      <c r="AK17" s="20" t="s">
        <v>24</v>
      </c>
      <c r="AN17" s="18" t="s">
        <v>1</v>
      </c>
      <c r="AR17" s="14"/>
      <c r="BS17" s="11" t="s">
        <v>28</v>
      </c>
    </row>
    <row r="18" spans="1:71" s="1" customFormat="1" ht="6.95" customHeight="1">
      <c r="B18" s="14"/>
      <c r="AR18" s="14"/>
      <c r="BS18" s="11" t="s">
        <v>6</v>
      </c>
    </row>
    <row r="19" spans="1:71" s="1" customFormat="1" ht="12" customHeight="1">
      <c r="B19" s="14"/>
      <c r="D19" s="20" t="s">
        <v>29</v>
      </c>
      <c r="AK19" s="20" t="s">
        <v>23</v>
      </c>
      <c r="AN19" s="18" t="s">
        <v>1</v>
      </c>
      <c r="AR19" s="14"/>
      <c r="BS19" s="11" t="s">
        <v>6</v>
      </c>
    </row>
    <row r="20" spans="1:71" s="1" customFormat="1" ht="18.399999999999999" customHeight="1">
      <c r="B20" s="14"/>
      <c r="E20" s="18"/>
      <c r="AK20" s="20" t="s">
        <v>24</v>
      </c>
      <c r="AN20" s="18" t="s">
        <v>1</v>
      </c>
      <c r="AR20" s="14"/>
      <c r="BS20" s="11" t="s">
        <v>28</v>
      </c>
    </row>
    <row r="21" spans="1:71" s="1" customFormat="1" ht="6.95" customHeight="1">
      <c r="B21" s="14"/>
      <c r="AR21" s="14"/>
    </row>
    <row r="22" spans="1:71" s="1" customFormat="1" ht="12" customHeight="1">
      <c r="B22" s="14"/>
      <c r="D22" s="20" t="s">
        <v>30</v>
      </c>
      <c r="AR22" s="14"/>
    </row>
    <row r="23" spans="1:71" s="1" customFormat="1" ht="16.5" customHeight="1">
      <c r="B23" s="14"/>
      <c r="E23" s="138" t="s">
        <v>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R23" s="14"/>
    </row>
    <row r="24" spans="1:71" s="1" customFormat="1" ht="6.95" customHeight="1">
      <c r="B24" s="14"/>
      <c r="AR24" s="14"/>
    </row>
    <row r="25" spans="1:71" s="1" customFormat="1" ht="6.95" customHeight="1">
      <c r="B25" s="1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4"/>
    </row>
    <row r="26" spans="1:71" s="2" customFormat="1" ht="25.9" customHeight="1">
      <c r="A26" s="23"/>
      <c r="B26" s="24"/>
      <c r="C26" s="23"/>
      <c r="D26" s="25" t="s">
        <v>31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39" t="e">
        <f>ROUND(AG94,2)</f>
        <v>#REF!</v>
      </c>
      <c r="AL26" s="140"/>
      <c r="AM26" s="140"/>
      <c r="AN26" s="140"/>
      <c r="AO26" s="140"/>
      <c r="AP26" s="23"/>
      <c r="AQ26" s="23"/>
      <c r="AR26" s="24"/>
      <c r="BE26" s="23"/>
    </row>
    <row r="27" spans="1:71" s="2" customFormat="1" ht="6.95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3"/>
    </row>
    <row r="28" spans="1:71" s="2" customFormat="1" ht="12.7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141" t="s">
        <v>32</v>
      </c>
      <c r="M28" s="141"/>
      <c r="N28" s="141"/>
      <c r="O28" s="141"/>
      <c r="P28" s="141"/>
      <c r="Q28" s="23"/>
      <c r="R28" s="23"/>
      <c r="S28" s="23"/>
      <c r="T28" s="23"/>
      <c r="U28" s="23"/>
      <c r="V28" s="23"/>
      <c r="W28" s="141" t="s">
        <v>33</v>
      </c>
      <c r="X28" s="141"/>
      <c r="Y28" s="141"/>
      <c r="Z28" s="141"/>
      <c r="AA28" s="141"/>
      <c r="AB28" s="141"/>
      <c r="AC28" s="141"/>
      <c r="AD28" s="141"/>
      <c r="AE28" s="141"/>
      <c r="AF28" s="23"/>
      <c r="AG28" s="23"/>
      <c r="AH28" s="23"/>
      <c r="AI28" s="23"/>
      <c r="AJ28" s="23"/>
      <c r="AK28" s="141" t="s">
        <v>34</v>
      </c>
      <c r="AL28" s="141"/>
      <c r="AM28" s="141"/>
      <c r="AN28" s="141"/>
      <c r="AO28" s="141"/>
      <c r="AP28" s="23"/>
      <c r="AQ28" s="23"/>
      <c r="AR28" s="24"/>
      <c r="BE28" s="23"/>
    </row>
    <row r="29" spans="1:71" s="3" customFormat="1" ht="14.45" customHeight="1">
      <c r="B29" s="27"/>
      <c r="D29" s="20" t="s">
        <v>35</v>
      </c>
      <c r="F29" s="20" t="s">
        <v>36</v>
      </c>
      <c r="L29" s="144">
        <v>0.21</v>
      </c>
      <c r="M29" s="143"/>
      <c r="N29" s="143"/>
      <c r="O29" s="143"/>
      <c r="P29" s="143"/>
      <c r="W29" s="142" t="e">
        <f>ROUND(AZ94, 2)</f>
        <v>#REF!</v>
      </c>
      <c r="X29" s="143"/>
      <c r="Y29" s="143"/>
      <c r="Z29" s="143"/>
      <c r="AA29" s="143"/>
      <c r="AB29" s="143"/>
      <c r="AC29" s="143"/>
      <c r="AD29" s="143"/>
      <c r="AE29" s="143"/>
      <c r="AK29" s="142" t="e">
        <f>ROUND(AV94, 2)</f>
        <v>#REF!</v>
      </c>
      <c r="AL29" s="143"/>
      <c r="AM29" s="143"/>
      <c r="AN29" s="143"/>
      <c r="AO29" s="143"/>
      <c r="AR29" s="27"/>
    </row>
    <row r="30" spans="1:71" s="3" customFormat="1" ht="14.45" customHeight="1">
      <c r="B30" s="27"/>
      <c r="F30" s="20" t="s">
        <v>37</v>
      </c>
      <c r="L30" s="144">
        <v>0.15</v>
      </c>
      <c r="M30" s="143"/>
      <c r="N30" s="143"/>
      <c r="O30" s="143"/>
      <c r="P30" s="143"/>
      <c r="W30" s="142" t="e">
        <f>ROUND(BA94, 2)</f>
        <v>#REF!</v>
      </c>
      <c r="X30" s="143"/>
      <c r="Y30" s="143"/>
      <c r="Z30" s="143"/>
      <c r="AA30" s="143"/>
      <c r="AB30" s="143"/>
      <c r="AC30" s="143"/>
      <c r="AD30" s="143"/>
      <c r="AE30" s="143"/>
      <c r="AK30" s="142" t="e">
        <f>ROUND(AW94, 2)</f>
        <v>#REF!</v>
      </c>
      <c r="AL30" s="143"/>
      <c r="AM30" s="143"/>
      <c r="AN30" s="143"/>
      <c r="AO30" s="143"/>
      <c r="AR30" s="27"/>
    </row>
    <row r="31" spans="1:71" s="3" customFormat="1" ht="14.45" hidden="1" customHeight="1">
      <c r="B31" s="27"/>
      <c r="F31" s="20" t="s">
        <v>38</v>
      </c>
      <c r="L31" s="144">
        <v>0.21</v>
      </c>
      <c r="M31" s="143"/>
      <c r="N31" s="143"/>
      <c r="O31" s="143"/>
      <c r="P31" s="143"/>
      <c r="W31" s="142" t="e">
        <f>ROUND(BB94, 2)</f>
        <v>#REF!</v>
      </c>
      <c r="X31" s="143"/>
      <c r="Y31" s="143"/>
      <c r="Z31" s="143"/>
      <c r="AA31" s="143"/>
      <c r="AB31" s="143"/>
      <c r="AC31" s="143"/>
      <c r="AD31" s="143"/>
      <c r="AE31" s="143"/>
      <c r="AK31" s="142">
        <v>0</v>
      </c>
      <c r="AL31" s="143"/>
      <c r="AM31" s="143"/>
      <c r="AN31" s="143"/>
      <c r="AO31" s="143"/>
      <c r="AR31" s="27"/>
    </row>
    <row r="32" spans="1:71" s="3" customFormat="1" ht="14.45" hidden="1" customHeight="1">
      <c r="B32" s="27"/>
      <c r="F32" s="20" t="s">
        <v>39</v>
      </c>
      <c r="L32" s="144">
        <v>0.15</v>
      </c>
      <c r="M32" s="143"/>
      <c r="N32" s="143"/>
      <c r="O32" s="143"/>
      <c r="P32" s="143"/>
      <c r="W32" s="142" t="e">
        <f>ROUND(BC94, 2)</f>
        <v>#REF!</v>
      </c>
      <c r="X32" s="143"/>
      <c r="Y32" s="143"/>
      <c r="Z32" s="143"/>
      <c r="AA32" s="143"/>
      <c r="AB32" s="143"/>
      <c r="AC32" s="143"/>
      <c r="AD32" s="143"/>
      <c r="AE32" s="143"/>
      <c r="AK32" s="142">
        <v>0</v>
      </c>
      <c r="AL32" s="143"/>
      <c r="AM32" s="143"/>
      <c r="AN32" s="143"/>
      <c r="AO32" s="143"/>
      <c r="AR32" s="27"/>
    </row>
    <row r="33" spans="1:57" s="3" customFormat="1" ht="14.45" hidden="1" customHeight="1">
      <c r="B33" s="27"/>
      <c r="F33" s="20" t="s">
        <v>40</v>
      </c>
      <c r="L33" s="144">
        <v>0</v>
      </c>
      <c r="M33" s="143"/>
      <c r="N33" s="143"/>
      <c r="O33" s="143"/>
      <c r="P33" s="143"/>
      <c r="W33" s="142" t="e">
        <f>ROUND(BD94, 2)</f>
        <v>#REF!</v>
      </c>
      <c r="X33" s="143"/>
      <c r="Y33" s="143"/>
      <c r="Z33" s="143"/>
      <c r="AA33" s="143"/>
      <c r="AB33" s="143"/>
      <c r="AC33" s="143"/>
      <c r="AD33" s="143"/>
      <c r="AE33" s="143"/>
      <c r="AK33" s="142">
        <v>0</v>
      </c>
      <c r="AL33" s="143"/>
      <c r="AM33" s="143"/>
      <c r="AN33" s="143"/>
      <c r="AO33" s="143"/>
      <c r="AR33" s="27"/>
    </row>
    <row r="34" spans="1:57" s="2" customFormat="1" ht="6.9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3"/>
    </row>
    <row r="35" spans="1:57" s="2" customFormat="1" ht="25.9" customHeight="1">
      <c r="A35" s="23"/>
      <c r="B35" s="24"/>
      <c r="C35" s="28"/>
      <c r="D35" s="29" t="s">
        <v>41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42</v>
      </c>
      <c r="U35" s="30"/>
      <c r="V35" s="30"/>
      <c r="W35" s="30"/>
      <c r="X35" s="165" t="s">
        <v>43</v>
      </c>
      <c r="Y35" s="166"/>
      <c r="Z35" s="166"/>
      <c r="AA35" s="166"/>
      <c r="AB35" s="166"/>
      <c r="AC35" s="30"/>
      <c r="AD35" s="30"/>
      <c r="AE35" s="30"/>
      <c r="AF35" s="30"/>
      <c r="AG35" s="30"/>
      <c r="AH35" s="30"/>
      <c r="AI35" s="30"/>
      <c r="AJ35" s="30"/>
      <c r="AK35" s="167" t="e">
        <f>SUM(AK26:AK33)</f>
        <v>#REF!</v>
      </c>
      <c r="AL35" s="166"/>
      <c r="AM35" s="166"/>
      <c r="AN35" s="166"/>
      <c r="AO35" s="168"/>
      <c r="AP35" s="28"/>
      <c r="AQ35" s="28"/>
      <c r="AR35" s="24"/>
      <c r="BE35" s="23"/>
    </row>
    <row r="36" spans="1:57" s="2" customFormat="1" ht="6.9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5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1:57" s="1" customFormat="1" ht="14.45" customHeight="1">
      <c r="B38" s="14"/>
      <c r="AR38" s="14"/>
    </row>
    <row r="39" spans="1:57" s="1" customFormat="1" ht="14.45" customHeight="1">
      <c r="B39" s="14"/>
      <c r="AR39" s="14"/>
    </row>
    <row r="40" spans="1:57" s="1" customFormat="1" ht="14.45" customHeight="1">
      <c r="B40" s="14"/>
      <c r="AR40" s="14"/>
    </row>
    <row r="41" spans="1:57" s="1" customFormat="1" ht="14.45" customHeight="1">
      <c r="B41" s="14"/>
      <c r="AR41" s="14"/>
    </row>
    <row r="42" spans="1:57" s="1" customFormat="1" ht="14.45" customHeight="1">
      <c r="B42" s="14"/>
      <c r="AR42" s="14"/>
    </row>
    <row r="43" spans="1:57" s="1" customFormat="1" ht="14.45" customHeight="1">
      <c r="B43" s="14"/>
      <c r="AR43" s="14"/>
    </row>
    <row r="44" spans="1:57" s="1" customFormat="1" ht="14.45" customHeight="1">
      <c r="B44" s="14"/>
      <c r="AR44" s="14"/>
    </row>
    <row r="45" spans="1:57" s="1" customFormat="1" ht="14.45" customHeight="1">
      <c r="B45" s="14"/>
      <c r="AR45" s="14"/>
    </row>
    <row r="46" spans="1:57" s="1" customFormat="1" ht="14.45" customHeight="1">
      <c r="B46" s="14"/>
      <c r="AR46" s="14"/>
    </row>
    <row r="47" spans="1:57" s="1" customFormat="1" ht="14.45" customHeight="1">
      <c r="B47" s="14"/>
      <c r="AR47" s="14"/>
    </row>
    <row r="48" spans="1:57" s="1" customFormat="1" ht="14.45" customHeight="1">
      <c r="B48" s="14"/>
      <c r="AR48" s="14"/>
    </row>
    <row r="49" spans="1:57" s="2" customFormat="1" ht="14.45" customHeight="1">
      <c r="B49" s="32"/>
      <c r="D49" s="33" t="s">
        <v>44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45</v>
      </c>
      <c r="AI49" s="34"/>
      <c r="AJ49" s="34"/>
      <c r="AK49" s="34"/>
      <c r="AL49" s="34"/>
      <c r="AM49" s="34"/>
      <c r="AN49" s="34"/>
      <c r="AO49" s="34"/>
      <c r="AR49" s="32"/>
    </row>
    <row r="50" spans="1:57">
      <c r="B50" s="14"/>
      <c r="AR50" s="14"/>
    </row>
    <row r="51" spans="1:57">
      <c r="B51" s="14"/>
      <c r="AR51" s="14"/>
    </row>
    <row r="52" spans="1:57">
      <c r="B52" s="14"/>
      <c r="AR52" s="14"/>
    </row>
    <row r="53" spans="1:57">
      <c r="B53" s="14"/>
      <c r="AR53" s="14"/>
    </row>
    <row r="54" spans="1:57">
      <c r="B54" s="14"/>
      <c r="AR54" s="14"/>
    </row>
    <row r="55" spans="1:57">
      <c r="B55" s="14"/>
      <c r="AR55" s="14"/>
    </row>
    <row r="56" spans="1:57">
      <c r="B56" s="14"/>
      <c r="AR56" s="14"/>
    </row>
    <row r="57" spans="1:57">
      <c r="B57" s="14"/>
      <c r="AR57" s="14"/>
    </row>
    <row r="58" spans="1:57">
      <c r="B58" s="14"/>
      <c r="AR58" s="14"/>
    </row>
    <row r="59" spans="1:57">
      <c r="B59" s="14"/>
      <c r="AR59" s="14"/>
    </row>
    <row r="60" spans="1:57" s="2" customFormat="1" ht="12.75">
      <c r="A60" s="23"/>
      <c r="B60" s="24"/>
      <c r="C60" s="23"/>
      <c r="D60" s="35" t="s">
        <v>46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47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46</v>
      </c>
      <c r="AI60" s="26"/>
      <c r="AJ60" s="26"/>
      <c r="AK60" s="26"/>
      <c r="AL60" s="26"/>
      <c r="AM60" s="35" t="s">
        <v>47</v>
      </c>
      <c r="AN60" s="26"/>
      <c r="AO60" s="26"/>
      <c r="AP60" s="23"/>
      <c r="AQ60" s="23"/>
      <c r="AR60" s="24"/>
      <c r="BE60" s="23"/>
    </row>
    <row r="61" spans="1:57">
      <c r="B61" s="14"/>
      <c r="AR61" s="14"/>
    </row>
    <row r="62" spans="1:57">
      <c r="B62" s="14"/>
      <c r="AR62" s="14"/>
    </row>
    <row r="63" spans="1:57">
      <c r="B63" s="14"/>
      <c r="AR63" s="14"/>
    </row>
    <row r="64" spans="1:57" s="2" customFormat="1" ht="12.75">
      <c r="A64" s="23"/>
      <c r="B64" s="24"/>
      <c r="C64" s="23"/>
      <c r="D64" s="33" t="s">
        <v>48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49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1:57">
      <c r="B65" s="14"/>
      <c r="AR65" s="14"/>
    </row>
    <row r="66" spans="1:57">
      <c r="B66" s="14"/>
      <c r="AR66" s="14"/>
    </row>
    <row r="67" spans="1:57">
      <c r="B67" s="14"/>
      <c r="AR67" s="14"/>
    </row>
    <row r="68" spans="1:57">
      <c r="B68" s="14"/>
      <c r="AR68" s="14"/>
    </row>
    <row r="69" spans="1:57">
      <c r="B69" s="14"/>
      <c r="AR69" s="14"/>
    </row>
    <row r="70" spans="1:57">
      <c r="B70" s="14"/>
      <c r="AR70" s="14"/>
    </row>
    <row r="71" spans="1:57">
      <c r="B71" s="14"/>
      <c r="AR71" s="14"/>
    </row>
    <row r="72" spans="1:57">
      <c r="B72" s="14"/>
      <c r="AR72" s="14"/>
    </row>
    <row r="73" spans="1:57">
      <c r="B73" s="14"/>
      <c r="AR73" s="14"/>
    </row>
    <row r="74" spans="1:57">
      <c r="B74" s="14"/>
      <c r="AR74" s="14"/>
    </row>
    <row r="75" spans="1:57" s="2" customFormat="1" ht="12.75">
      <c r="A75" s="23"/>
      <c r="B75" s="24"/>
      <c r="C75" s="23"/>
      <c r="D75" s="35" t="s">
        <v>46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47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46</v>
      </c>
      <c r="AI75" s="26"/>
      <c r="AJ75" s="26"/>
      <c r="AK75" s="26"/>
      <c r="AL75" s="26"/>
      <c r="AM75" s="35" t="s">
        <v>47</v>
      </c>
      <c r="AN75" s="26"/>
      <c r="AO75" s="26"/>
      <c r="AP75" s="23"/>
      <c r="AQ75" s="23"/>
      <c r="AR75" s="24"/>
      <c r="BE75" s="23"/>
    </row>
    <row r="76" spans="1:57" s="2" customFormat="1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5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90" s="2" customFormat="1" ht="6.95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90" s="2" customFormat="1" ht="24.95" customHeight="1">
      <c r="A82" s="23"/>
      <c r="B82" s="24"/>
      <c r="C82" s="15" t="s">
        <v>50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90" s="2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1:90" s="4" customFormat="1" ht="12" customHeight="1">
      <c r="B84" s="41"/>
      <c r="C84" s="20" t="s">
        <v>12</v>
      </c>
      <c r="L84" s="4" t="str">
        <f>K5</f>
        <v>21Nab097</v>
      </c>
      <c r="AR84" s="41"/>
    </row>
    <row r="85" spans="1:90" s="5" customFormat="1" ht="36.950000000000003" customHeight="1">
      <c r="B85" s="42"/>
      <c r="C85" s="43" t="s">
        <v>14</v>
      </c>
      <c r="L85" s="156" t="str">
        <f>K6</f>
        <v>16 - oprava ZTI (2. část) - Jánská 22</v>
      </c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R85" s="42"/>
    </row>
    <row r="86" spans="1:90" s="2" customFormat="1" ht="6.9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90" s="2" customFormat="1" ht="12" customHeight="1">
      <c r="A87" s="23"/>
      <c r="B87" s="24"/>
      <c r="C87" s="20" t="s">
        <v>18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>Jánská 22, Brno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0" t="s">
        <v>20</v>
      </c>
      <c r="AJ87" s="23"/>
      <c r="AK87" s="23"/>
      <c r="AL87" s="23"/>
      <c r="AM87" s="158" t="str">
        <f>IF(AN8= "","",AN8)</f>
        <v>28. 5. 2021</v>
      </c>
      <c r="AN87" s="158"/>
      <c r="AO87" s="23"/>
      <c r="AP87" s="23"/>
      <c r="AQ87" s="23"/>
      <c r="AR87" s="24"/>
      <c r="BE87" s="23"/>
    </row>
    <row r="88" spans="1:90" s="2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90" s="2" customFormat="1" ht="15.2" customHeight="1">
      <c r="A89" s="23"/>
      <c r="B89" s="24"/>
      <c r="C89" s="20" t="s">
        <v>22</v>
      </c>
      <c r="D89" s="23"/>
      <c r="E89" s="23"/>
      <c r="F89" s="23"/>
      <c r="G89" s="23"/>
      <c r="H89" s="23"/>
      <c r="I89" s="23"/>
      <c r="J89" s="23"/>
      <c r="K89" s="23"/>
      <c r="L89" s="4" t="str">
        <f>IF(E11= "","",E11)</f>
        <v/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0" t="s">
        <v>26</v>
      </c>
      <c r="AJ89" s="23"/>
      <c r="AK89" s="23"/>
      <c r="AL89" s="23"/>
      <c r="AM89" s="159" t="str">
        <f>IF(E17="","",E17)</f>
        <v xml:space="preserve"> </v>
      </c>
      <c r="AN89" s="160"/>
      <c r="AO89" s="160"/>
      <c r="AP89" s="160"/>
      <c r="AQ89" s="23"/>
      <c r="AR89" s="24"/>
      <c r="AS89" s="161" t="s">
        <v>51</v>
      </c>
      <c r="AT89" s="162"/>
      <c r="AU89" s="46"/>
      <c r="AV89" s="46"/>
      <c r="AW89" s="46"/>
      <c r="AX89" s="46"/>
      <c r="AY89" s="46"/>
      <c r="AZ89" s="46"/>
      <c r="BA89" s="46"/>
      <c r="BB89" s="46"/>
      <c r="BC89" s="46"/>
      <c r="BD89" s="47"/>
      <c r="BE89" s="23"/>
    </row>
    <row r="90" spans="1:90" s="2" customFormat="1" ht="15.2" customHeight="1">
      <c r="A90" s="23"/>
      <c r="B90" s="24"/>
      <c r="C90" s="20" t="s">
        <v>25</v>
      </c>
      <c r="D90" s="23"/>
      <c r="E90" s="23"/>
      <c r="F90" s="23"/>
      <c r="G90" s="23"/>
      <c r="H90" s="23"/>
      <c r="I90" s="23"/>
      <c r="J90" s="23"/>
      <c r="K90" s="23"/>
      <c r="L90" s="4" t="str">
        <f>IF(E14="","",E14)</f>
        <v>REMOPA, s.r.o.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0" t="s">
        <v>29</v>
      </c>
      <c r="AJ90" s="23"/>
      <c r="AK90" s="23"/>
      <c r="AL90" s="23"/>
      <c r="AM90" s="159" t="str">
        <f>IF(E20="","",E20)</f>
        <v/>
      </c>
      <c r="AN90" s="160"/>
      <c r="AO90" s="160"/>
      <c r="AP90" s="160"/>
      <c r="AQ90" s="23"/>
      <c r="AR90" s="24"/>
      <c r="AS90" s="163"/>
      <c r="AT90" s="164"/>
      <c r="AU90" s="48"/>
      <c r="AV90" s="48"/>
      <c r="AW90" s="48"/>
      <c r="AX90" s="48"/>
      <c r="AY90" s="48"/>
      <c r="AZ90" s="48"/>
      <c r="BA90" s="48"/>
      <c r="BB90" s="48"/>
      <c r="BC90" s="48"/>
      <c r="BD90" s="49"/>
      <c r="BE90" s="23"/>
    </row>
    <row r="91" spans="1:90" s="2" customFormat="1" ht="10.9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163"/>
      <c r="AT91" s="164"/>
      <c r="AU91" s="48"/>
      <c r="AV91" s="48"/>
      <c r="AW91" s="48"/>
      <c r="AX91" s="48"/>
      <c r="AY91" s="48"/>
      <c r="AZ91" s="48"/>
      <c r="BA91" s="48"/>
      <c r="BB91" s="48"/>
      <c r="BC91" s="48"/>
      <c r="BD91" s="49"/>
      <c r="BE91" s="23"/>
    </row>
    <row r="92" spans="1:90" s="2" customFormat="1" ht="29.25" customHeight="1">
      <c r="A92" s="23"/>
      <c r="B92" s="24"/>
      <c r="C92" s="151" t="s">
        <v>52</v>
      </c>
      <c r="D92" s="152"/>
      <c r="E92" s="152"/>
      <c r="F92" s="152"/>
      <c r="G92" s="152"/>
      <c r="H92" s="50"/>
      <c r="I92" s="153" t="s">
        <v>53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4" t="s">
        <v>54</v>
      </c>
      <c r="AH92" s="152"/>
      <c r="AI92" s="152"/>
      <c r="AJ92" s="152"/>
      <c r="AK92" s="152"/>
      <c r="AL92" s="152"/>
      <c r="AM92" s="152"/>
      <c r="AN92" s="153" t="s">
        <v>55</v>
      </c>
      <c r="AO92" s="152"/>
      <c r="AP92" s="155"/>
      <c r="AQ92" s="51" t="s">
        <v>56</v>
      </c>
      <c r="AR92" s="24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4" t="s">
        <v>68</v>
      </c>
      <c r="BE92" s="23"/>
    </row>
    <row r="93" spans="1:90" s="2" customFormat="1" ht="10.9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  <c r="BE93" s="23"/>
    </row>
    <row r="94" spans="1:90" s="6" customFormat="1" ht="32.450000000000003" customHeight="1">
      <c r="B94" s="58"/>
      <c r="C94" s="59" t="s">
        <v>69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48" t="e">
        <f>ROUND(AG95,2)</f>
        <v>#REF!</v>
      </c>
      <c r="AH94" s="148"/>
      <c r="AI94" s="148"/>
      <c r="AJ94" s="148"/>
      <c r="AK94" s="148"/>
      <c r="AL94" s="148"/>
      <c r="AM94" s="148"/>
      <c r="AN94" s="149" t="e">
        <f>SUM(AG94,AT94)</f>
        <v>#REF!</v>
      </c>
      <c r="AO94" s="149"/>
      <c r="AP94" s="149"/>
      <c r="AQ94" s="61" t="s">
        <v>1</v>
      </c>
      <c r="AR94" s="58"/>
      <c r="AS94" s="62">
        <f>ROUND(AS95,2)</f>
        <v>0</v>
      </c>
      <c r="AT94" s="63" t="e">
        <f>ROUND(SUM(AV94:AW94),2)</f>
        <v>#REF!</v>
      </c>
      <c r="AU94" s="64">
        <f>ROUND(AU95,5)</f>
        <v>13.875999999999999</v>
      </c>
      <c r="AV94" s="63" t="e">
        <f>ROUND(AZ94*L29,2)</f>
        <v>#REF!</v>
      </c>
      <c r="AW94" s="63" t="e">
        <f>ROUND(BA94*L30,2)</f>
        <v>#REF!</v>
      </c>
      <c r="AX94" s="63" t="e">
        <f>ROUND(BB94*L29,2)</f>
        <v>#REF!</v>
      </c>
      <c r="AY94" s="63" t="e">
        <f>ROUND(BC94*L30,2)</f>
        <v>#REF!</v>
      </c>
      <c r="AZ94" s="63" t="e">
        <f>ROUND(AZ95,2)</f>
        <v>#REF!</v>
      </c>
      <c r="BA94" s="63" t="e">
        <f>ROUND(BA95,2)</f>
        <v>#REF!</v>
      </c>
      <c r="BB94" s="63" t="e">
        <f>ROUND(BB95,2)</f>
        <v>#REF!</v>
      </c>
      <c r="BC94" s="63" t="e">
        <f>ROUND(BC95,2)</f>
        <v>#REF!</v>
      </c>
      <c r="BD94" s="65" t="e">
        <f>ROUND(BD95,2)</f>
        <v>#REF!</v>
      </c>
      <c r="BS94" s="66" t="s">
        <v>70</v>
      </c>
      <c r="BT94" s="66" t="s">
        <v>71</v>
      </c>
      <c r="BV94" s="66" t="s">
        <v>72</v>
      </c>
      <c r="BW94" s="66" t="s">
        <v>4</v>
      </c>
      <c r="BX94" s="66" t="s">
        <v>73</v>
      </c>
      <c r="CL94" s="66" t="s">
        <v>1</v>
      </c>
    </row>
    <row r="95" spans="1:90" s="7" customFormat="1" ht="24.75" customHeight="1">
      <c r="A95" s="67" t="s">
        <v>74</v>
      </c>
      <c r="B95" s="68"/>
      <c r="C95" s="69"/>
      <c r="D95" s="147" t="s">
        <v>13</v>
      </c>
      <c r="E95" s="147"/>
      <c r="F95" s="147"/>
      <c r="G95" s="147"/>
      <c r="H95" s="147"/>
      <c r="I95" s="70"/>
      <c r="J95" s="147" t="s">
        <v>15</v>
      </c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5" t="e">
        <f>'21Nab097 - 16 - oprava ZT...'!#REF!</f>
        <v>#REF!</v>
      </c>
      <c r="AH95" s="146"/>
      <c r="AI95" s="146"/>
      <c r="AJ95" s="146"/>
      <c r="AK95" s="146"/>
      <c r="AL95" s="146"/>
      <c r="AM95" s="146"/>
      <c r="AN95" s="145" t="e">
        <f>SUM(AG95,AT95)</f>
        <v>#REF!</v>
      </c>
      <c r="AO95" s="146"/>
      <c r="AP95" s="146"/>
      <c r="AQ95" s="71" t="s">
        <v>75</v>
      </c>
      <c r="AR95" s="68"/>
      <c r="AS95" s="72">
        <v>0</v>
      </c>
      <c r="AT95" s="73" t="e">
        <f>ROUND(SUM(AV95:AW95),2)</f>
        <v>#REF!</v>
      </c>
      <c r="AU95" s="74">
        <f>'21Nab097 - 16 - oprava ZT...'!P15</f>
        <v>13.876000000000003</v>
      </c>
      <c r="AV95" s="73" t="e">
        <f>'21Nab097 - 16 - oprava ZT...'!#REF!</f>
        <v>#REF!</v>
      </c>
      <c r="AW95" s="73" t="e">
        <f>'21Nab097 - 16 - oprava ZT...'!#REF!</f>
        <v>#REF!</v>
      </c>
      <c r="AX95" s="73" t="e">
        <f>'21Nab097 - 16 - oprava ZT...'!#REF!</f>
        <v>#REF!</v>
      </c>
      <c r="AY95" s="73" t="e">
        <f>'21Nab097 - 16 - oprava ZT...'!#REF!</f>
        <v>#REF!</v>
      </c>
      <c r="AZ95" s="73" t="e">
        <f>'21Nab097 - 16 - oprava ZT...'!#REF!</f>
        <v>#REF!</v>
      </c>
      <c r="BA95" s="73" t="e">
        <f>'21Nab097 - 16 - oprava ZT...'!#REF!</f>
        <v>#REF!</v>
      </c>
      <c r="BB95" s="73" t="e">
        <f>'21Nab097 - 16 - oprava ZT...'!#REF!</f>
        <v>#REF!</v>
      </c>
      <c r="BC95" s="73" t="e">
        <f>'21Nab097 - 16 - oprava ZT...'!#REF!</f>
        <v>#REF!</v>
      </c>
      <c r="BD95" s="75" t="e">
        <f>'21Nab097 - 16 - oprava ZT...'!#REF!</f>
        <v>#REF!</v>
      </c>
      <c r="BT95" s="76" t="s">
        <v>76</v>
      </c>
      <c r="BU95" s="76" t="s">
        <v>77</v>
      </c>
      <c r="BV95" s="76" t="s">
        <v>72</v>
      </c>
      <c r="BW95" s="76" t="s">
        <v>4</v>
      </c>
      <c r="BX95" s="76" t="s">
        <v>73</v>
      </c>
      <c r="CL95" s="76" t="s">
        <v>1</v>
      </c>
    </row>
    <row r="96" spans="1:90" s="2" customFormat="1" ht="30" customHeight="1">
      <c r="A96" s="23"/>
      <c r="B96" s="2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4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s="2" customFormat="1" ht="6.95" customHeight="1">
      <c r="A97" s="23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4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1Nab097 - 16 - oprava ZT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3"/>
  <sheetViews>
    <sheetView showGridLines="0" tabSelected="1" topLeftCell="B1" workbookViewId="0">
      <selection activeCell="Z26" sqref="Z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63">
      <c r="A1" s="77"/>
    </row>
    <row r="2" spans="1:63" s="1" customFormat="1" ht="36.950000000000003" customHeight="1">
      <c r="L2" s="150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11" t="s">
        <v>4</v>
      </c>
    </row>
    <row r="3" spans="1:63" s="2" customFormat="1" ht="6.95" customHeight="1">
      <c r="A3" s="23"/>
      <c r="B3" s="39"/>
      <c r="C3" s="40"/>
      <c r="D3" s="40"/>
      <c r="E3" s="40"/>
      <c r="F3" s="40"/>
      <c r="G3" s="40"/>
      <c r="H3" s="40"/>
      <c r="I3" s="40"/>
      <c r="J3" s="40"/>
      <c r="K3" s="40"/>
      <c r="L3" s="3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63" s="2" customFormat="1" ht="24.95" customHeight="1">
      <c r="A4" s="23"/>
      <c r="B4" s="24"/>
      <c r="C4" s="15" t="s">
        <v>81</v>
      </c>
      <c r="D4" s="23"/>
      <c r="E4" s="23"/>
      <c r="F4" s="23"/>
      <c r="G4" s="23"/>
      <c r="H4" s="23"/>
      <c r="I4" s="23"/>
      <c r="J4" s="23"/>
      <c r="K4" s="23"/>
      <c r="L4" s="3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63" s="2" customFormat="1" ht="6.95" customHeight="1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3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63" s="2" customFormat="1" ht="12" customHeight="1">
      <c r="A6" s="23"/>
      <c r="B6" s="24"/>
      <c r="C6" s="20" t="s">
        <v>14</v>
      </c>
      <c r="D6" s="23"/>
      <c r="E6" s="23"/>
      <c r="F6" s="23"/>
      <c r="G6" s="23"/>
      <c r="H6" s="23"/>
      <c r="I6" s="23"/>
      <c r="J6" s="23"/>
      <c r="K6" s="23"/>
      <c r="L6" s="3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63" s="2" customFormat="1" ht="16.5" customHeight="1">
      <c r="A7" s="23"/>
      <c r="B7" s="24"/>
      <c r="C7" s="23"/>
      <c r="D7" s="23"/>
      <c r="E7" s="156" t="e">
        <f>#REF!</f>
        <v>#REF!</v>
      </c>
      <c r="F7" s="169"/>
      <c r="G7" s="169"/>
      <c r="H7" s="169"/>
      <c r="I7" s="23"/>
      <c r="J7" s="23"/>
      <c r="K7" s="23"/>
      <c r="L7" s="3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63" s="2" customFormat="1" ht="6.95" customHeight="1">
      <c r="A8" s="23"/>
      <c r="B8" s="24"/>
      <c r="C8" s="23"/>
      <c r="D8" s="23"/>
      <c r="E8" s="23"/>
      <c r="F8" s="23"/>
      <c r="G8" s="23"/>
      <c r="H8" s="23"/>
      <c r="I8" s="23"/>
      <c r="J8" s="23"/>
      <c r="K8" s="23"/>
      <c r="L8" s="3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63" s="2" customFormat="1" ht="12" customHeight="1">
      <c r="A9" s="23"/>
      <c r="B9" s="24"/>
      <c r="C9" s="20" t="s">
        <v>18</v>
      </c>
      <c r="D9" s="23"/>
      <c r="E9" s="23"/>
      <c r="F9" s="18" t="e">
        <f>#REF!</f>
        <v>#REF!</v>
      </c>
      <c r="G9" s="23"/>
      <c r="H9" s="23"/>
      <c r="I9" s="20" t="s">
        <v>20</v>
      </c>
      <c r="J9" s="45" t="e">
        <f>IF(#REF!="","",#REF!)</f>
        <v>#REF!</v>
      </c>
      <c r="K9" s="23"/>
      <c r="L9" s="3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63" s="2" customFormat="1" ht="6.95" customHeight="1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3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63" s="2" customFormat="1" ht="15.2" customHeight="1">
      <c r="A11" s="23"/>
      <c r="B11" s="24"/>
      <c r="C11" s="20" t="s">
        <v>22</v>
      </c>
      <c r="D11" s="23"/>
      <c r="E11" s="23"/>
      <c r="F11" s="18" t="e">
        <f>#REF!</f>
        <v>#REF!</v>
      </c>
      <c r="G11" s="23"/>
      <c r="H11" s="23"/>
      <c r="I11" s="20" t="s">
        <v>26</v>
      </c>
      <c r="J11" s="21" t="e">
        <f>#REF!</f>
        <v>#REF!</v>
      </c>
      <c r="K11" s="23"/>
      <c r="L11" s="3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63" s="2" customFormat="1" ht="15.2" customHeight="1">
      <c r="A12" s="23"/>
      <c r="B12" s="24"/>
      <c r="C12" s="20" t="s">
        <v>25</v>
      </c>
      <c r="D12" s="23"/>
      <c r="E12" s="23"/>
      <c r="F12" s="18"/>
      <c r="G12" s="23"/>
      <c r="H12" s="23"/>
      <c r="I12" s="20" t="s">
        <v>29</v>
      </c>
      <c r="J12" s="21" t="e">
        <f>#REF!</f>
        <v>#REF!</v>
      </c>
      <c r="K12" s="23"/>
      <c r="L12" s="3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63" s="2" customFormat="1" ht="10.35" customHeight="1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3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63" s="8" customFormat="1" ht="29.25" customHeight="1">
      <c r="A14" s="78"/>
      <c r="B14" s="79"/>
      <c r="C14" s="80" t="s">
        <v>82</v>
      </c>
      <c r="D14" s="81" t="s">
        <v>56</v>
      </c>
      <c r="E14" s="81" t="s">
        <v>52</v>
      </c>
      <c r="F14" s="81" t="s">
        <v>53</v>
      </c>
      <c r="G14" s="81" t="s">
        <v>83</v>
      </c>
      <c r="H14" s="81" t="s">
        <v>84</v>
      </c>
      <c r="I14" s="81" t="s">
        <v>85</v>
      </c>
      <c r="J14" s="82" t="s">
        <v>79</v>
      </c>
      <c r="K14" s="83" t="s">
        <v>86</v>
      </c>
      <c r="L14" s="84"/>
      <c r="M14" s="52" t="s">
        <v>1</v>
      </c>
      <c r="N14" s="53" t="s">
        <v>35</v>
      </c>
      <c r="O14" s="53" t="s">
        <v>87</v>
      </c>
      <c r="P14" s="53" t="s">
        <v>88</v>
      </c>
      <c r="Q14" s="53" t="s">
        <v>89</v>
      </c>
      <c r="R14" s="53" t="s">
        <v>90</v>
      </c>
      <c r="S14" s="53" t="s">
        <v>91</v>
      </c>
      <c r="T14" s="54" t="s">
        <v>92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63" s="2" customFormat="1" ht="22.9" customHeight="1">
      <c r="A15" s="23"/>
      <c r="B15" s="24"/>
      <c r="C15" s="59" t="s">
        <v>93</v>
      </c>
      <c r="D15" s="23"/>
      <c r="E15" s="23"/>
      <c r="F15" s="23"/>
      <c r="G15" s="23"/>
      <c r="H15" s="23"/>
      <c r="I15" s="23"/>
      <c r="J15" s="85">
        <v>0</v>
      </c>
      <c r="K15" s="23"/>
      <c r="L15" s="24"/>
      <c r="M15" s="55"/>
      <c r="N15" s="46"/>
      <c r="O15" s="56"/>
      <c r="P15" s="86">
        <f>P16</f>
        <v>13.876000000000003</v>
      </c>
      <c r="Q15" s="56"/>
      <c r="R15" s="86">
        <f>R16</f>
        <v>0.13571999999999998</v>
      </c>
      <c r="S15" s="56"/>
      <c r="T15" s="87">
        <f>T16</f>
        <v>3.7879999999999997E-2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T15" s="11" t="s">
        <v>70</v>
      </c>
      <c r="AU15" s="11" t="s">
        <v>80</v>
      </c>
      <c r="BK15" s="88">
        <f>BK16</f>
        <v>54679.950000000004</v>
      </c>
    </row>
    <row r="16" spans="1:63" s="9" customFormat="1" ht="25.9" customHeight="1">
      <c r="B16" s="89"/>
      <c r="D16" s="90" t="s">
        <v>70</v>
      </c>
      <c r="E16" s="91" t="s">
        <v>94</v>
      </c>
      <c r="F16" s="91" t="s">
        <v>95</v>
      </c>
      <c r="J16" s="92"/>
      <c r="L16" s="89"/>
      <c r="M16" s="93"/>
      <c r="N16" s="94"/>
      <c r="O16" s="94"/>
      <c r="P16" s="95">
        <f>P17+P19</f>
        <v>13.876000000000003</v>
      </c>
      <c r="Q16" s="94"/>
      <c r="R16" s="95">
        <f>R17+R19</f>
        <v>0.13571999999999998</v>
      </c>
      <c r="S16" s="94"/>
      <c r="T16" s="96">
        <f>T17+T19</f>
        <v>3.7879999999999997E-2</v>
      </c>
      <c r="AR16" s="90" t="s">
        <v>78</v>
      </c>
      <c r="AT16" s="97" t="s">
        <v>70</v>
      </c>
      <c r="AU16" s="97" t="s">
        <v>71</v>
      </c>
      <c r="AY16" s="90" t="s">
        <v>96</v>
      </c>
      <c r="BK16" s="98">
        <f>BK17+BK19</f>
        <v>54679.950000000004</v>
      </c>
    </row>
    <row r="17" spans="1:65" s="9" customFormat="1" ht="22.9" customHeight="1">
      <c r="B17" s="89"/>
      <c r="D17" s="90" t="s">
        <v>70</v>
      </c>
      <c r="E17" s="99" t="s">
        <v>97</v>
      </c>
      <c r="F17" s="99" t="s">
        <v>98</v>
      </c>
      <c r="J17" s="100">
        <v>0</v>
      </c>
      <c r="L17" s="89"/>
      <c r="M17" s="93"/>
      <c r="N17" s="94"/>
      <c r="O17" s="94"/>
      <c r="P17" s="95">
        <f>P18</f>
        <v>0</v>
      </c>
      <c r="Q17" s="94"/>
      <c r="R17" s="95">
        <f>R18</f>
        <v>0</v>
      </c>
      <c r="S17" s="94"/>
      <c r="T17" s="96">
        <f>T18</f>
        <v>0</v>
      </c>
      <c r="AR17" s="90" t="s">
        <v>78</v>
      </c>
      <c r="AT17" s="97" t="s">
        <v>70</v>
      </c>
      <c r="AU17" s="97" t="s">
        <v>76</v>
      </c>
      <c r="AY17" s="90" t="s">
        <v>96</v>
      </c>
      <c r="BK17" s="98">
        <f>BK18</f>
        <v>2067</v>
      </c>
    </row>
    <row r="18" spans="1:65" s="2" customFormat="1" ht="14.45" customHeight="1">
      <c r="A18" s="23"/>
      <c r="B18" s="101"/>
      <c r="C18" s="102" t="s">
        <v>76</v>
      </c>
      <c r="D18" s="102" t="s">
        <v>99</v>
      </c>
      <c r="E18" s="103" t="s">
        <v>100</v>
      </c>
      <c r="F18" s="104" t="s">
        <v>101</v>
      </c>
      <c r="G18" s="105" t="s">
        <v>102</v>
      </c>
      <c r="H18" s="106">
        <v>1</v>
      </c>
      <c r="I18" s="107">
        <v>2067</v>
      </c>
      <c r="J18" s="107">
        <v>0</v>
      </c>
      <c r="K18" s="108"/>
      <c r="L18" s="24"/>
      <c r="M18" s="109" t="s">
        <v>1</v>
      </c>
      <c r="N18" s="110" t="s">
        <v>36</v>
      </c>
      <c r="O18" s="111">
        <v>0</v>
      </c>
      <c r="P18" s="111">
        <f>O18*H18</f>
        <v>0</v>
      </c>
      <c r="Q18" s="111">
        <v>0</v>
      </c>
      <c r="R18" s="111">
        <f>Q18*H18</f>
        <v>0</v>
      </c>
      <c r="S18" s="111">
        <v>0</v>
      </c>
      <c r="T18" s="112">
        <f>S18*H18</f>
        <v>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R18" s="113" t="s">
        <v>103</v>
      </c>
      <c r="AT18" s="113" t="s">
        <v>99</v>
      </c>
      <c r="AU18" s="113" t="s">
        <v>78</v>
      </c>
      <c r="AY18" s="11" t="s">
        <v>96</v>
      </c>
      <c r="BE18" s="114">
        <f>IF(N18="základní",J18,0)</f>
        <v>0</v>
      </c>
      <c r="BF18" s="114">
        <f>IF(N18="snížená",J18,0)</f>
        <v>0</v>
      </c>
      <c r="BG18" s="114">
        <f>IF(N18="zákl. přenesená",J18,0)</f>
        <v>0</v>
      </c>
      <c r="BH18" s="114">
        <f>IF(N18="sníž. přenesená",J18,0)</f>
        <v>0</v>
      </c>
      <c r="BI18" s="114">
        <f>IF(N18="nulová",J18,0)</f>
        <v>0</v>
      </c>
      <c r="BJ18" s="11" t="s">
        <v>76</v>
      </c>
      <c r="BK18" s="114">
        <f>ROUND(I18*H18,2)</f>
        <v>2067</v>
      </c>
      <c r="BL18" s="11" t="s">
        <v>103</v>
      </c>
      <c r="BM18" s="113" t="s">
        <v>104</v>
      </c>
    </row>
    <row r="19" spans="1:65" s="9" customFormat="1" ht="22.9" customHeight="1">
      <c r="B19" s="89"/>
      <c r="D19" s="90" t="s">
        <v>70</v>
      </c>
      <c r="E19" s="99" t="s">
        <v>105</v>
      </c>
      <c r="F19" s="99" t="s">
        <v>106</v>
      </c>
      <c r="J19" s="100">
        <v>0</v>
      </c>
      <c r="L19" s="89"/>
      <c r="M19" s="93"/>
      <c r="N19" s="94"/>
      <c r="O19" s="94"/>
      <c r="P19" s="95">
        <f>SUM(P20:P42)</f>
        <v>13.876000000000003</v>
      </c>
      <c r="Q19" s="94"/>
      <c r="R19" s="95">
        <f>SUM(R20:R42)</f>
        <v>0.13571999999999998</v>
      </c>
      <c r="S19" s="94"/>
      <c r="T19" s="96">
        <f>SUM(T20:T42)</f>
        <v>3.7879999999999997E-2</v>
      </c>
      <c r="V19" s="23"/>
      <c r="AR19" s="90" t="s">
        <v>78</v>
      </c>
      <c r="AT19" s="97" t="s">
        <v>70</v>
      </c>
      <c r="AU19" s="97" t="s">
        <v>76</v>
      </c>
      <c r="AY19" s="90" t="s">
        <v>96</v>
      </c>
      <c r="BK19" s="98">
        <f>SUM(BK20:BK42)</f>
        <v>52612.950000000004</v>
      </c>
    </row>
    <row r="20" spans="1:65" s="2" customFormat="1" ht="14.45" customHeight="1">
      <c r="A20" s="23"/>
      <c r="B20" s="101"/>
      <c r="C20" s="123" t="s">
        <v>78</v>
      </c>
      <c r="D20" s="123" t="s">
        <v>99</v>
      </c>
      <c r="E20" s="124" t="s">
        <v>107</v>
      </c>
      <c r="F20" s="125" t="s">
        <v>108</v>
      </c>
      <c r="G20" s="126" t="s">
        <v>109</v>
      </c>
      <c r="H20" s="127">
        <v>1</v>
      </c>
      <c r="I20" s="128">
        <v>195</v>
      </c>
      <c r="J20" s="128">
        <v>0</v>
      </c>
      <c r="K20" s="108"/>
      <c r="L20" s="24"/>
      <c r="M20" s="109" t="s">
        <v>1</v>
      </c>
      <c r="N20" s="110" t="s">
        <v>36</v>
      </c>
      <c r="O20" s="111">
        <v>7.0999999999999994E-2</v>
      </c>
      <c r="P20" s="111">
        <f t="shared" ref="P20:P42" si="0">O20*H20</f>
        <v>7.0999999999999994E-2</v>
      </c>
      <c r="Q20" s="111">
        <v>0</v>
      </c>
      <c r="R20" s="111">
        <f t="shared" ref="R20:R42" si="1">Q20*H20</f>
        <v>0</v>
      </c>
      <c r="S20" s="111">
        <v>0</v>
      </c>
      <c r="T20" s="112">
        <f t="shared" ref="T20:T42" si="2">S20*H20</f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R20" s="113" t="s">
        <v>103</v>
      </c>
      <c r="AT20" s="113" t="s">
        <v>99</v>
      </c>
      <c r="AU20" s="113" t="s">
        <v>78</v>
      </c>
      <c r="AY20" s="11" t="s">
        <v>96</v>
      </c>
      <c r="BE20" s="114">
        <f t="shared" ref="BE20:BE42" si="3">IF(N20="základní",J20,0)</f>
        <v>0</v>
      </c>
      <c r="BF20" s="114">
        <f t="shared" ref="BF20:BF42" si="4">IF(N20="snížená",J20,0)</f>
        <v>0</v>
      </c>
      <c r="BG20" s="114">
        <f t="shared" ref="BG20:BG42" si="5">IF(N20="zákl. přenesená",J20,0)</f>
        <v>0</v>
      </c>
      <c r="BH20" s="114">
        <f t="shared" ref="BH20:BH42" si="6">IF(N20="sníž. přenesená",J20,0)</f>
        <v>0</v>
      </c>
      <c r="BI20" s="114">
        <f t="shared" ref="BI20:BI42" si="7">IF(N20="nulová",J20,0)</f>
        <v>0</v>
      </c>
      <c r="BJ20" s="11" t="s">
        <v>76</v>
      </c>
      <c r="BK20" s="114">
        <f t="shared" ref="BK20:BK42" si="8">ROUND(I20*H20,2)</f>
        <v>195</v>
      </c>
      <c r="BL20" s="11" t="s">
        <v>103</v>
      </c>
      <c r="BM20" s="113" t="s">
        <v>110</v>
      </c>
    </row>
    <row r="21" spans="1:65" s="2" customFormat="1" ht="14.45" customHeight="1">
      <c r="A21" s="23"/>
      <c r="B21" s="101"/>
      <c r="C21" s="129" t="s">
        <v>111</v>
      </c>
      <c r="D21" s="129" t="s">
        <v>112</v>
      </c>
      <c r="E21" s="130" t="s">
        <v>113</v>
      </c>
      <c r="F21" s="131" t="s">
        <v>114</v>
      </c>
      <c r="G21" s="132" t="s">
        <v>109</v>
      </c>
      <c r="H21" s="133">
        <v>1</v>
      </c>
      <c r="I21" s="134">
        <v>1058.5899999999999</v>
      </c>
      <c r="J21" s="134">
        <v>0</v>
      </c>
      <c r="K21" s="115"/>
      <c r="L21" s="116"/>
      <c r="M21" s="117" t="s">
        <v>1</v>
      </c>
      <c r="N21" s="118" t="s">
        <v>36</v>
      </c>
      <c r="O21" s="111">
        <v>0</v>
      </c>
      <c r="P21" s="111">
        <f t="shared" si="0"/>
        <v>0</v>
      </c>
      <c r="Q21" s="111">
        <v>5.0000000000000001E-4</v>
      </c>
      <c r="R21" s="111">
        <f t="shared" si="1"/>
        <v>5.0000000000000001E-4</v>
      </c>
      <c r="S21" s="111">
        <v>0</v>
      </c>
      <c r="T21" s="112">
        <f t="shared" si="2"/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R21" s="113" t="s">
        <v>115</v>
      </c>
      <c r="AT21" s="113" t="s">
        <v>112</v>
      </c>
      <c r="AU21" s="113" t="s">
        <v>78</v>
      </c>
      <c r="AY21" s="11" t="s">
        <v>96</v>
      </c>
      <c r="BE21" s="114">
        <f t="shared" si="3"/>
        <v>0</v>
      </c>
      <c r="BF21" s="114">
        <f t="shared" si="4"/>
        <v>0</v>
      </c>
      <c r="BG21" s="114">
        <f t="shared" si="5"/>
        <v>0</v>
      </c>
      <c r="BH21" s="114">
        <f t="shared" si="6"/>
        <v>0</v>
      </c>
      <c r="BI21" s="114">
        <f t="shared" si="7"/>
        <v>0</v>
      </c>
      <c r="BJ21" s="11" t="s">
        <v>76</v>
      </c>
      <c r="BK21" s="114">
        <f t="shared" si="8"/>
        <v>1058.5899999999999</v>
      </c>
      <c r="BL21" s="11" t="s">
        <v>103</v>
      </c>
      <c r="BM21" s="113" t="s">
        <v>116</v>
      </c>
    </row>
    <row r="22" spans="1:65" s="2" customFormat="1" ht="14.45" customHeight="1">
      <c r="A22" s="23"/>
      <c r="B22" s="101"/>
      <c r="C22" s="129" t="s">
        <v>117</v>
      </c>
      <c r="D22" s="129" t="s">
        <v>112</v>
      </c>
      <c r="E22" s="130" t="s">
        <v>118</v>
      </c>
      <c r="F22" s="131" t="s">
        <v>119</v>
      </c>
      <c r="G22" s="132" t="s">
        <v>109</v>
      </c>
      <c r="H22" s="133">
        <v>2</v>
      </c>
      <c r="I22" s="134">
        <v>508.3</v>
      </c>
      <c r="J22" s="134">
        <v>0</v>
      </c>
      <c r="K22" s="115"/>
      <c r="L22" s="116"/>
      <c r="M22" s="117" t="s">
        <v>1</v>
      </c>
      <c r="N22" s="118" t="s">
        <v>36</v>
      </c>
      <c r="O22" s="111">
        <v>0</v>
      </c>
      <c r="P22" s="111">
        <f t="shared" si="0"/>
        <v>0</v>
      </c>
      <c r="Q22" s="111">
        <v>1.4E-2</v>
      </c>
      <c r="R22" s="111">
        <f t="shared" si="1"/>
        <v>2.8000000000000001E-2</v>
      </c>
      <c r="S22" s="111">
        <v>0</v>
      </c>
      <c r="T22" s="112">
        <f t="shared" si="2"/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R22" s="113" t="s">
        <v>115</v>
      </c>
      <c r="AT22" s="113" t="s">
        <v>112</v>
      </c>
      <c r="AU22" s="113" t="s">
        <v>78</v>
      </c>
      <c r="AY22" s="11" t="s">
        <v>96</v>
      </c>
      <c r="BE22" s="114">
        <f t="shared" si="3"/>
        <v>0</v>
      </c>
      <c r="BF22" s="114">
        <f t="shared" si="4"/>
        <v>0</v>
      </c>
      <c r="BG22" s="114">
        <f t="shared" si="5"/>
        <v>0</v>
      </c>
      <c r="BH22" s="114">
        <f t="shared" si="6"/>
        <v>0</v>
      </c>
      <c r="BI22" s="114">
        <f t="shared" si="7"/>
        <v>0</v>
      </c>
      <c r="BJ22" s="11" t="s">
        <v>76</v>
      </c>
      <c r="BK22" s="114">
        <f t="shared" si="8"/>
        <v>1016.6</v>
      </c>
      <c r="BL22" s="11" t="s">
        <v>103</v>
      </c>
      <c r="BM22" s="113" t="s">
        <v>120</v>
      </c>
    </row>
    <row r="23" spans="1:65" s="2" customFormat="1" ht="14.45" customHeight="1">
      <c r="A23" s="23"/>
      <c r="B23" s="101"/>
      <c r="C23" s="123" t="s">
        <v>121</v>
      </c>
      <c r="D23" s="123" t="s">
        <v>99</v>
      </c>
      <c r="E23" s="124" t="s">
        <v>122</v>
      </c>
      <c r="F23" s="125" t="s">
        <v>123</v>
      </c>
      <c r="G23" s="126" t="s">
        <v>109</v>
      </c>
      <c r="H23" s="127">
        <v>2</v>
      </c>
      <c r="I23" s="128">
        <v>312</v>
      </c>
      <c r="J23" s="128">
        <v>0</v>
      </c>
      <c r="K23" s="108"/>
      <c r="L23" s="24"/>
      <c r="M23" s="109" t="s">
        <v>1</v>
      </c>
      <c r="N23" s="110" t="s">
        <v>36</v>
      </c>
      <c r="O23" s="111">
        <v>7.0999999999999994E-2</v>
      </c>
      <c r="P23" s="111">
        <f t="shared" si="0"/>
        <v>0.14199999999999999</v>
      </c>
      <c r="Q23" s="111">
        <v>0</v>
      </c>
      <c r="R23" s="111">
        <f t="shared" si="1"/>
        <v>0</v>
      </c>
      <c r="S23" s="111">
        <v>0</v>
      </c>
      <c r="T23" s="112">
        <f t="shared" si="2"/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R23" s="113" t="s">
        <v>103</v>
      </c>
      <c r="AT23" s="113" t="s">
        <v>99</v>
      </c>
      <c r="AU23" s="113" t="s">
        <v>78</v>
      </c>
      <c r="AY23" s="11" t="s">
        <v>96</v>
      </c>
      <c r="BE23" s="114">
        <f t="shared" si="3"/>
        <v>0</v>
      </c>
      <c r="BF23" s="114">
        <f t="shared" si="4"/>
        <v>0</v>
      </c>
      <c r="BG23" s="114">
        <f t="shared" si="5"/>
        <v>0</v>
      </c>
      <c r="BH23" s="114">
        <f t="shared" si="6"/>
        <v>0</v>
      </c>
      <c r="BI23" s="114">
        <f t="shared" si="7"/>
        <v>0</v>
      </c>
      <c r="BJ23" s="11" t="s">
        <v>76</v>
      </c>
      <c r="BK23" s="114">
        <f t="shared" si="8"/>
        <v>624</v>
      </c>
      <c r="BL23" s="11" t="s">
        <v>103</v>
      </c>
      <c r="BM23" s="113" t="s">
        <v>124</v>
      </c>
    </row>
    <row r="24" spans="1:65" s="2" customFormat="1" ht="14.45" customHeight="1">
      <c r="A24" s="23"/>
      <c r="B24" s="101"/>
      <c r="C24" s="129" t="s">
        <v>125</v>
      </c>
      <c r="D24" s="129" t="s">
        <v>112</v>
      </c>
      <c r="E24" s="130" t="s">
        <v>126</v>
      </c>
      <c r="F24" s="131" t="s">
        <v>127</v>
      </c>
      <c r="G24" s="132" t="s">
        <v>109</v>
      </c>
      <c r="H24" s="133">
        <v>2</v>
      </c>
      <c r="I24" s="134">
        <v>854.1</v>
      </c>
      <c r="J24" s="134">
        <v>0</v>
      </c>
      <c r="K24" s="115"/>
      <c r="L24" s="116"/>
      <c r="M24" s="117" t="s">
        <v>1</v>
      </c>
      <c r="N24" s="118" t="s">
        <v>36</v>
      </c>
      <c r="O24" s="111">
        <v>0</v>
      </c>
      <c r="P24" s="111">
        <f t="shared" si="0"/>
        <v>0</v>
      </c>
      <c r="Q24" s="111">
        <v>5.0000000000000001E-4</v>
      </c>
      <c r="R24" s="111">
        <f t="shared" si="1"/>
        <v>1E-3</v>
      </c>
      <c r="S24" s="111">
        <v>0</v>
      </c>
      <c r="T24" s="112">
        <f t="shared" si="2"/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R24" s="113" t="s">
        <v>115</v>
      </c>
      <c r="AT24" s="113" t="s">
        <v>112</v>
      </c>
      <c r="AU24" s="113" t="s">
        <v>78</v>
      </c>
      <c r="AY24" s="11" t="s">
        <v>96</v>
      </c>
      <c r="BE24" s="114">
        <f t="shared" si="3"/>
        <v>0</v>
      </c>
      <c r="BF24" s="114">
        <f t="shared" si="4"/>
        <v>0</v>
      </c>
      <c r="BG24" s="114">
        <f t="shared" si="5"/>
        <v>0</v>
      </c>
      <c r="BH24" s="114">
        <f t="shared" si="6"/>
        <v>0</v>
      </c>
      <c r="BI24" s="114">
        <f t="shared" si="7"/>
        <v>0</v>
      </c>
      <c r="BJ24" s="11" t="s">
        <v>76</v>
      </c>
      <c r="BK24" s="114">
        <f t="shared" si="8"/>
        <v>1708.2</v>
      </c>
      <c r="BL24" s="11" t="s">
        <v>103</v>
      </c>
      <c r="BM24" s="113" t="s">
        <v>128</v>
      </c>
    </row>
    <row r="25" spans="1:65" s="2" customFormat="1" ht="24.2" customHeight="1">
      <c r="A25" s="23"/>
      <c r="B25" s="101"/>
      <c r="C25" s="123" t="s">
        <v>129</v>
      </c>
      <c r="D25" s="123" t="s">
        <v>99</v>
      </c>
      <c r="E25" s="124" t="s">
        <v>130</v>
      </c>
      <c r="F25" s="125" t="s">
        <v>198</v>
      </c>
      <c r="G25" s="126" t="s">
        <v>131</v>
      </c>
      <c r="H25" s="127">
        <v>4</v>
      </c>
      <c r="I25" s="128">
        <v>1352</v>
      </c>
      <c r="J25" s="128">
        <v>0</v>
      </c>
      <c r="K25" s="108"/>
      <c r="L25" s="24"/>
      <c r="M25" s="109" t="s">
        <v>1</v>
      </c>
      <c r="N25" s="110" t="s">
        <v>36</v>
      </c>
      <c r="O25" s="111">
        <v>1.1000000000000001</v>
      </c>
      <c r="P25" s="111">
        <f t="shared" si="0"/>
        <v>4.4000000000000004</v>
      </c>
      <c r="Q25" s="111">
        <v>1.73E-3</v>
      </c>
      <c r="R25" s="111">
        <f t="shared" si="1"/>
        <v>6.9199999999999999E-3</v>
      </c>
      <c r="S25" s="111">
        <v>0</v>
      </c>
      <c r="T25" s="112">
        <f t="shared" si="2"/>
        <v>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R25" s="113" t="s">
        <v>103</v>
      </c>
      <c r="AT25" s="113" t="s">
        <v>99</v>
      </c>
      <c r="AU25" s="113" t="s">
        <v>78</v>
      </c>
      <c r="AY25" s="11" t="s">
        <v>96</v>
      </c>
      <c r="BE25" s="114">
        <f t="shared" si="3"/>
        <v>0</v>
      </c>
      <c r="BF25" s="114">
        <f t="shared" si="4"/>
        <v>0</v>
      </c>
      <c r="BG25" s="114">
        <f t="shared" si="5"/>
        <v>0</v>
      </c>
      <c r="BH25" s="114">
        <f t="shared" si="6"/>
        <v>0</v>
      </c>
      <c r="BI25" s="114">
        <f t="shared" si="7"/>
        <v>0</v>
      </c>
      <c r="BJ25" s="11" t="s">
        <v>76</v>
      </c>
      <c r="BK25" s="114">
        <f t="shared" si="8"/>
        <v>5408</v>
      </c>
      <c r="BL25" s="11" t="s">
        <v>103</v>
      </c>
      <c r="BM25" s="113" t="s">
        <v>132</v>
      </c>
    </row>
    <row r="26" spans="1:65" s="2" customFormat="1" ht="24.2" customHeight="1">
      <c r="A26" s="23"/>
      <c r="B26" s="101"/>
      <c r="C26" s="129" t="s">
        <v>133</v>
      </c>
      <c r="D26" s="129" t="s">
        <v>112</v>
      </c>
      <c r="E26" s="130" t="s">
        <v>134</v>
      </c>
      <c r="F26" s="131" t="s">
        <v>135</v>
      </c>
      <c r="G26" s="132" t="s">
        <v>109</v>
      </c>
      <c r="H26" s="133">
        <v>3</v>
      </c>
      <c r="I26" s="134">
        <v>1098.5</v>
      </c>
      <c r="J26" s="134">
        <v>0</v>
      </c>
      <c r="K26" s="115"/>
      <c r="L26" s="116"/>
      <c r="M26" s="117" t="s">
        <v>1</v>
      </c>
      <c r="N26" s="118" t="s">
        <v>36</v>
      </c>
      <c r="O26" s="111">
        <v>0</v>
      </c>
      <c r="P26" s="111">
        <f t="shared" si="0"/>
        <v>0</v>
      </c>
      <c r="Q26" s="111">
        <v>1.2999999999999999E-2</v>
      </c>
      <c r="R26" s="111">
        <f t="shared" si="1"/>
        <v>3.9E-2</v>
      </c>
      <c r="S26" s="111">
        <v>0</v>
      </c>
      <c r="T26" s="112">
        <f t="shared" si="2"/>
        <v>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R26" s="113" t="s">
        <v>115</v>
      </c>
      <c r="AT26" s="113" t="s">
        <v>112</v>
      </c>
      <c r="AU26" s="113" t="s">
        <v>78</v>
      </c>
      <c r="AY26" s="11" t="s">
        <v>96</v>
      </c>
      <c r="BE26" s="114">
        <f t="shared" si="3"/>
        <v>0</v>
      </c>
      <c r="BF26" s="114">
        <f t="shared" si="4"/>
        <v>0</v>
      </c>
      <c r="BG26" s="114">
        <f t="shared" si="5"/>
        <v>0</v>
      </c>
      <c r="BH26" s="114">
        <f t="shared" si="6"/>
        <v>0</v>
      </c>
      <c r="BI26" s="114">
        <f t="shared" si="7"/>
        <v>0</v>
      </c>
      <c r="BJ26" s="11" t="s">
        <v>76</v>
      </c>
      <c r="BK26" s="114">
        <f t="shared" si="8"/>
        <v>3295.5</v>
      </c>
      <c r="BL26" s="11" t="s">
        <v>103</v>
      </c>
      <c r="BM26" s="113" t="s">
        <v>136</v>
      </c>
    </row>
    <row r="27" spans="1:65" s="2" customFormat="1" ht="24.2" customHeight="1">
      <c r="A27" s="23"/>
      <c r="B27" s="101"/>
      <c r="C27" s="129" t="s">
        <v>137</v>
      </c>
      <c r="D27" s="129" t="s">
        <v>112</v>
      </c>
      <c r="E27" s="130" t="s">
        <v>138</v>
      </c>
      <c r="F27" s="131" t="s">
        <v>139</v>
      </c>
      <c r="G27" s="132" t="s">
        <v>109</v>
      </c>
      <c r="H27" s="133">
        <v>1</v>
      </c>
      <c r="I27" s="134">
        <v>1202.5</v>
      </c>
      <c r="J27" s="134">
        <v>0</v>
      </c>
      <c r="K27" s="115"/>
      <c r="L27" s="116"/>
      <c r="M27" s="117" t="s">
        <v>1</v>
      </c>
      <c r="N27" s="118" t="s">
        <v>36</v>
      </c>
      <c r="O27" s="111">
        <v>0</v>
      </c>
      <c r="P27" s="111">
        <f t="shared" si="0"/>
        <v>0</v>
      </c>
      <c r="Q27" s="111">
        <v>1.55E-2</v>
      </c>
      <c r="R27" s="111">
        <f t="shared" si="1"/>
        <v>1.55E-2</v>
      </c>
      <c r="S27" s="111">
        <v>0</v>
      </c>
      <c r="T27" s="112">
        <f t="shared" si="2"/>
        <v>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R27" s="113" t="s">
        <v>115</v>
      </c>
      <c r="AT27" s="113" t="s">
        <v>112</v>
      </c>
      <c r="AU27" s="113" t="s">
        <v>78</v>
      </c>
      <c r="AY27" s="11" t="s">
        <v>96</v>
      </c>
      <c r="BE27" s="114">
        <f t="shared" si="3"/>
        <v>0</v>
      </c>
      <c r="BF27" s="114">
        <f t="shared" si="4"/>
        <v>0</v>
      </c>
      <c r="BG27" s="114">
        <f t="shared" si="5"/>
        <v>0</v>
      </c>
      <c r="BH27" s="114">
        <f t="shared" si="6"/>
        <v>0</v>
      </c>
      <c r="BI27" s="114">
        <f t="shared" si="7"/>
        <v>0</v>
      </c>
      <c r="BJ27" s="11" t="s">
        <v>76</v>
      </c>
      <c r="BK27" s="114">
        <f t="shared" si="8"/>
        <v>1202.5</v>
      </c>
      <c r="BL27" s="11" t="s">
        <v>103</v>
      </c>
      <c r="BM27" s="113" t="s">
        <v>140</v>
      </c>
    </row>
    <row r="28" spans="1:65" s="2" customFormat="1" ht="24.2" customHeight="1">
      <c r="A28" s="23"/>
      <c r="B28" s="101"/>
      <c r="C28" s="129" t="s">
        <v>141</v>
      </c>
      <c r="D28" s="129" t="s">
        <v>112</v>
      </c>
      <c r="E28" s="130" t="s">
        <v>142</v>
      </c>
      <c r="F28" s="131" t="s">
        <v>143</v>
      </c>
      <c r="G28" s="132" t="s">
        <v>109</v>
      </c>
      <c r="H28" s="133">
        <v>7</v>
      </c>
      <c r="I28" s="134">
        <v>188.5</v>
      </c>
      <c r="J28" s="134">
        <v>0</v>
      </c>
      <c r="K28" s="115"/>
      <c r="L28" s="116"/>
      <c r="M28" s="117" t="s">
        <v>1</v>
      </c>
      <c r="N28" s="118" t="s">
        <v>36</v>
      </c>
      <c r="O28" s="111">
        <v>0</v>
      </c>
      <c r="P28" s="111">
        <f t="shared" si="0"/>
        <v>0</v>
      </c>
      <c r="Q28" s="111">
        <v>1.8E-3</v>
      </c>
      <c r="R28" s="111">
        <f t="shared" si="1"/>
        <v>1.26E-2</v>
      </c>
      <c r="S28" s="111">
        <v>0</v>
      </c>
      <c r="T28" s="112">
        <f t="shared" si="2"/>
        <v>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R28" s="113" t="s">
        <v>115</v>
      </c>
      <c r="AT28" s="113" t="s">
        <v>112</v>
      </c>
      <c r="AU28" s="113" t="s">
        <v>78</v>
      </c>
      <c r="AY28" s="11" t="s">
        <v>96</v>
      </c>
      <c r="BE28" s="114">
        <f t="shared" si="3"/>
        <v>0</v>
      </c>
      <c r="BF28" s="114">
        <f t="shared" si="4"/>
        <v>0</v>
      </c>
      <c r="BG28" s="114">
        <f t="shared" si="5"/>
        <v>0</v>
      </c>
      <c r="BH28" s="114">
        <f t="shared" si="6"/>
        <v>0</v>
      </c>
      <c r="BI28" s="114">
        <f t="shared" si="7"/>
        <v>0</v>
      </c>
      <c r="BJ28" s="11" t="s">
        <v>76</v>
      </c>
      <c r="BK28" s="114">
        <f t="shared" si="8"/>
        <v>1319.5</v>
      </c>
      <c r="BL28" s="11" t="s">
        <v>103</v>
      </c>
      <c r="BM28" s="113" t="s">
        <v>144</v>
      </c>
    </row>
    <row r="29" spans="1:65" s="2" customFormat="1" ht="14.45" customHeight="1">
      <c r="A29" s="23"/>
      <c r="B29" s="101"/>
      <c r="C29" s="123" t="s">
        <v>145</v>
      </c>
      <c r="D29" s="123" t="s">
        <v>99</v>
      </c>
      <c r="E29" s="124" t="s">
        <v>146</v>
      </c>
      <c r="F29" s="125" t="s">
        <v>147</v>
      </c>
      <c r="G29" s="126" t="s">
        <v>131</v>
      </c>
      <c r="H29" s="127">
        <v>1</v>
      </c>
      <c r="I29" s="128">
        <v>267.8</v>
      </c>
      <c r="J29" s="128">
        <v>0</v>
      </c>
      <c r="K29" s="108"/>
      <c r="L29" s="24"/>
      <c r="M29" s="109" t="s">
        <v>1</v>
      </c>
      <c r="N29" s="110" t="s">
        <v>36</v>
      </c>
      <c r="O29" s="111">
        <v>0.56899999999999995</v>
      </c>
      <c r="P29" s="111">
        <f t="shared" si="0"/>
        <v>0.56899999999999995</v>
      </c>
      <c r="Q29" s="111">
        <v>0</v>
      </c>
      <c r="R29" s="111">
        <f t="shared" si="1"/>
        <v>0</v>
      </c>
      <c r="S29" s="111">
        <v>1.7600000000000001E-2</v>
      </c>
      <c r="T29" s="112">
        <f t="shared" si="2"/>
        <v>1.7600000000000001E-2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R29" s="113" t="s">
        <v>103</v>
      </c>
      <c r="AT29" s="113" t="s">
        <v>99</v>
      </c>
      <c r="AU29" s="113" t="s">
        <v>78</v>
      </c>
      <c r="AY29" s="11" t="s">
        <v>96</v>
      </c>
      <c r="BE29" s="114">
        <f t="shared" si="3"/>
        <v>0</v>
      </c>
      <c r="BF29" s="114">
        <f t="shared" si="4"/>
        <v>0</v>
      </c>
      <c r="BG29" s="114">
        <f t="shared" si="5"/>
        <v>0</v>
      </c>
      <c r="BH29" s="114">
        <f t="shared" si="6"/>
        <v>0</v>
      </c>
      <c r="BI29" s="114">
        <f t="shared" si="7"/>
        <v>0</v>
      </c>
      <c r="BJ29" s="11" t="s">
        <v>76</v>
      </c>
      <c r="BK29" s="114">
        <f t="shared" si="8"/>
        <v>267.8</v>
      </c>
      <c r="BL29" s="11" t="s">
        <v>103</v>
      </c>
      <c r="BM29" s="113" t="s">
        <v>148</v>
      </c>
    </row>
    <row r="30" spans="1:65" s="2" customFormat="1" ht="24.2" customHeight="1">
      <c r="A30" s="23"/>
      <c r="B30" s="101"/>
      <c r="C30" s="123" t="s">
        <v>149</v>
      </c>
      <c r="D30" s="123" t="s">
        <v>99</v>
      </c>
      <c r="E30" s="124" t="s">
        <v>150</v>
      </c>
      <c r="F30" s="125" t="s">
        <v>151</v>
      </c>
      <c r="G30" s="126" t="s">
        <v>109</v>
      </c>
      <c r="H30" s="127">
        <v>1</v>
      </c>
      <c r="I30" s="128">
        <v>1393.6000000000001</v>
      </c>
      <c r="J30" s="128">
        <v>0</v>
      </c>
      <c r="K30" s="108"/>
      <c r="L30" s="24"/>
      <c r="M30" s="109" t="s">
        <v>1</v>
      </c>
      <c r="N30" s="110" t="s">
        <v>36</v>
      </c>
      <c r="O30" s="111">
        <v>1.3129999999999999</v>
      </c>
      <c r="P30" s="111">
        <f t="shared" si="0"/>
        <v>1.3129999999999999</v>
      </c>
      <c r="Q30" s="111">
        <v>1.39E-3</v>
      </c>
      <c r="R30" s="111">
        <f t="shared" si="1"/>
        <v>1.39E-3</v>
      </c>
      <c r="S30" s="111">
        <v>0</v>
      </c>
      <c r="T30" s="112">
        <f t="shared" si="2"/>
        <v>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R30" s="113" t="s">
        <v>103</v>
      </c>
      <c r="AT30" s="113" t="s">
        <v>99</v>
      </c>
      <c r="AU30" s="113" t="s">
        <v>78</v>
      </c>
      <c r="AY30" s="11" t="s">
        <v>96</v>
      </c>
      <c r="BE30" s="114">
        <f t="shared" si="3"/>
        <v>0</v>
      </c>
      <c r="BF30" s="114">
        <f t="shared" si="4"/>
        <v>0</v>
      </c>
      <c r="BG30" s="114">
        <f t="shared" si="5"/>
        <v>0</v>
      </c>
      <c r="BH30" s="114">
        <f t="shared" si="6"/>
        <v>0</v>
      </c>
      <c r="BI30" s="114">
        <f t="shared" si="7"/>
        <v>0</v>
      </c>
      <c r="BJ30" s="11" t="s">
        <v>76</v>
      </c>
      <c r="BK30" s="114">
        <f t="shared" si="8"/>
        <v>1393.6</v>
      </c>
      <c r="BL30" s="11" t="s">
        <v>103</v>
      </c>
      <c r="BM30" s="113" t="s">
        <v>152</v>
      </c>
    </row>
    <row r="31" spans="1:65" s="2" customFormat="1" ht="37.9" customHeight="1">
      <c r="A31" s="23"/>
      <c r="B31" s="101"/>
      <c r="C31" s="123" t="s">
        <v>153</v>
      </c>
      <c r="D31" s="123" t="s">
        <v>99</v>
      </c>
      <c r="E31" s="124" t="s">
        <v>154</v>
      </c>
      <c r="F31" s="125" t="s">
        <v>155</v>
      </c>
      <c r="G31" s="126" t="s">
        <v>131</v>
      </c>
      <c r="H31" s="127">
        <v>13</v>
      </c>
      <c r="I31" s="128">
        <v>101.92000000000002</v>
      </c>
      <c r="J31" s="128">
        <v>0</v>
      </c>
      <c r="K31" s="108"/>
      <c r="L31" s="24"/>
      <c r="M31" s="109" t="s">
        <v>1</v>
      </c>
      <c r="N31" s="110" t="s">
        <v>36</v>
      </c>
      <c r="O31" s="111">
        <v>0.217</v>
      </c>
      <c r="P31" s="111">
        <f t="shared" si="0"/>
        <v>2.8210000000000002</v>
      </c>
      <c r="Q31" s="111">
        <v>0</v>
      </c>
      <c r="R31" s="111">
        <f t="shared" si="1"/>
        <v>0</v>
      </c>
      <c r="S31" s="111">
        <v>1.56E-3</v>
      </c>
      <c r="T31" s="112">
        <f t="shared" si="2"/>
        <v>2.0279999999999999E-2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R31" s="113" t="s">
        <v>103</v>
      </c>
      <c r="AT31" s="113" t="s">
        <v>99</v>
      </c>
      <c r="AU31" s="113" t="s">
        <v>78</v>
      </c>
      <c r="AY31" s="11" t="s">
        <v>96</v>
      </c>
      <c r="BE31" s="114">
        <f t="shared" si="3"/>
        <v>0</v>
      </c>
      <c r="BF31" s="114">
        <f t="shared" si="4"/>
        <v>0</v>
      </c>
      <c r="BG31" s="114">
        <f t="shared" si="5"/>
        <v>0</v>
      </c>
      <c r="BH31" s="114">
        <f t="shared" si="6"/>
        <v>0</v>
      </c>
      <c r="BI31" s="114">
        <f t="shared" si="7"/>
        <v>0</v>
      </c>
      <c r="BJ31" s="11" t="s">
        <v>76</v>
      </c>
      <c r="BK31" s="114">
        <f t="shared" si="8"/>
        <v>1324.96</v>
      </c>
      <c r="BL31" s="11" t="s">
        <v>103</v>
      </c>
      <c r="BM31" s="113" t="s">
        <v>156</v>
      </c>
    </row>
    <row r="32" spans="1:65" s="2" customFormat="1" ht="37.9" customHeight="1">
      <c r="A32" s="23"/>
      <c r="B32" s="101"/>
      <c r="C32" s="123" t="s">
        <v>157</v>
      </c>
      <c r="D32" s="123" t="s">
        <v>99</v>
      </c>
      <c r="E32" s="124" t="s">
        <v>158</v>
      </c>
      <c r="F32" s="125" t="s">
        <v>159</v>
      </c>
      <c r="G32" s="126" t="s">
        <v>109</v>
      </c>
      <c r="H32" s="127">
        <v>9</v>
      </c>
      <c r="I32" s="128">
        <v>331.5</v>
      </c>
      <c r="J32" s="128">
        <v>0</v>
      </c>
      <c r="K32" s="108"/>
      <c r="L32" s="24"/>
      <c r="M32" s="109" t="s">
        <v>1</v>
      </c>
      <c r="N32" s="110" t="s">
        <v>36</v>
      </c>
      <c r="O32" s="111">
        <v>0.41399999999999998</v>
      </c>
      <c r="P32" s="111">
        <f t="shared" si="0"/>
        <v>3.726</v>
      </c>
      <c r="Q32" s="111">
        <v>1.6000000000000001E-4</v>
      </c>
      <c r="R32" s="111">
        <f t="shared" si="1"/>
        <v>1.4400000000000001E-3</v>
      </c>
      <c r="S32" s="111">
        <v>0</v>
      </c>
      <c r="T32" s="112">
        <f t="shared" si="2"/>
        <v>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R32" s="113" t="s">
        <v>103</v>
      </c>
      <c r="AT32" s="113" t="s">
        <v>99</v>
      </c>
      <c r="AU32" s="113" t="s">
        <v>78</v>
      </c>
      <c r="AY32" s="11" t="s">
        <v>96</v>
      </c>
      <c r="BE32" s="114">
        <f t="shared" si="3"/>
        <v>0</v>
      </c>
      <c r="BF32" s="114">
        <f t="shared" si="4"/>
        <v>0</v>
      </c>
      <c r="BG32" s="114">
        <f t="shared" si="5"/>
        <v>0</v>
      </c>
      <c r="BH32" s="114">
        <f t="shared" si="6"/>
        <v>0</v>
      </c>
      <c r="BI32" s="114">
        <f t="shared" si="7"/>
        <v>0</v>
      </c>
      <c r="BJ32" s="11" t="s">
        <v>76</v>
      </c>
      <c r="BK32" s="114">
        <f t="shared" si="8"/>
        <v>2983.5</v>
      </c>
      <c r="BL32" s="11" t="s">
        <v>103</v>
      </c>
      <c r="BM32" s="113" t="s">
        <v>160</v>
      </c>
    </row>
    <row r="33" spans="1:65" s="2" customFormat="1" ht="24.2" customHeight="1">
      <c r="A33" s="23"/>
      <c r="B33" s="101"/>
      <c r="C33" s="129" t="s">
        <v>8</v>
      </c>
      <c r="D33" s="129" t="s">
        <v>112</v>
      </c>
      <c r="E33" s="130" t="s">
        <v>161</v>
      </c>
      <c r="F33" s="131" t="s">
        <v>162</v>
      </c>
      <c r="G33" s="132" t="s">
        <v>109</v>
      </c>
      <c r="H33" s="133">
        <v>8</v>
      </c>
      <c r="I33" s="134">
        <v>2028</v>
      </c>
      <c r="J33" s="134">
        <v>0</v>
      </c>
      <c r="K33" s="115"/>
      <c r="L33" s="116"/>
      <c r="M33" s="117" t="s">
        <v>1</v>
      </c>
      <c r="N33" s="118" t="s">
        <v>36</v>
      </c>
      <c r="O33" s="111">
        <v>0</v>
      </c>
      <c r="P33" s="111">
        <f t="shared" si="0"/>
        <v>0</v>
      </c>
      <c r="Q33" s="111">
        <v>1.8E-3</v>
      </c>
      <c r="R33" s="111">
        <f t="shared" si="1"/>
        <v>1.44E-2</v>
      </c>
      <c r="S33" s="111">
        <v>0</v>
      </c>
      <c r="T33" s="112">
        <f t="shared" si="2"/>
        <v>0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R33" s="113" t="s">
        <v>115</v>
      </c>
      <c r="AT33" s="113" t="s">
        <v>112</v>
      </c>
      <c r="AU33" s="113" t="s">
        <v>78</v>
      </c>
      <c r="AY33" s="11" t="s">
        <v>96</v>
      </c>
      <c r="BE33" s="114">
        <f t="shared" si="3"/>
        <v>0</v>
      </c>
      <c r="BF33" s="114">
        <f t="shared" si="4"/>
        <v>0</v>
      </c>
      <c r="BG33" s="114">
        <f t="shared" si="5"/>
        <v>0</v>
      </c>
      <c r="BH33" s="114">
        <f t="shared" si="6"/>
        <v>0</v>
      </c>
      <c r="BI33" s="114">
        <f t="shared" si="7"/>
        <v>0</v>
      </c>
      <c r="BJ33" s="11" t="s">
        <v>76</v>
      </c>
      <c r="BK33" s="114">
        <f t="shared" si="8"/>
        <v>16224</v>
      </c>
      <c r="BL33" s="11" t="s">
        <v>103</v>
      </c>
      <c r="BM33" s="113" t="s">
        <v>163</v>
      </c>
    </row>
    <row r="34" spans="1:65" s="2" customFormat="1" ht="24.2" customHeight="1">
      <c r="A34" s="23"/>
      <c r="B34" s="101"/>
      <c r="C34" s="129" t="s">
        <v>103</v>
      </c>
      <c r="D34" s="129" t="s">
        <v>112</v>
      </c>
      <c r="E34" s="130" t="s">
        <v>164</v>
      </c>
      <c r="F34" s="131" t="s">
        <v>165</v>
      </c>
      <c r="G34" s="132" t="s">
        <v>109</v>
      </c>
      <c r="H34" s="133">
        <v>1</v>
      </c>
      <c r="I34" s="134">
        <v>1547</v>
      </c>
      <c r="J34" s="134">
        <v>0</v>
      </c>
      <c r="K34" s="115"/>
      <c r="L34" s="116"/>
      <c r="M34" s="117" t="s">
        <v>1</v>
      </c>
      <c r="N34" s="118" t="s">
        <v>36</v>
      </c>
      <c r="O34" s="111">
        <v>0</v>
      </c>
      <c r="P34" s="111">
        <f t="shared" si="0"/>
        <v>0</v>
      </c>
      <c r="Q34" s="111">
        <v>1.8E-3</v>
      </c>
      <c r="R34" s="111">
        <f t="shared" si="1"/>
        <v>1.8E-3</v>
      </c>
      <c r="S34" s="111">
        <v>0</v>
      </c>
      <c r="T34" s="112">
        <f t="shared" si="2"/>
        <v>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R34" s="113" t="s">
        <v>115</v>
      </c>
      <c r="AT34" s="113" t="s">
        <v>112</v>
      </c>
      <c r="AU34" s="113" t="s">
        <v>78</v>
      </c>
      <c r="AY34" s="11" t="s">
        <v>96</v>
      </c>
      <c r="BE34" s="114">
        <f t="shared" si="3"/>
        <v>0</v>
      </c>
      <c r="BF34" s="114">
        <f t="shared" si="4"/>
        <v>0</v>
      </c>
      <c r="BG34" s="114">
        <f t="shared" si="5"/>
        <v>0</v>
      </c>
      <c r="BH34" s="114">
        <f t="shared" si="6"/>
        <v>0</v>
      </c>
      <c r="BI34" s="114">
        <f t="shared" si="7"/>
        <v>0</v>
      </c>
      <c r="BJ34" s="11" t="s">
        <v>76</v>
      </c>
      <c r="BK34" s="114">
        <f t="shared" si="8"/>
        <v>1547</v>
      </c>
      <c r="BL34" s="11" t="s">
        <v>103</v>
      </c>
      <c r="BM34" s="113" t="s">
        <v>166</v>
      </c>
    </row>
    <row r="35" spans="1:65" s="2" customFormat="1" ht="14.45" customHeight="1">
      <c r="A35" s="23"/>
      <c r="B35" s="101"/>
      <c r="C35" s="129" t="s">
        <v>167</v>
      </c>
      <c r="D35" s="129" t="s">
        <v>112</v>
      </c>
      <c r="E35" s="130" t="s">
        <v>168</v>
      </c>
      <c r="F35" s="131" t="s">
        <v>169</v>
      </c>
      <c r="G35" s="132" t="s">
        <v>109</v>
      </c>
      <c r="H35" s="133">
        <v>4</v>
      </c>
      <c r="I35" s="134">
        <v>828.1</v>
      </c>
      <c r="J35" s="134">
        <v>0</v>
      </c>
      <c r="K35" s="115"/>
      <c r="L35" s="116"/>
      <c r="M35" s="117" t="s">
        <v>1</v>
      </c>
      <c r="N35" s="118" t="s">
        <v>36</v>
      </c>
      <c r="O35" s="111">
        <v>0</v>
      </c>
      <c r="P35" s="111">
        <f t="shared" si="0"/>
        <v>0</v>
      </c>
      <c r="Q35" s="111">
        <v>1E-3</v>
      </c>
      <c r="R35" s="111">
        <f t="shared" si="1"/>
        <v>4.0000000000000001E-3</v>
      </c>
      <c r="S35" s="111">
        <v>0</v>
      </c>
      <c r="T35" s="112">
        <f t="shared" si="2"/>
        <v>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R35" s="113" t="s">
        <v>115</v>
      </c>
      <c r="AT35" s="113" t="s">
        <v>112</v>
      </c>
      <c r="AU35" s="113" t="s">
        <v>78</v>
      </c>
      <c r="AY35" s="11" t="s">
        <v>96</v>
      </c>
      <c r="BE35" s="114">
        <f t="shared" si="3"/>
        <v>0</v>
      </c>
      <c r="BF35" s="114">
        <f t="shared" si="4"/>
        <v>0</v>
      </c>
      <c r="BG35" s="114">
        <f t="shared" si="5"/>
        <v>0</v>
      </c>
      <c r="BH35" s="114">
        <f t="shared" si="6"/>
        <v>0</v>
      </c>
      <c r="BI35" s="114">
        <f t="shared" si="7"/>
        <v>0</v>
      </c>
      <c r="BJ35" s="11" t="s">
        <v>76</v>
      </c>
      <c r="BK35" s="114">
        <f t="shared" si="8"/>
        <v>3312.4</v>
      </c>
      <c r="BL35" s="11" t="s">
        <v>103</v>
      </c>
      <c r="BM35" s="113" t="s">
        <v>170</v>
      </c>
    </row>
    <row r="36" spans="1:65" s="2" customFormat="1" ht="24.2" customHeight="1">
      <c r="A36" s="23"/>
      <c r="B36" s="101"/>
      <c r="C36" s="129" t="s">
        <v>171</v>
      </c>
      <c r="D36" s="129" t="s">
        <v>112</v>
      </c>
      <c r="E36" s="130" t="s">
        <v>172</v>
      </c>
      <c r="F36" s="131" t="s">
        <v>173</v>
      </c>
      <c r="G36" s="132" t="s">
        <v>109</v>
      </c>
      <c r="H36" s="133">
        <v>2</v>
      </c>
      <c r="I36" s="134">
        <v>1547</v>
      </c>
      <c r="J36" s="134">
        <v>0</v>
      </c>
      <c r="K36" s="115"/>
      <c r="L36" s="116"/>
      <c r="M36" s="117" t="s">
        <v>1</v>
      </c>
      <c r="N36" s="118" t="s">
        <v>36</v>
      </c>
      <c r="O36" s="111">
        <v>0</v>
      </c>
      <c r="P36" s="111">
        <f t="shared" si="0"/>
        <v>0</v>
      </c>
      <c r="Q36" s="111">
        <v>1.8E-3</v>
      </c>
      <c r="R36" s="111">
        <f t="shared" si="1"/>
        <v>3.5999999999999999E-3</v>
      </c>
      <c r="S36" s="111">
        <v>0</v>
      </c>
      <c r="T36" s="112">
        <f t="shared" si="2"/>
        <v>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R36" s="113" t="s">
        <v>115</v>
      </c>
      <c r="AT36" s="113" t="s">
        <v>112</v>
      </c>
      <c r="AU36" s="113" t="s">
        <v>78</v>
      </c>
      <c r="AY36" s="11" t="s">
        <v>96</v>
      </c>
      <c r="BE36" s="114">
        <f t="shared" si="3"/>
        <v>0</v>
      </c>
      <c r="BF36" s="114">
        <f t="shared" si="4"/>
        <v>0</v>
      </c>
      <c r="BG36" s="114">
        <f t="shared" si="5"/>
        <v>0</v>
      </c>
      <c r="BH36" s="114">
        <f t="shared" si="6"/>
        <v>0</v>
      </c>
      <c r="BI36" s="114">
        <f t="shared" si="7"/>
        <v>0</v>
      </c>
      <c r="BJ36" s="11" t="s">
        <v>76</v>
      </c>
      <c r="BK36" s="114">
        <f t="shared" si="8"/>
        <v>3094</v>
      </c>
      <c r="BL36" s="11" t="s">
        <v>103</v>
      </c>
      <c r="BM36" s="113" t="s">
        <v>174</v>
      </c>
    </row>
    <row r="37" spans="1:65" s="2" customFormat="1" ht="14.45" customHeight="1">
      <c r="A37" s="23"/>
      <c r="B37" s="101"/>
      <c r="C37" s="129" t="s">
        <v>175</v>
      </c>
      <c r="D37" s="129" t="s">
        <v>112</v>
      </c>
      <c r="E37" s="130" t="s">
        <v>176</v>
      </c>
      <c r="F37" s="131" t="s">
        <v>177</v>
      </c>
      <c r="G37" s="132" t="s">
        <v>102</v>
      </c>
      <c r="H37" s="133">
        <v>1</v>
      </c>
      <c r="I37" s="134">
        <v>3185</v>
      </c>
      <c r="J37" s="134">
        <v>0</v>
      </c>
      <c r="K37" s="115"/>
      <c r="L37" s="116"/>
      <c r="M37" s="117" t="s">
        <v>1</v>
      </c>
      <c r="N37" s="118" t="s">
        <v>36</v>
      </c>
      <c r="O37" s="111">
        <v>0</v>
      </c>
      <c r="P37" s="111">
        <f t="shared" si="0"/>
        <v>0</v>
      </c>
      <c r="Q37" s="111">
        <v>0</v>
      </c>
      <c r="R37" s="111">
        <f t="shared" si="1"/>
        <v>0</v>
      </c>
      <c r="S37" s="111">
        <v>0</v>
      </c>
      <c r="T37" s="112">
        <f t="shared" si="2"/>
        <v>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R37" s="113" t="s">
        <v>115</v>
      </c>
      <c r="AT37" s="113" t="s">
        <v>112</v>
      </c>
      <c r="AU37" s="113" t="s">
        <v>78</v>
      </c>
      <c r="AY37" s="11" t="s">
        <v>96</v>
      </c>
      <c r="BE37" s="114">
        <f t="shared" si="3"/>
        <v>0</v>
      </c>
      <c r="BF37" s="114">
        <f t="shared" si="4"/>
        <v>0</v>
      </c>
      <c r="BG37" s="114">
        <f t="shared" si="5"/>
        <v>0</v>
      </c>
      <c r="BH37" s="114">
        <f t="shared" si="6"/>
        <v>0</v>
      </c>
      <c r="BI37" s="114">
        <f t="shared" si="7"/>
        <v>0</v>
      </c>
      <c r="BJ37" s="11" t="s">
        <v>76</v>
      </c>
      <c r="BK37" s="114">
        <f t="shared" si="8"/>
        <v>3185</v>
      </c>
      <c r="BL37" s="11" t="s">
        <v>103</v>
      </c>
      <c r="BM37" s="113" t="s">
        <v>178</v>
      </c>
    </row>
    <row r="38" spans="1:65" s="2" customFormat="1" ht="24.2" customHeight="1">
      <c r="A38" s="23"/>
      <c r="B38" s="101"/>
      <c r="C38" s="123" t="s">
        <v>179</v>
      </c>
      <c r="D38" s="123" t="s">
        <v>99</v>
      </c>
      <c r="E38" s="124" t="s">
        <v>180</v>
      </c>
      <c r="F38" s="125" t="s">
        <v>181</v>
      </c>
      <c r="G38" s="126" t="s">
        <v>109</v>
      </c>
      <c r="H38" s="127">
        <v>1</v>
      </c>
      <c r="I38" s="128">
        <v>133.9</v>
      </c>
      <c r="J38" s="128">
        <v>0</v>
      </c>
      <c r="K38" s="108"/>
      <c r="L38" s="24"/>
      <c r="M38" s="109" t="s">
        <v>1</v>
      </c>
      <c r="N38" s="110" t="s">
        <v>36</v>
      </c>
      <c r="O38" s="111">
        <v>0.21</v>
      </c>
      <c r="P38" s="111">
        <f t="shared" si="0"/>
        <v>0.21</v>
      </c>
      <c r="Q38" s="111">
        <v>4.0000000000000003E-5</v>
      </c>
      <c r="R38" s="111">
        <f t="shared" si="1"/>
        <v>4.0000000000000003E-5</v>
      </c>
      <c r="S38" s="111">
        <v>0</v>
      </c>
      <c r="T38" s="112">
        <f t="shared" si="2"/>
        <v>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R38" s="113" t="s">
        <v>103</v>
      </c>
      <c r="AT38" s="113" t="s">
        <v>99</v>
      </c>
      <c r="AU38" s="113" t="s">
        <v>78</v>
      </c>
      <c r="AY38" s="11" t="s">
        <v>96</v>
      </c>
      <c r="BE38" s="114">
        <f t="shared" si="3"/>
        <v>0</v>
      </c>
      <c r="BF38" s="114">
        <f t="shared" si="4"/>
        <v>0</v>
      </c>
      <c r="BG38" s="114">
        <f t="shared" si="5"/>
        <v>0</v>
      </c>
      <c r="BH38" s="114">
        <f t="shared" si="6"/>
        <v>0</v>
      </c>
      <c r="BI38" s="114">
        <f t="shared" si="7"/>
        <v>0</v>
      </c>
      <c r="BJ38" s="11" t="s">
        <v>76</v>
      </c>
      <c r="BK38" s="114">
        <f t="shared" si="8"/>
        <v>133.9</v>
      </c>
      <c r="BL38" s="11" t="s">
        <v>103</v>
      </c>
      <c r="BM38" s="113" t="s">
        <v>182</v>
      </c>
    </row>
    <row r="39" spans="1:65" s="2" customFormat="1" ht="24.2" customHeight="1">
      <c r="A39" s="23"/>
      <c r="B39" s="101"/>
      <c r="C39" s="129" t="s">
        <v>7</v>
      </c>
      <c r="D39" s="129" t="s">
        <v>112</v>
      </c>
      <c r="E39" s="130" t="s">
        <v>183</v>
      </c>
      <c r="F39" s="131" t="s">
        <v>184</v>
      </c>
      <c r="G39" s="132" t="s">
        <v>109</v>
      </c>
      <c r="H39" s="133">
        <v>1</v>
      </c>
      <c r="I39" s="134">
        <v>1270.1000000000001</v>
      </c>
      <c r="J39" s="134">
        <v>0</v>
      </c>
      <c r="K39" s="115"/>
      <c r="L39" s="116"/>
      <c r="M39" s="117" t="s">
        <v>1</v>
      </c>
      <c r="N39" s="118" t="s">
        <v>36</v>
      </c>
      <c r="O39" s="111">
        <v>0</v>
      </c>
      <c r="P39" s="111">
        <f t="shared" si="0"/>
        <v>0</v>
      </c>
      <c r="Q39" s="111">
        <v>1.8E-3</v>
      </c>
      <c r="R39" s="111">
        <f t="shared" si="1"/>
        <v>1.8E-3</v>
      </c>
      <c r="S39" s="111">
        <v>0</v>
      </c>
      <c r="T39" s="112">
        <f t="shared" si="2"/>
        <v>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R39" s="113" t="s">
        <v>115</v>
      </c>
      <c r="AT39" s="113" t="s">
        <v>112</v>
      </c>
      <c r="AU39" s="113" t="s">
        <v>78</v>
      </c>
      <c r="AY39" s="11" t="s">
        <v>96</v>
      </c>
      <c r="BE39" s="114">
        <f t="shared" si="3"/>
        <v>0</v>
      </c>
      <c r="BF39" s="114">
        <f t="shared" si="4"/>
        <v>0</v>
      </c>
      <c r="BG39" s="114">
        <f t="shared" si="5"/>
        <v>0</v>
      </c>
      <c r="BH39" s="114">
        <f t="shared" si="6"/>
        <v>0</v>
      </c>
      <c r="BI39" s="114">
        <f t="shared" si="7"/>
        <v>0</v>
      </c>
      <c r="BJ39" s="11" t="s">
        <v>76</v>
      </c>
      <c r="BK39" s="114">
        <f t="shared" si="8"/>
        <v>1270.0999999999999</v>
      </c>
      <c r="BL39" s="11" t="s">
        <v>103</v>
      </c>
      <c r="BM39" s="113" t="s">
        <v>185</v>
      </c>
    </row>
    <row r="40" spans="1:65" s="2" customFormat="1" ht="14.45" customHeight="1">
      <c r="A40" s="23"/>
      <c r="B40" s="101"/>
      <c r="C40" s="129" t="s">
        <v>186</v>
      </c>
      <c r="D40" s="129" t="s">
        <v>112</v>
      </c>
      <c r="E40" s="130" t="s">
        <v>187</v>
      </c>
      <c r="F40" s="131" t="s">
        <v>188</v>
      </c>
      <c r="G40" s="132" t="s">
        <v>109</v>
      </c>
      <c r="H40" s="133">
        <v>1</v>
      </c>
      <c r="I40" s="134">
        <v>1127.1000000000001</v>
      </c>
      <c r="J40" s="134">
        <v>0</v>
      </c>
      <c r="K40" s="115"/>
      <c r="L40" s="116"/>
      <c r="M40" s="117" t="s">
        <v>1</v>
      </c>
      <c r="N40" s="118" t="s">
        <v>36</v>
      </c>
      <c r="O40" s="111">
        <v>0</v>
      </c>
      <c r="P40" s="111">
        <f t="shared" si="0"/>
        <v>0</v>
      </c>
      <c r="Q40" s="111">
        <v>1.8E-3</v>
      </c>
      <c r="R40" s="111">
        <f t="shared" si="1"/>
        <v>1.8E-3</v>
      </c>
      <c r="S40" s="111">
        <v>0</v>
      </c>
      <c r="T40" s="112">
        <f t="shared" si="2"/>
        <v>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R40" s="113" t="s">
        <v>115</v>
      </c>
      <c r="AT40" s="113" t="s">
        <v>112</v>
      </c>
      <c r="AU40" s="113" t="s">
        <v>78</v>
      </c>
      <c r="AY40" s="11" t="s">
        <v>96</v>
      </c>
      <c r="BE40" s="114">
        <f t="shared" si="3"/>
        <v>0</v>
      </c>
      <c r="BF40" s="114">
        <f t="shared" si="4"/>
        <v>0</v>
      </c>
      <c r="BG40" s="114">
        <f t="shared" si="5"/>
        <v>0</v>
      </c>
      <c r="BH40" s="114">
        <f t="shared" si="6"/>
        <v>0</v>
      </c>
      <c r="BI40" s="114">
        <f t="shared" si="7"/>
        <v>0</v>
      </c>
      <c r="BJ40" s="11" t="s">
        <v>76</v>
      </c>
      <c r="BK40" s="114">
        <f t="shared" si="8"/>
        <v>1127.0999999999999</v>
      </c>
      <c r="BL40" s="11" t="s">
        <v>103</v>
      </c>
      <c r="BM40" s="113" t="s">
        <v>189</v>
      </c>
    </row>
    <row r="41" spans="1:65" s="2" customFormat="1" ht="14.45" customHeight="1">
      <c r="A41" s="23"/>
      <c r="B41" s="101"/>
      <c r="C41" s="129" t="s">
        <v>190</v>
      </c>
      <c r="D41" s="129" t="s">
        <v>112</v>
      </c>
      <c r="E41" s="130" t="s">
        <v>191</v>
      </c>
      <c r="F41" s="131" t="s">
        <v>192</v>
      </c>
      <c r="G41" s="132" t="s">
        <v>109</v>
      </c>
      <c r="H41" s="133">
        <v>1</v>
      </c>
      <c r="I41" s="134">
        <v>469.3</v>
      </c>
      <c r="J41" s="134">
        <v>0</v>
      </c>
      <c r="K41" s="115"/>
      <c r="L41" s="116"/>
      <c r="M41" s="117" t="s">
        <v>1</v>
      </c>
      <c r="N41" s="118" t="s">
        <v>36</v>
      </c>
      <c r="O41" s="111">
        <v>0</v>
      </c>
      <c r="P41" s="111">
        <f t="shared" si="0"/>
        <v>0</v>
      </c>
      <c r="Q41" s="111">
        <v>1.8E-3</v>
      </c>
      <c r="R41" s="111">
        <f t="shared" si="1"/>
        <v>1.8E-3</v>
      </c>
      <c r="S41" s="111">
        <v>0</v>
      </c>
      <c r="T41" s="112">
        <f t="shared" si="2"/>
        <v>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R41" s="113" t="s">
        <v>115</v>
      </c>
      <c r="AT41" s="113" t="s">
        <v>112</v>
      </c>
      <c r="AU41" s="113" t="s">
        <v>78</v>
      </c>
      <c r="AY41" s="11" t="s">
        <v>96</v>
      </c>
      <c r="BE41" s="114">
        <f t="shared" si="3"/>
        <v>0</v>
      </c>
      <c r="BF41" s="114">
        <f t="shared" si="4"/>
        <v>0</v>
      </c>
      <c r="BG41" s="114">
        <f t="shared" si="5"/>
        <v>0</v>
      </c>
      <c r="BH41" s="114">
        <f t="shared" si="6"/>
        <v>0</v>
      </c>
      <c r="BI41" s="114">
        <f t="shared" si="7"/>
        <v>0</v>
      </c>
      <c r="BJ41" s="11" t="s">
        <v>76</v>
      </c>
      <c r="BK41" s="114">
        <f t="shared" si="8"/>
        <v>469.3</v>
      </c>
      <c r="BL41" s="11" t="s">
        <v>103</v>
      </c>
      <c r="BM41" s="113" t="s">
        <v>193</v>
      </c>
    </row>
    <row r="42" spans="1:65" s="2" customFormat="1" ht="24.2" customHeight="1">
      <c r="A42" s="23"/>
      <c r="B42" s="101"/>
      <c r="C42" s="123" t="s">
        <v>194</v>
      </c>
      <c r="D42" s="123" t="s">
        <v>99</v>
      </c>
      <c r="E42" s="124" t="s">
        <v>195</v>
      </c>
      <c r="F42" s="125" t="s">
        <v>196</v>
      </c>
      <c r="G42" s="126" t="s">
        <v>109</v>
      </c>
      <c r="H42" s="127">
        <v>1</v>
      </c>
      <c r="I42" s="128">
        <v>452.40000000000003</v>
      </c>
      <c r="J42" s="128">
        <v>0</v>
      </c>
      <c r="K42" s="108"/>
      <c r="L42" s="24"/>
      <c r="M42" s="119" t="s">
        <v>1</v>
      </c>
      <c r="N42" s="120" t="s">
        <v>36</v>
      </c>
      <c r="O42" s="121">
        <v>0.624</v>
      </c>
      <c r="P42" s="121">
        <f t="shared" si="0"/>
        <v>0.624</v>
      </c>
      <c r="Q42" s="121">
        <v>1.2999999999999999E-4</v>
      </c>
      <c r="R42" s="121">
        <f t="shared" si="1"/>
        <v>1.2999999999999999E-4</v>
      </c>
      <c r="S42" s="121">
        <v>0</v>
      </c>
      <c r="T42" s="122">
        <f t="shared" si="2"/>
        <v>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R42" s="113" t="s">
        <v>103</v>
      </c>
      <c r="AT42" s="113" t="s">
        <v>99</v>
      </c>
      <c r="AU42" s="113" t="s">
        <v>78</v>
      </c>
      <c r="AY42" s="11" t="s">
        <v>96</v>
      </c>
      <c r="BE42" s="114">
        <f t="shared" si="3"/>
        <v>0</v>
      </c>
      <c r="BF42" s="114">
        <f t="shared" si="4"/>
        <v>0</v>
      </c>
      <c r="BG42" s="114">
        <f t="shared" si="5"/>
        <v>0</v>
      </c>
      <c r="BH42" s="114">
        <f t="shared" si="6"/>
        <v>0</v>
      </c>
      <c r="BI42" s="114">
        <f t="shared" si="7"/>
        <v>0</v>
      </c>
      <c r="BJ42" s="11" t="s">
        <v>76</v>
      </c>
      <c r="BK42" s="114">
        <f t="shared" si="8"/>
        <v>452.4</v>
      </c>
      <c r="BL42" s="11" t="s">
        <v>103</v>
      </c>
      <c r="BM42" s="113" t="s">
        <v>197</v>
      </c>
    </row>
    <row r="43" spans="1:65" s="2" customFormat="1" ht="6.95" customHeight="1">
      <c r="A43" s="23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24"/>
      <c r="M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</sheetData>
  <autoFilter ref="C14:K42" xr:uid="{00000000-0009-0000-0000-000001000000}"/>
  <mergeCells count="2">
    <mergeCell ref="E7:H7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Rekapitulace stavby</vt:lpstr>
      <vt:lpstr>21Nab097 - 16 - oprava ZT...</vt:lpstr>
      <vt:lpstr>'21Nab097 - 16 - oprava ZT...'!Názvy_tisku</vt:lpstr>
      <vt:lpstr>'Rekapitulace stavby'!Názvy_tisku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Pecak</dc:creator>
  <cp:lastModifiedBy>Borek Ladislav</cp:lastModifiedBy>
  <dcterms:created xsi:type="dcterms:W3CDTF">2021-07-15T19:34:06Z</dcterms:created>
  <dcterms:modified xsi:type="dcterms:W3CDTF">2021-08-02T12:18:06Z</dcterms:modified>
</cp:coreProperties>
</file>