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stka\Desktop\Křenova 20sprcha\"/>
    </mc:Choice>
  </mc:AlternateContent>
  <bookViews>
    <workbookView xWindow="0" yWindow="0" windowWidth="16380" windowHeight="8190" tabRatio="500" activeTab="1"/>
  </bookViews>
  <sheets>
    <sheet name="Rekapitulace stavby" sheetId="1" r:id="rId1"/>
    <sheet name="Krenova20 - Oprava v soc...." sheetId="2" r:id="rId2"/>
  </sheets>
  <definedNames>
    <definedName name="_xlnm._FilterDatabase" localSheetId="1" hidden="1">'Krenova20 - Oprava v soc....'!$C$131:$K$274</definedName>
    <definedName name="_xlnm.Print_Titles" localSheetId="1">'Krenova20 - Oprava v soc....'!$131:$131</definedName>
    <definedName name="_xlnm.Print_Titles" localSheetId="0">'Rekapitulace stavby'!$92:$92</definedName>
    <definedName name="_xlnm.Print_Area" localSheetId="1">'Krenova20 - Oprava v soc....'!$C$4:$J$76,'Krenova20 - Oprava v soc....'!$C$82:$J$115,'Krenova20 - Oprava v soc....'!$C$121:$K$274</definedName>
    <definedName name="_xlnm.Print_Area" localSheetId="0">'Rekapitulace stavby'!$D$4:$AO$76,'Rekapitulace stavby'!$C$82:$AQ$96</definedName>
  </definedNames>
  <calcPr calcId="171027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K274" i="2" l="1"/>
  <c r="BI274" i="2"/>
  <c r="BH274" i="2"/>
  <c r="BG274" i="2"/>
  <c r="BF274" i="2"/>
  <c r="T274" i="2"/>
  <c r="R274" i="2"/>
  <c r="P274" i="2"/>
  <c r="J274" i="2"/>
  <c r="BE274" i="2" s="1"/>
  <c r="BK273" i="2"/>
  <c r="BI273" i="2"/>
  <c r="BH273" i="2"/>
  <c r="BG273" i="2"/>
  <c r="BF273" i="2"/>
  <c r="T273" i="2"/>
  <c r="T272" i="2" s="1"/>
  <c r="R273" i="2"/>
  <c r="P273" i="2"/>
  <c r="P272" i="2" s="1"/>
  <c r="J273" i="2"/>
  <c r="BE273" i="2" s="1"/>
  <c r="BK272" i="2"/>
  <c r="R272" i="2"/>
  <c r="J272" i="2"/>
  <c r="BK271" i="2"/>
  <c r="BK270" i="2" s="1"/>
  <c r="BI271" i="2"/>
  <c r="BH271" i="2"/>
  <c r="BG271" i="2"/>
  <c r="BF271" i="2"/>
  <c r="T271" i="2"/>
  <c r="R271" i="2"/>
  <c r="R270" i="2" s="1"/>
  <c r="R269" i="2" s="1"/>
  <c r="P271" i="2"/>
  <c r="J271" i="2"/>
  <c r="BE271" i="2" s="1"/>
  <c r="T270" i="2"/>
  <c r="T269" i="2" s="1"/>
  <c r="P270" i="2"/>
  <c r="P269" i="2" s="1"/>
  <c r="BK268" i="2"/>
  <c r="BI268" i="2"/>
  <c r="BH268" i="2"/>
  <c r="BG268" i="2"/>
  <c r="BF268" i="2"/>
  <c r="T268" i="2"/>
  <c r="R268" i="2"/>
  <c r="P268" i="2"/>
  <c r="J268" i="2"/>
  <c r="BE268" i="2" s="1"/>
  <c r="BK266" i="2"/>
  <c r="BI266" i="2"/>
  <c r="BH266" i="2"/>
  <c r="BG266" i="2"/>
  <c r="BF266" i="2"/>
  <c r="T266" i="2"/>
  <c r="R266" i="2"/>
  <c r="P266" i="2"/>
  <c r="J266" i="2"/>
  <c r="BE266" i="2" s="1"/>
  <c r="BK265" i="2"/>
  <c r="BI265" i="2"/>
  <c r="BH265" i="2"/>
  <c r="BG265" i="2"/>
  <c r="BF265" i="2"/>
  <c r="T265" i="2"/>
  <c r="R265" i="2"/>
  <c r="P265" i="2"/>
  <c r="J265" i="2"/>
  <c r="BE265" i="2" s="1"/>
  <c r="BK263" i="2"/>
  <c r="BI263" i="2"/>
  <c r="BH263" i="2"/>
  <c r="BG263" i="2"/>
  <c r="BF263" i="2"/>
  <c r="T263" i="2"/>
  <c r="R263" i="2"/>
  <c r="R262" i="2" s="1"/>
  <c r="P263" i="2"/>
  <c r="J263" i="2"/>
  <c r="BE263" i="2" s="1"/>
  <c r="BK262" i="2"/>
  <c r="T262" i="2"/>
  <c r="P262" i="2"/>
  <c r="J262" i="2"/>
  <c r="BK261" i="2"/>
  <c r="BI261" i="2"/>
  <c r="BH261" i="2"/>
  <c r="BG261" i="2"/>
  <c r="BF261" i="2"/>
  <c r="T261" i="2"/>
  <c r="R261" i="2"/>
  <c r="P261" i="2"/>
  <c r="J261" i="2"/>
  <c r="BE261" i="2" s="1"/>
  <c r="BK260" i="2"/>
  <c r="BI260" i="2"/>
  <c r="BH260" i="2"/>
  <c r="BG260" i="2"/>
  <c r="BF260" i="2"/>
  <c r="T260" i="2"/>
  <c r="R260" i="2"/>
  <c r="P260" i="2"/>
  <c r="J260" i="2"/>
  <c r="BE260" i="2" s="1"/>
  <c r="BK259" i="2"/>
  <c r="BI259" i="2"/>
  <c r="BH259" i="2"/>
  <c r="BG259" i="2"/>
  <c r="BF259" i="2"/>
  <c r="T259" i="2"/>
  <c r="R259" i="2"/>
  <c r="P259" i="2"/>
  <c r="J259" i="2"/>
  <c r="BE259" i="2" s="1"/>
  <c r="BK258" i="2"/>
  <c r="BI258" i="2"/>
  <c r="BH258" i="2"/>
  <c r="BG258" i="2"/>
  <c r="BF258" i="2"/>
  <c r="T258" i="2"/>
  <c r="R258" i="2"/>
  <c r="P258" i="2"/>
  <c r="J258" i="2"/>
  <c r="BE258" i="2" s="1"/>
  <c r="BK257" i="2"/>
  <c r="BI257" i="2"/>
  <c r="BH257" i="2"/>
  <c r="BG257" i="2"/>
  <c r="BF257" i="2"/>
  <c r="T257" i="2"/>
  <c r="R257" i="2"/>
  <c r="P257" i="2"/>
  <c r="J257" i="2"/>
  <c r="BE257" i="2" s="1"/>
  <c r="BK256" i="2"/>
  <c r="BI256" i="2"/>
  <c r="BH256" i="2"/>
  <c r="BG256" i="2"/>
  <c r="BF256" i="2"/>
  <c r="T256" i="2"/>
  <c r="R256" i="2"/>
  <c r="P256" i="2"/>
  <c r="J256" i="2"/>
  <c r="BE256" i="2" s="1"/>
  <c r="BK255" i="2"/>
  <c r="BI255" i="2"/>
  <c r="BH255" i="2"/>
  <c r="BG255" i="2"/>
  <c r="BF255" i="2"/>
  <c r="T255" i="2"/>
  <c r="R255" i="2"/>
  <c r="P255" i="2"/>
  <c r="J255" i="2"/>
  <c r="BE255" i="2" s="1"/>
  <c r="BK253" i="2"/>
  <c r="BI253" i="2"/>
  <c r="BH253" i="2"/>
  <c r="BG253" i="2"/>
  <c r="BF253" i="2"/>
  <c r="T253" i="2"/>
  <c r="R253" i="2"/>
  <c r="R252" i="2" s="1"/>
  <c r="P253" i="2"/>
  <c r="J253" i="2"/>
  <c r="BE253" i="2" s="1"/>
  <c r="BK252" i="2"/>
  <c r="T252" i="2"/>
  <c r="P252" i="2"/>
  <c r="J252" i="2"/>
  <c r="BK251" i="2"/>
  <c r="BI251" i="2"/>
  <c r="BH251" i="2"/>
  <c r="BG251" i="2"/>
  <c r="BF251" i="2"/>
  <c r="T251" i="2"/>
  <c r="R251" i="2"/>
  <c r="P251" i="2"/>
  <c r="J251" i="2"/>
  <c r="BE251" i="2" s="1"/>
  <c r="BK249" i="2"/>
  <c r="BI249" i="2"/>
  <c r="BH249" i="2"/>
  <c r="BG249" i="2"/>
  <c r="BF249" i="2"/>
  <c r="T249" i="2"/>
  <c r="R249" i="2"/>
  <c r="P249" i="2"/>
  <c r="J249" i="2"/>
  <c r="BE249" i="2" s="1"/>
  <c r="BK247" i="2"/>
  <c r="BI247" i="2"/>
  <c r="BH247" i="2"/>
  <c r="BG247" i="2"/>
  <c r="BF247" i="2"/>
  <c r="T247" i="2"/>
  <c r="R247" i="2"/>
  <c r="P247" i="2"/>
  <c r="J247" i="2"/>
  <c r="BE247" i="2" s="1"/>
  <c r="BK246" i="2"/>
  <c r="BI246" i="2"/>
  <c r="BH246" i="2"/>
  <c r="BG246" i="2"/>
  <c r="BF246" i="2"/>
  <c r="T246" i="2"/>
  <c r="R246" i="2"/>
  <c r="P246" i="2"/>
  <c r="J246" i="2"/>
  <c r="BE246" i="2" s="1"/>
  <c r="BK245" i="2"/>
  <c r="BI245" i="2"/>
  <c r="BH245" i="2"/>
  <c r="BG245" i="2"/>
  <c r="BF245" i="2"/>
  <c r="T245" i="2"/>
  <c r="R245" i="2"/>
  <c r="P245" i="2"/>
  <c r="J245" i="2"/>
  <c r="BE245" i="2" s="1"/>
  <c r="BK243" i="2"/>
  <c r="BI243" i="2"/>
  <c r="BH243" i="2"/>
  <c r="BG243" i="2"/>
  <c r="BF243" i="2"/>
  <c r="T243" i="2"/>
  <c r="R243" i="2"/>
  <c r="P243" i="2"/>
  <c r="J243" i="2"/>
  <c r="BE243" i="2" s="1"/>
  <c r="BK242" i="2"/>
  <c r="BI242" i="2"/>
  <c r="BH242" i="2"/>
  <c r="BG242" i="2"/>
  <c r="BF242" i="2"/>
  <c r="T242" i="2"/>
  <c r="R242" i="2"/>
  <c r="P242" i="2"/>
  <c r="J242" i="2"/>
  <c r="BE242" i="2" s="1"/>
  <c r="BK241" i="2"/>
  <c r="BI241" i="2"/>
  <c r="BH241" i="2"/>
  <c r="BG241" i="2"/>
  <c r="BF241" i="2"/>
  <c r="T241" i="2"/>
  <c r="R241" i="2"/>
  <c r="P241" i="2"/>
  <c r="J241" i="2"/>
  <c r="BE241" i="2" s="1"/>
  <c r="BK239" i="2"/>
  <c r="BI239" i="2"/>
  <c r="BH239" i="2"/>
  <c r="BG239" i="2"/>
  <c r="BF239" i="2"/>
  <c r="T239" i="2"/>
  <c r="R239" i="2"/>
  <c r="R238" i="2" s="1"/>
  <c r="P239" i="2"/>
  <c r="J239" i="2"/>
  <c r="BE239" i="2" s="1"/>
  <c r="BK238" i="2"/>
  <c r="T238" i="2"/>
  <c r="P238" i="2"/>
  <c r="J238" i="2"/>
  <c r="BK237" i="2"/>
  <c r="BI237" i="2"/>
  <c r="BH237" i="2"/>
  <c r="BG237" i="2"/>
  <c r="BF237" i="2"/>
  <c r="T237" i="2"/>
  <c r="R237" i="2"/>
  <c r="P237" i="2"/>
  <c r="J237" i="2"/>
  <c r="BE237" i="2" s="1"/>
  <c r="BK236" i="2"/>
  <c r="BI236" i="2"/>
  <c r="BH236" i="2"/>
  <c r="BG236" i="2"/>
  <c r="BF236" i="2"/>
  <c r="T236" i="2"/>
  <c r="R236" i="2"/>
  <c r="P236" i="2"/>
  <c r="J236" i="2"/>
  <c r="BE236" i="2" s="1"/>
  <c r="BK235" i="2"/>
  <c r="BI235" i="2"/>
  <c r="BH235" i="2"/>
  <c r="BG235" i="2"/>
  <c r="BF235" i="2"/>
  <c r="T235" i="2"/>
  <c r="R235" i="2"/>
  <c r="P235" i="2"/>
  <c r="J235" i="2"/>
  <c r="BE235" i="2" s="1"/>
  <c r="BK234" i="2"/>
  <c r="BI234" i="2"/>
  <c r="BH234" i="2"/>
  <c r="BG234" i="2"/>
  <c r="BF234" i="2"/>
  <c r="T234" i="2"/>
  <c r="R234" i="2"/>
  <c r="P234" i="2"/>
  <c r="J234" i="2"/>
  <c r="BE234" i="2" s="1"/>
  <c r="BK232" i="2"/>
  <c r="BI232" i="2"/>
  <c r="BH232" i="2"/>
  <c r="BG232" i="2"/>
  <c r="BF232" i="2"/>
  <c r="T232" i="2"/>
  <c r="R232" i="2"/>
  <c r="P232" i="2"/>
  <c r="J232" i="2"/>
  <c r="BE232" i="2" s="1"/>
  <c r="BK231" i="2"/>
  <c r="BI231" i="2"/>
  <c r="BH231" i="2"/>
  <c r="BG231" i="2"/>
  <c r="BF231" i="2"/>
  <c r="T231" i="2"/>
  <c r="R231" i="2"/>
  <c r="P231" i="2"/>
  <c r="J231" i="2"/>
  <c r="BE231" i="2" s="1"/>
  <c r="BK230" i="2"/>
  <c r="BI230" i="2"/>
  <c r="BH230" i="2"/>
  <c r="BG230" i="2"/>
  <c r="BF230" i="2"/>
  <c r="T230" i="2"/>
  <c r="R230" i="2"/>
  <c r="P230" i="2"/>
  <c r="J230" i="2"/>
  <c r="BE230" i="2" s="1"/>
  <c r="BK228" i="2"/>
  <c r="BI228" i="2"/>
  <c r="BH228" i="2"/>
  <c r="BG228" i="2"/>
  <c r="BF228" i="2"/>
  <c r="T228" i="2"/>
  <c r="R228" i="2"/>
  <c r="R227" i="2" s="1"/>
  <c r="P228" i="2"/>
  <c r="J228" i="2"/>
  <c r="BE228" i="2" s="1"/>
  <c r="BK227" i="2"/>
  <c r="T227" i="2"/>
  <c r="P227" i="2"/>
  <c r="J227" i="2"/>
  <c r="BK226" i="2"/>
  <c r="BI226" i="2"/>
  <c r="BH226" i="2"/>
  <c r="BG226" i="2"/>
  <c r="BF226" i="2"/>
  <c r="T226" i="2"/>
  <c r="R226" i="2"/>
  <c r="P226" i="2"/>
  <c r="P224" i="2" s="1"/>
  <c r="P168" i="2" s="1"/>
  <c r="J226" i="2"/>
  <c r="BE226" i="2" s="1"/>
  <c r="BK225" i="2"/>
  <c r="BI225" i="2"/>
  <c r="BH225" i="2"/>
  <c r="BG225" i="2"/>
  <c r="BF225" i="2"/>
  <c r="T225" i="2"/>
  <c r="T224" i="2" s="1"/>
  <c r="R225" i="2"/>
  <c r="P225" i="2"/>
  <c r="J225" i="2"/>
  <c r="BE225" i="2" s="1"/>
  <c r="BK224" i="2"/>
  <c r="R224" i="2"/>
  <c r="J224" i="2"/>
  <c r="BK223" i="2"/>
  <c r="BI223" i="2"/>
  <c r="BH223" i="2"/>
  <c r="BG223" i="2"/>
  <c r="BF223" i="2"/>
  <c r="T223" i="2"/>
  <c r="R223" i="2"/>
  <c r="P223" i="2"/>
  <c r="J223" i="2"/>
  <c r="BE223" i="2" s="1"/>
  <c r="BK222" i="2"/>
  <c r="BI222" i="2"/>
  <c r="BH222" i="2"/>
  <c r="BG222" i="2"/>
  <c r="BF222" i="2"/>
  <c r="T222" i="2"/>
  <c r="R222" i="2"/>
  <c r="P222" i="2"/>
  <c r="J222" i="2"/>
  <c r="BE222" i="2" s="1"/>
  <c r="BK221" i="2"/>
  <c r="BI221" i="2"/>
  <c r="BH221" i="2"/>
  <c r="BG221" i="2"/>
  <c r="BF221" i="2"/>
  <c r="T221" i="2"/>
  <c r="R221" i="2"/>
  <c r="P221" i="2"/>
  <c r="J221" i="2"/>
  <c r="BE221" i="2" s="1"/>
  <c r="BK220" i="2"/>
  <c r="BI220" i="2"/>
  <c r="BH220" i="2"/>
  <c r="BG220" i="2"/>
  <c r="BF220" i="2"/>
  <c r="T220" i="2"/>
  <c r="R220" i="2"/>
  <c r="P220" i="2"/>
  <c r="J220" i="2"/>
  <c r="BE220" i="2" s="1"/>
  <c r="BK219" i="2"/>
  <c r="BI219" i="2"/>
  <c r="BH219" i="2"/>
  <c r="BG219" i="2"/>
  <c r="BF219" i="2"/>
  <c r="T219" i="2"/>
  <c r="R219" i="2"/>
  <c r="R218" i="2" s="1"/>
  <c r="P219" i="2"/>
  <c r="J219" i="2"/>
  <c r="BE219" i="2" s="1"/>
  <c r="BK218" i="2"/>
  <c r="T218" i="2"/>
  <c r="P218" i="2"/>
  <c r="J218" i="2"/>
  <c r="BK217" i="2"/>
  <c r="BI217" i="2"/>
  <c r="BH217" i="2"/>
  <c r="BG217" i="2"/>
  <c r="BF217" i="2"/>
  <c r="T217" i="2"/>
  <c r="R217" i="2"/>
  <c r="P217" i="2"/>
  <c r="J217" i="2"/>
  <c r="BE217" i="2" s="1"/>
  <c r="BK216" i="2"/>
  <c r="BI216" i="2"/>
  <c r="BH216" i="2"/>
  <c r="BG216" i="2"/>
  <c r="BF216" i="2"/>
  <c r="T216" i="2"/>
  <c r="R216" i="2"/>
  <c r="P216" i="2"/>
  <c r="J216" i="2"/>
  <c r="BE216" i="2" s="1"/>
  <c r="BK215" i="2"/>
  <c r="BI215" i="2"/>
  <c r="BH215" i="2"/>
  <c r="BG215" i="2"/>
  <c r="BF215" i="2"/>
  <c r="T215" i="2"/>
  <c r="R215" i="2"/>
  <c r="P215" i="2"/>
  <c r="J215" i="2"/>
  <c r="BE215" i="2" s="1"/>
  <c r="BK214" i="2"/>
  <c r="BI214" i="2"/>
  <c r="BH214" i="2"/>
  <c r="BG214" i="2"/>
  <c r="BF214" i="2"/>
  <c r="T214" i="2"/>
  <c r="R214" i="2"/>
  <c r="P214" i="2"/>
  <c r="J214" i="2"/>
  <c r="BE214" i="2" s="1"/>
  <c r="BK213" i="2"/>
  <c r="BI213" i="2"/>
  <c r="BH213" i="2"/>
  <c r="BG213" i="2"/>
  <c r="BF213" i="2"/>
  <c r="T213" i="2"/>
  <c r="R213" i="2"/>
  <c r="P213" i="2"/>
  <c r="J213" i="2"/>
  <c r="BE213" i="2" s="1"/>
  <c r="BK212" i="2"/>
  <c r="BI212" i="2"/>
  <c r="BH212" i="2"/>
  <c r="BG212" i="2"/>
  <c r="BF212" i="2"/>
  <c r="T212" i="2"/>
  <c r="R212" i="2"/>
  <c r="P212" i="2"/>
  <c r="J212" i="2"/>
  <c r="BE212" i="2" s="1"/>
  <c r="BK211" i="2"/>
  <c r="BK210" i="2" s="1"/>
  <c r="J210" i="2" s="1"/>
  <c r="J105" i="2" s="1"/>
  <c r="BI211" i="2"/>
  <c r="BH211" i="2"/>
  <c r="BG211" i="2"/>
  <c r="BF211" i="2"/>
  <c r="T211" i="2"/>
  <c r="R211" i="2"/>
  <c r="P211" i="2"/>
  <c r="J211" i="2"/>
  <c r="BE211" i="2" s="1"/>
  <c r="T210" i="2"/>
  <c r="R210" i="2"/>
  <c r="P210" i="2"/>
  <c r="BK209" i="2"/>
  <c r="BI209" i="2"/>
  <c r="BH209" i="2"/>
  <c r="BG209" i="2"/>
  <c r="BF209" i="2"/>
  <c r="T209" i="2"/>
  <c r="R209" i="2"/>
  <c r="P209" i="2"/>
  <c r="J209" i="2"/>
  <c r="BE209" i="2" s="1"/>
  <c r="BK208" i="2"/>
  <c r="BI208" i="2"/>
  <c r="BH208" i="2"/>
  <c r="BG208" i="2"/>
  <c r="BF208" i="2"/>
  <c r="T208" i="2"/>
  <c r="R208" i="2"/>
  <c r="P208" i="2"/>
  <c r="J208" i="2"/>
  <c r="BE208" i="2" s="1"/>
  <c r="BK207" i="2"/>
  <c r="BI207" i="2"/>
  <c r="BH207" i="2"/>
  <c r="BG207" i="2"/>
  <c r="BF207" i="2"/>
  <c r="T207" i="2"/>
  <c r="R207" i="2"/>
  <c r="P207" i="2"/>
  <c r="J207" i="2"/>
  <c r="BE207" i="2" s="1"/>
  <c r="BK206" i="2"/>
  <c r="BI206" i="2"/>
  <c r="BH206" i="2"/>
  <c r="BG206" i="2"/>
  <c r="BF206" i="2"/>
  <c r="T206" i="2"/>
  <c r="R206" i="2"/>
  <c r="P206" i="2"/>
  <c r="J206" i="2"/>
  <c r="BE206" i="2" s="1"/>
  <c r="BK205" i="2"/>
  <c r="BI205" i="2"/>
  <c r="BH205" i="2"/>
  <c r="BG205" i="2"/>
  <c r="BF205" i="2"/>
  <c r="T205" i="2"/>
  <c r="R205" i="2"/>
  <c r="R204" i="2" s="1"/>
  <c r="P205" i="2"/>
  <c r="J205" i="2"/>
  <c r="BE205" i="2" s="1"/>
  <c r="BK204" i="2"/>
  <c r="T204" i="2"/>
  <c r="P204" i="2"/>
  <c r="J204" i="2"/>
  <c r="BK203" i="2"/>
  <c r="BI203" i="2"/>
  <c r="BH203" i="2"/>
  <c r="BG203" i="2"/>
  <c r="BF203" i="2"/>
  <c r="T203" i="2"/>
  <c r="R203" i="2"/>
  <c r="P203" i="2"/>
  <c r="J203" i="2"/>
  <c r="BE203" i="2" s="1"/>
  <c r="BK202" i="2"/>
  <c r="BI202" i="2"/>
  <c r="BH202" i="2"/>
  <c r="BG202" i="2"/>
  <c r="BF202" i="2"/>
  <c r="T202" i="2"/>
  <c r="R202" i="2"/>
  <c r="P202" i="2"/>
  <c r="J202" i="2"/>
  <c r="BE202" i="2" s="1"/>
  <c r="BK201" i="2"/>
  <c r="BI201" i="2"/>
  <c r="BH201" i="2"/>
  <c r="BG201" i="2"/>
  <c r="BF201" i="2"/>
  <c r="T201" i="2"/>
  <c r="R201" i="2"/>
  <c r="P201" i="2"/>
  <c r="J201" i="2"/>
  <c r="BE201" i="2" s="1"/>
  <c r="BK200" i="2"/>
  <c r="BI200" i="2"/>
  <c r="BH200" i="2"/>
  <c r="BG200" i="2"/>
  <c r="BF200" i="2"/>
  <c r="T200" i="2"/>
  <c r="R200" i="2"/>
  <c r="P200" i="2"/>
  <c r="J200" i="2"/>
  <c r="BE200" i="2" s="1"/>
  <c r="BK199" i="2"/>
  <c r="BI199" i="2"/>
  <c r="BH199" i="2"/>
  <c r="BG199" i="2"/>
  <c r="BF199" i="2"/>
  <c r="T199" i="2"/>
  <c r="R199" i="2"/>
  <c r="P199" i="2"/>
  <c r="J199" i="2"/>
  <c r="BE199" i="2" s="1"/>
  <c r="BK198" i="2"/>
  <c r="BI198" i="2"/>
  <c r="BH198" i="2"/>
  <c r="BG198" i="2"/>
  <c r="BF198" i="2"/>
  <c r="T198" i="2"/>
  <c r="R198" i="2"/>
  <c r="P198" i="2"/>
  <c r="J198" i="2"/>
  <c r="BE198" i="2" s="1"/>
  <c r="BK197" i="2"/>
  <c r="BI197" i="2"/>
  <c r="BH197" i="2"/>
  <c r="BG197" i="2"/>
  <c r="BF197" i="2"/>
  <c r="T197" i="2"/>
  <c r="R197" i="2"/>
  <c r="P197" i="2"/>
  <c r="J197" i="2"/>
  <c r="BE197" i="2" s="1"/>
  <c r="BK196" i="2"/>
  <c r="BI196" i="2"/>
  <c r="BH196" i="2"/>
  <c r="BG196" i="2"/>
  <c r="BF196" i="2"/>
  <c r="T196" i="2"/>
  <c r="R196" i="2"/>
  <c r="P196" i="2"/>
  <c r="J196" i="2"/>
  <c r="BE196" i="2" s="1"/>
  <c r="BK195" i="2"/>
  <c r="BI195" i="2"/>
  <c r="BH195" i="2"/>
  <c r="BG195" i="2"/>
  <c r="BF195" i="2"/>
  <c r="T195" i="2"/>
  <c r="R195" i="2"/>
  <c r="P195" i="2"/>
  <c r="J195" i="2"/>
  <c r="BE195" i="2" s="1"/>
  <c r="BK194" i="2"/>
  <c r="BK193" i="2" s="1"/>
  <c r="BI194" i="2"/>
  <c r="BH194" i="2"/>
  <c r="BG194" i="2"/>
  <c r="BF194" i="2"/>
  <c r="T194" i="2"/>
  <c r="R194" i="2"/>
  <c r="R193" i="2" s="1"/>
  <c r="P194" i="2"/>
  <c r="J194" i="2"/>
  <c r="BE194" i="2" s="1"/>
  <c r="T193" i="2"/>
  <c r="P193" i="2"/>
  <c r="BK192" i="2"/>
  <c r="BI192" i="2"/>
  <c r="BH192" i="2"/>
  <c r="BG192" i="2"/>
  <c r="BF192" i="2"/>
  <c r="T192" i="2"/>
  <c r="R192" i="2"/>
  <c r="P192" i="2"/>
  <c r="J192" i="2"/>
  <c r="BE192" i="2" s="1"/>
  <c r="BK191" i="2"/>
  <c r="BI191" i="2"/>
  <c r="BH191" i="2"/>
  <c r="BG191" i="2"/>
  <c r="BF191" i="2"/>
  <c r="T191" i="2"/>
  <c r="R191" i="2"/>
  <c r="P191" i="2"/>
  <c r="J191" i="2"/>
  <c r="BE191" i="2" s="1"/>
  <c r="BK190" i="2"/>
  <c r="BI190" i="2"/>
  <c r="BH190" i="2"/>
  <c r="BG190" i="2"/>
  <c r="BF190" i="2"/>
  <c r="T190" i="2"/>
  <c r="R190" i="2"/>
  <c r="P190" i="2"/>
  <c r="J190" i="2"/>
  <c r="BE190" i="2" s="1"/>
  <c r="BK189" i="2"/>
  <c r="BI189" i="2"/>
  <c r="BH189" i="2"/>
  <c r="BG189" i="2"/>
  <c r="BF189" i="2"/>
  <c r="T189" i="2"/>
  <c r="R189" i="2"/>
  <c r="P189" i="2"/>
  <c r="J189" i="2"/>
  <c r="BE189" i="2" s="1"/>
  <c r="BK188" i="2"/>
  <c r="BI188" i="2"/>
  <c r="BH188" i="2"/>
  <c r="BG188" i="2"/>
  <c r="BF188" i="2"/>
  <c r="T188" i="2"/>
  <c r="R188" i="2"/>
  <c r="P188" i="2"/>
  <c r="J188" i="2"/>
  <c r="BE188" i="2" s="1"/>
  <c r="BK187" i="2"/>
  <c r="BI187" i="2"/>
  <c r="BH187" i="2"/>
  <c r="BG187" i="2"/>
  <c r="BF187" i="2"/>
  <c r="T187" i="2"/>
  <c r="R187" i="2"/>
  <c r="P187" i="2"/>
  <c r="J187" i="2"/>
  <c r="BE187" i="2" s="1"/>
  <c r="BK186" i="2"/>
  <c r="BI186" i="2"/>
  <c r="BH186" i="2"/>
  <c r="BG186" i="2"/>
  <c r="BF186" i="2"/>
  <c r="T186" i="2"/>
  <c r="R186" i="2"/>
  <c r="P186" i="2"/>
  <c r="J186" i="2"/>
  <c r="BE186" i="2" s="1"/>
  <c r="BK185" i="2"/>
  <c r="BI185" i="2"/>
  <c r="BH185" i="2"/>
  <c r="BG185" i="2"/>
  <c r="BF185" i="2"/>
  <c r="T185" i="2"/>
  <c r="R185" i="2"/>
  <c r="P185" i="2"/>
  <c r="J185" i="2"/>
  <c r="BE185" i="2" s="1"/>
  <c r="BK184" i="2"/>
  <c r="BI184" i="2"/>
  <c r="BH184" i="2"/>
  <c r="BG184" i="2"/>
  <c r="BF184" i="2"/>
  <c r="T184" i="2"/>
  <c r="R184" i="2"/>
  <c r="P184" i="2"/>
  <c r="J184" i="2"/>
  <c r="BE184" i="2" s="1"/>
  <c r="BK183" i="2"/>
  <c r="BI183" i="2"/>
  <c r="BH183" i="2"/>
  <c r="BG183" i="2"/>
  <c r="BF183" i="2"/>
  <c r="T183" i="2"/>
  <c r="R183" i="2"/>
  <c r="P183" i="2"/>
  <c r="J183" i="2"/>
  <c r="BE183" i="2" s="1"/>
  <c r="BK182" i="2"/>
  <c r="BI182" i="2"/>
  <c r="BH182" i="2"/>
  <c r="BG182" i="2"/>
  <c r="BF182" i="2"/>
  <c r="T182" i="2"/>
  <c r="R182" i="2"/>
  <c r="P182" i="2"/>
  <c r="J182" i="2"/>
  <c r="BE182" i="2" s="1"/>
  <c r="BK181" i="2"/>
  <c r="BI181" i="2"/>
  <c r="BH181" i="2"/>
  <c r="BG181" i="2"/>
  <c r="BF181" i="2"/>
  <c r="T181" i="2"/>
  <c r="R181" i="2"/>
  <c r="R180" i="2" s="1"/>
  <c r="P181" i="2"/>
  <c r="J181" i="2"/>
  <c r="BE181" i="2" s="1"/>
  <c r="BK180" i="2"/>
  <c r="T180" i="2"/>
  <c r="P180" i="2"/>
  <c r="J180" i="2"/>
  <c r="BK179" i="2"/>
  <c r="BI179" i="2"/>
  <c r="BH179" i="2"/>
  <c r="BG179" i="2"/>
  <c r="BF179" i="2"/>
  <c r="T179" i="2"/>
  <c r="R179" i="2"/>
  <c r="P179" i="2"/>
  <c r="J179" i="2"/>
  <c r="BE179" i="2" s="1"/>
  <c r="BK178" i="2"/>
  <c r="BI178" i="2"/>
  <c r="BH178" i="2"/>
  <c r="BG178" i="2"/>
  <c r="BF178" i="2"/>
  <c r="T178" i="2"/>
  <c r="R178" i="2"/>
  <c r="P178" i="2"/>
  <c r="J178" i="2"/>
  <c r="BE178" i="2" s="1"/>
  <c r="BK177" i="2"/>
  <c r="BI177" i="2"/>
  <c r="BH177" i="2"/>
  <c r="BG177" i="2"/>
  <c r="BF177" i="2"/>
  <c r="T177" i="2"/>
  <c r="R177" i="2"/>
  <c r="P177" i="2"/>
  <c r="J177" i="2"/>
  <c r="BE177" i="2" s="1"/>
  <c r="BK176" i="2"/>
  <c r="BI176" i="2"/>
  <c r="BH176" i="2"/>
  <c r="BG176" i="2"/>
  <c r="BF176" i="2"/>
  <c r="T176" i="2"/>
  <c r="R176" i="2"/>
  <c r="P176" i="2"/>
  <c r="J176" i="2"/>
  <c r="BE176" i="2" s="1"/>
  <c r="BK175" i="2"/>
  <c r="BI175" i="2"/>
  <c r="BH175" i="2"/>
  <c r="BG175" i="2"/>
  <c r="BF175" i="2"/>
  <c r="T175" i="2"/>
  <c r="R175" i="2"/>
  <c r="P175" i="2"/>
  <c r="J175" i="2"/>
  <c r="BE175" i="2" s="1"/>
  <c r="BK174" i="2"/>
  <c r="BI174" i="2"/>
  <c r="BH174" i="2"/>
  <c r="BG174" i="2"/>
  <c r="BF174" i="2"/>
  <c r="T174" i="2"/>
  <c r="R174" i="2"/>
  <c r="P174" i="2"/>
  <c r="J174" i="2"/>
  <c r="BE174" i="2" s="1"/>
  <c r="BK173" i="2"/>
  <c r="BI173" i="2"/>
  <c r="BH173" i="2"/>
  <c r="BG173" i="2"/>
  <c r="BF173" i="2"/>
  <c r="T173" i="2"/>
  <c r="R173" i="2"/>
  <c r="P173" i="2"/>
  <c r="J173" i="2"/>
  <c r="BE173" i="2" s="1"/>
  <c r="BK172" i="2"/>
  <c r="BI172" i="2"/>
  <c r="BH172" i="2"/>
  <c r="BG172" i="2"/>
  <c r="BF172" i="2"/>
  <c r="T172" i="2"/>
  <c r="R172" i="2"/>
  <c r="P172" i="2"/>
  <c r="J172" i="2"/>
  <c r="BE172" i="2" s="1"/>
  <c r="BK171" i="2"/>
  <c r="BI171" i="2"/>
  <c r="BH171" i="2"/>
  <c r="BG171" i="2"/>
  <c r="BF171" i="2"/>
  <c r="T171" i="2"/>
  <c r="R171" i="2"/>
  <c r="P171" i="2"/>
  <c r="J171" i="2"/>
  <c r="BE171" i="2" s="1"/>
  <c r="BK170" i="2"/>
  <c r="BI170" i="2"/>
  <c r="BH170" i="2"/>
  <c r="BG170" i="2"/>
  <c r="BF170" i="2"/>
  <c r="T170" i="2"/>
  <c r="R170" i="2"/>
  <c r="R169" i="2" s="1"/>
  <c r="P170" i="2"/>
  <c r="J170" i="2"/>
  <c r="BE170" i="2" s="1"/>
  <c r="BK169" i="2"/>
  <c r="T169" i="2"/>
  <c r="P169" i="2"/>
  <c r="J169" i="2"/>
  <c r="BK167" i="2"/>
  <c r="BI167" i="2"/>
  <c r="BH167" i="2"/>
  <c r="BG167" i="2"/>
  <c r="BF167" i="2"/>
  <c r="T167" i="2"/>
  <c r="R167" i="2"/>
  <c r="R166" i="2" s="1"/>
  <c r="P167" i="2"/>
  <c r="J167" i="2"/>
  <c r="BE167" i="2" s="1"/>
  <c r="BK166" i="2"/>
  <c r="T166" i="2"/>
  <c r="P166" i="2"/>
  <c r="J166" i="2"/>
  <c r="BK165" i="2"/>
  <c r="BI165" i="2"/>
  <c r="BH165" i="2"/>
  <c r="BG165" i="2"/>
  <c r="BF165" i="2"/>
  <c r="T165" i="2"/>
  <c r="R165" i="2"/>
  <c r="P165" i="2"/>
  <c r="J165" i="2"/>
  <c r="BE165" i="2" s="1"/>
  <c r="BK163" i="2"/>
  <c r="BI163" i="2"/>
  <c r="BH163" i="2"/>
  <c r="BG163" i="2"/>
  <c r="BF163" i="2"/>
  <c r="T163" i="2"/>
  <c r="R163" i="2"/>
  <c r="P163" i="2"/>
  <c r="J163" i="2"/>
  <c r="BE163" i="2" s="1"/>
  <c r="BK162" i="2"/>
  <c r="BI162" i="2"/>
  <c r="BH162" i="2"/>
  <c r="BG162" i="2"/>
  <c r="BF162" i="2"/>
  <c r="T162" i="2"/>
  <c r="R162" i="2"/>
  <c r="P162" i="2"/>
  <c r="J162" i="2"/>
  <c r="BE162" i="2" s="1"/>
  <c r="BK161" i="2"/>
  <c r="BI161" i="2"/>
  <c r="BH161" i="2"/>
  <c r="BG161" i="2"/>
  <c r="BF161" i="2"/>
  <c r="T161" i="2"/>
  <c r="T160" i="2" s="1"/>
  <c r="T133" i="2" s="1"/>
  <c r="R161" i="2"/>
  <c r="P161" i="2"/>
  <c r="J161" i="2"/>
  <c r="BE161" i="2" s="1"/>
  <c r="BK160" i="2"/>
  <c r="R160" i="2"/>
  <c r="P160" i="2"/>
  <c r="J160" i="2"/>
  <c r="BK159" i="2"/>
  <c r="BI159" i="2"/>
  <c r="BH159" i="2"/>
  <c r="BG159" i="2"/>
  <c r="BF159" i="2"/>
  <c r="T159" i="2"/>
  <c r="R159" i="2"/>
  <c r="P159" i="2"/>
  <c r="J159" i="2"/>
  <c r="BE159" i="2" s="1"/>
  <c r="BK157" i="2"/>
  <c r="BI157" i="2"/>
  <c r="BH157" i="2"/>
  <c r="BG157" i="2"/>
  <c r="BF157" i="2"/>
  <c r="T157" i="2"/>
  <c r="R157" i="2"/>
  <c r="P157" i="2"/>
  <c r="J157" i="2"/>
  <c r="BE157" i="2" s="1"/>
  <c r="BK156" i="2"/>
  <c r="BI156" i="2"/>
  <c r="BH156" i="2"/>
  <c r="BG156" i="2"/>
  <c r="BF156" i="2"/>
  <c r="T156" i="2"/>
  <c r="R156" i="2"/>
  <c r="P156" i="2"/>
  <c r="J156" i="2"/>
  <c r="BE156" i="2" s="1"/>
  <c r="BK154" i="2"/>
  <c r="BI154" i="2"/>
  <c r="BH154" i="2"/>
  <c r="BG154" i="2"/>
  <c r="BF154" i="2"/>
  <c r="T154" i="2"/>
  <c r="R154" i="2"/>
  <c r="P154" i="2"/>
  <c r="J154" i="2"/>
  <c r="BE154" i="2" s="1"/>
  <c r="BK153" i="2"/>
  <c r="BI153" i="2"/>
  <c r="BH153" i="2"/>
  <c r="BG153" i="2"/>
  <c r="BF153" i="2"/>
  <c r="T153" i="2"/>
  <c r="R153" i="2"/>
  <c r="P153" i="2"/>
  <c r="J153" i="2"/>
  <c r="BE153" i="2" s="1"/>
  <c r="BK152" i="2"/>
  <c r="BI152" i="2"/>
  <c r="BH152" i="2"/>
  <c r="BG152" i="2"/>
  <c r="BF152" i="2"/>
  <c r="T152" i="2"/>
  <c r="R152" i="2"/>
  <c r="P152" i="2"/>
  <c r="J152" i="2"/>
  <c r="BE152" i="2" s="1"/>
  <c r="BK151" i="2"/>
  <c r="BI151" i="2"/>
  <c r="BH151" i="2"/>
  <c r="BG151" i="2"/>
  <c r="BF151" i="2"/>
  <c r="T151" i="2"/>
  <c r="R151" i="2"/>
  <c r="P151" i="2"/>
  <c r="J151" i="2"/>
  <c r="BE151" i="2" s="1"/>
  <c r="BK150" i="2"/>
  <c r="BI150" i="2"/>
  <c r="BH150" i="2"/>
  <c r="BG150" i="2"/>
  <c r="BF150" i="2"/>
  <c r="T150" i="2"/>
  <c r="R150" i="2"/>
  <c r="P150" i="2"/>
  <c r="J150" i="2"/>
  <c r="BE150" i="2" s="1"/>
  <c r="BK149" i="2"/>
  <c r="BI149" i="2"/>
  <c r="BH149" i="2"/>
  <c r="BG149" i="2"/>
  <c r="BF149" i="2"/>
  <c r="T149" i="2"/>
  <c r="R149" i="2"/>
  <c r="P149" i="2"/>
  <c r="J149" i="2"/>
  <c r="BE149" i="2" s="1"/>
  <c r="BK148" i="2"/>
  <c r="BI148" i="2"/>
  <c r="BH148" i="2"/>
  <c r="BG148" i="2"/>
  <c r="BF148" i="2"/>
  <c r="T148" i="2"/>
  <c r="R148" i="2"/>
  <c r="P148" i="2"/>
  <c r="J148" i="2"/>
  <c r="BE148" i="2" s="1"/>
  <c r="BK147" i="2"/>
  <c r="BI147" i="2"/>
  <c r="BH147" i="2"/>
  <c r="BG147" i="2"/>
  <c r="BF147" i="2"/>
  <c r="T147" i="2"/>
  <c r="R147" i="2"/>
  <c r="R146" i="2" s="1"/>
  <c r="R133" i="2" s="1"/>
  <c r="P147" i="2"/>
  <c r="J147" i="2"/>
  <c r="BE147" i="2" s="1"/>
  <c r="BK146" i="2"/>
  <c r="T146" i="2"/>
  <c r="P146" i="2"/>
  <c r="J146" i="2"/>
  <c r="BK145" i="2"/>
  <c r="BI145" i="2"/>
  <c r="BH145" i="2"/>
  <c r="BG145" i="2"/>
  <c r="BF145" i="2"/>
  <c r="T145" i="2"/>
  <c r="R145" i="2"/>
  <c r="P145" i="2"/>
  <c r="J145" i="2"/>
  <c r="BE145" i="2" s="1"/>
  <c r="BK144" i="2"/>
  <c r="BI144" i="2"/>
  <c r="BH144" i="2"/>
  <c r="BG144" i="2"/>
  <c r="BF144" i="2"/>
  <c r="T144" i="2"/>
  <c r="R144" i="2"/>
  <c r="P144" i="2"/>
  <c r="J144" i="2"/>
  <c r="BE144" i="2" s="1"/>
  <c r="BK143" i="2"/>
  <c r="BI143" i="2"/>
  <c r="BH143" i="2"/>
  <c r="BG143" i="2"/>
  <c r="BF143" i="2"/>
  <c r="T143" i="2"/>
  <c r="R143" i="2"/>
  <c r="P143" i="2"/>
  <c r="J143" i="2"/>
  <c r="BE143" i="2" s="1"/>
  <c r="BK142" i="2"/>
  <c r="BI142" i="2"/>
  <c r="BH142" i="2"/>
  <c r="BG142" i="2"/>
  <c r="BF142" i="2"/>
  <c r="T142" i="2"/>
  <c r="R142" i="2"/>
  <c r="P142" i="2"/>
  <c r="J142" i="2"/>
  <c r="BE142" i="2" s="1"/>
  <c r="BK140" i="2"/>
  <c r="BI140" i="2"/>
  <c r="BH140" i="2"/>
  <c r="BG140" i="2"/>
  <c r="BF140" i="2"/>
  <c r="T140" i="2"/>
  <c r="R140" i="2"/>
  <c r="P140" i="2"/>
  <c r="J140" i="2"/>
  <c r="BE140" i="2" s="1"/>
  <c r="BK138" i="2"/>
  <c r="BI138" i="2"/>
  <c r="BH138" i="2"/>
  <c r="BG138" i="2"/>
  <c r="BF138" i="2"/>
  <c r="T138" i="2"/>
  <c r="R138" i="2"/>
  <c r="P138" i="2"/>
  <c r="J138" i="2"/>
  <c r="BE138" i="2" s="1"/>
  <c r="BK137" i="2"/>
  <c r="BI137" i="2"/>
  <c r="BH137" i="2"/>
  <c r="BG137" i="2"/>
  <c r="BF137" i="2"/>
  <c r="T137" i="2"/>
  <c r="R137" i="2"/>
  <c r="P137" i="2"/>
  <c r="J137" i="2"/>
  <c r="BE137" i="2" s="1"/>
  <c r="BK135" i="2"/>
  <c r="BK134" i="2" s="1"/>
  <c r="BI135" i="2"/>
  <c r="BH135" i="2"/>
  <c r="BG135" i="2"/>
  <c r="BF135" i="2"/>
  <c r="T135" i="2"/>
  <c r="R135" i="2"/>
  <c r="P135" i="2"/>
  <c r="J135" i="2"/>
  <c r="BE135" i="2" s="1"/>
  <c r="T134" i="2"/>
  <c r="R134" i="2"/>
  <c r="P134" i="2"/>
  <c r="P133" i="2" s="1"/>
  <c r="J129" i="2"/>
  <c r="J128" i="2"/>
  <c r="F128" i="2"/>
  <c r="F126" i="2"/>
  <c r="E124" i="2"/>
  <c r="J114" i="2"/>
  <c r="J111" i="2"/>
  <c r="J110" i="2"/>
  <c r="J109" i="2"/>
  <c r="J108" i="2"/>
  <c r="J107" i="2"/>
  <c r="J106" i="2"/>
  <c r="J104" i="2"/>
  <c r="J102" i="2"/>
  <c r="J101" i="2"/>
  <c r="J99" i="2"/>
  <c r="J98" i="2"/>
  <c r="J97" i="2"/>
  <c r="J90" i="2"/>
  <c r="J89" i="2"/>
  <c r="F89" i="2"/>
  <c r="F87" i="2"/>
  <c r="E85" i="2"/>
  <c r="J35" i="2"/>
  <c r="F35" i="2"/>
  <c r="J34" i="2"/>
  <c r="F34" i="2"/>
  <c r="J33" i="2"/>
  <c r="F33" i="2"/>
  <c r="J32" i="2"/>
  <c r="F32" i="2"/>
  <c r="J16" i="2"/>
  <c r="E16" i="2"/>
  <c r="F129" i="2" s="1"/>
  <c r="J15" i="2"/>
  <c r="J10" i="2"/>
  <c r="J126" i="2" s="1"/>
  <c r="BD95" i="1"/>
  <c r="BC95" i="1"/>
  <c r="BB95" i="1"/>
  <c r="BA95" i="1"/>
  <c r="AY95" i="1"/>
  <c r="AX95" i="1"/>
  <c r="AW95" i="1"/>
  <c r="BD94" i="1"/>
  <c r="BC94" i="1"/>
  <c r="BB94" i="1"/>
  <c r="BA94" i="1"/>
  <c r="AY94" i="1"/>
  <c r="AX94" i="1"/>
  <c r="AW94" i="1"/>
  <c r="AS94" i="1"/>
  <c r="AM90" i="1"/>
  <c r="L90" i="1"/>
  <c r="AM89" i="1"/>
  <c r="L89" i="1"/>
  <c r="AM87" i="1"/>
  <c r="L87" i="1"/>
  <c r="L85" i="1"/>
  <c r="L84" i="1"/>
  <c r="W33" i="1"/>
  <c r="W32" i="1"/>
  <c r="W31" i="1"/>
  <c r="AK30" i="1"/>
  <c r="W30" i="1"/>
  <c r="F31" i="2" l="1"/>
  <c r="AZ95" i="1" s="1"/>
  <c r="AZ94" i="1" s="1"/>
  <c r="J31" i="2"/>
  <c r="AV95" i="1" s="1"/>
  <c r="AT95" i="1" s="1"/>
  <c r="BK168" i="2"/>
  <c r="J168" i="2" s="1"/>
  <c r="J100" i="2" s="1"/>
  <c r="J193" i="2"/>
  <c r="J103" i="2" s="1"/>
  <c r="J134" i="2"/>
  <c r="J96" i="2" s="1"/>
  <c r="BK133" i="2"/>
  <c r="P132" i="2"/>
  <c r="AU95" i="1" s="1"/>
  <c r="AU94" i="1" s="1"/>
  <c r="R132" i="2"/>
  <c r="T168" i="2"/>
  <c r="T132" i="2" s="1"/>
  <c r="R168" i="2"/>
  <c r="BK269" i="2"/>
  <c r="J269" i="2" s="1"/>
  <c r="J112" i="2" s="1"/>
  <c r="J270" i="2"/>
  <c r="J113" i="2" s="1"/>
  <c r="J87" i="2"/>
  <c r="F90" i="2"/>
  <c r="J133" i="2" l="1"/>
  <c r="J95" i="2" s="1"/>
  <c r="BK132" i="2"/>
  <c r="J132" i="2" s="1"/>
  <c r="AV94" i="1"/>
  <c r="W29" i="1"/>
  <c r="J28" i="2" l="1"/>
  <c r="J94" i="2"/>
  <c r="AT94" i="1"/>
  <c r="AK29" i="1"/>
  <c r="J37" i="2" l="1"/>
  <c r="AG95" i="1"/>
  <c r="AG94" i="1" l="1"/>
  <c r="AN95" i="1"/>
  <c r="AK26" i="1" l="1"/>
  <c r="AK35" i="1" s="1"/>
  <c r="AN94" i="1"/>
</calcChain>
</file>

<file path=xl/sharedStrings.xml><?xml version="1.0" encoding="utf-8"?>
<sst xmlns="http://schemas.openxmlformats.org/spreadsheetml/2006/main" count="1993" uniqueCount="611">
  <si>
    <t>Export Komplet</t>
  </si>
  <si>
    <t>2.0</t>
  </si>
  <si>
    <t>False</t>
  </si>
  <si>
    <t>{6a5a9f3e-9746-4808-879a-02b79b44eeee}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</si>
  <si>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</si>
  <si>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</si>
  <si>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</si>
  <si>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</si>
  <si>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</si>
  <si>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</si>
  <si>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</si>
  <si>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</si>
  <si>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</si>
  <si>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Krenova20</t>
  </si>
  <si>
    <t>Měnit lze pouze buňky se žlutým podbarvením!_x005F_x000d_
_x005F_x000d_
1) na prvním listu Rekapitulace stavby vyplňte v sestavě_x005F_x000d_
_x005F_x000d_
    a) Souhrnný list_x005F_x000d_
       - údaje o Uchazeči_x005F_x000d_
         (přenesou se do ostatních sestav i v jiných listech)_x005F_x000d_
_x005F_x000d_
    b) Rekapitulace objektů_x005F_x000d_
       - potřebné Ostatní náklady_x005F_x000d_
_x005F_x000d_
2) na vybraných listech vyplňte v sestavě_x005F_x000d_
_x005F_x000d_
    a) Krycí list_x005F_x000d_
       - údaje o Uchazeči, pokud se liší od údajů o Uchazeči na Souhrnném listu_x005F_x000d_
         (údaje se přenesou do ostatních sestav v daném listu)_x005F_x000d_
_x005F_x000d_
    b) Rekapitulace rozpočtu_x005F_x000d_
       - potřebné Ostatní náklady_x005F_x000d_
_x005F_x000d_
    c) Celkové náklady za stavbu_x005F_x000d_
       - ceny u položek_x005F_x000d_
       - množství, pokud má žluté podbarvení_x005F_x000d_
       - a v případě potřeby poznámku (ta je ve skrytém sloupci)</t>
  </si>
  <si>
    <t>Stavba:</t>
  </si>
  <si>
    <t>Oprava v soc.zařízení -Křenová 20</t>
  </si>
  <si>
    <t>KSO:</t>
  </si>
  <si>
    <t>CC-CZ:</t>
  </si>
  <si>
    <t>Místo:</t>
  </si>
  <si>
    <t>Křenová 20,Brno</t>
  </si>
  <si>
    <t>Datum:</t>
  </si>
  <si>
    <t>27. 6. 2021</t>
  </si>
  <si>
    <t>Zadavatel:</t>
  </si>
  <si>
    <t>IČ:</t>
  </si>
  <si>
    <t>MMB,OSM,Husova 3,Brno</t>
  </si>
  <si>
    <t>DIČ:</t>
  </si>
  <si>
    <t>Uchazeč:</t>
  </si>
  <si>
    <t>Vyplň údaj</t>
  </si>
  <si>
    <t>Projektant:</t>
  </si>
  <si>
    <t>R.Volková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</si>
  <si>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</si>
  <si>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</si>
  <si>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</si>
  <si>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</si>
  <si>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</si>
  <si>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</si>
  <si>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</si>
  <si>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</si>
  <si>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</si>
  <si>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</si>
  <si>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</si>
  <si>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</si>
  <si>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</si>
  <si>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</si>
  <si>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</si>
  <si>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</si>
  <si>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</si>
  <si>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</si>
  <si>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</si>
  <si>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</si>
  <si>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</si>
  <si>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</si>
  <si>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</si>
  <si>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</si>
  <si>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</si>
  <si>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</si>
  <si>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</si>
  <si>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</si>
  <si>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</si>
  <si>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</si>
  <si>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</si>
  <si>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</si>
  <si>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</si>
  <si>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</si>
  <si>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</si>
  <si>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</si>
  <si>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</si>
  <si>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</si>
  <si>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</si>
  <si>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</si>
  <si>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</si>
  <si>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</si>
  <si>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</si>
  <si>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</si>
  <si>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</si>
  <si>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</si>
  <si>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</si>
  <si>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</si>
  <si>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</si>
  <si>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</si>
  <si>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</si>
  <si>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</si>
  <si>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</si>
  <si>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</si>
  <si>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</si>
  <si>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</si>
  <si>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</si>
  <si>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</si>
  <si>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</si>
  <si>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</si>
  <si>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</si>
  <si>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</si>
  <si>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</si>
  <si>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</si>
  <si>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</si>
  <si>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</si>
  <si>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</si>
  <si>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</si>
  <si>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</si>
  <si>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</si>
  <si>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</si>
  <si>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</si>
  <si>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</si>
  <si>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</si>
  <si>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</si>
  <si>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</si>
  <si>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</si>
  <si>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</si>
  <si>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</si>
  <si>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</si>
  <si>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</si>
  <si>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</si>
  <si>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</si>
  <si>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</si>
  <si>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</si>
  <si>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</si>
  <si>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</si>
  <si>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</si>
  <si>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</si>
  <si>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</si>
  <si>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</si>
  <si>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</si>
  <si>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</si>
  <si>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</si>
  <si>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</si>
  <si>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</si>
  <si>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611131121</t>
  </si>
  <si>
    <t>Penetrační disperzní nátěr vnitřních stropů nanášený ručně</t>
  </si>
  <si>
    <t>m2</t>
  </si>
  <si>
    <t>CS ÚRS 2021 01</t>
  </si>
  <si>
    <t>4</t>
  </si>
  <si>
    <t>1863513326</t>
  </si>
  <si>
    <t>VV</t>
  </si>
  <si>
    <t>1,8*0,95</t>
  </si>
  <si>
    <t>611325422</t>
  </si>
  <si>
    <t>Oprava vnitřní vápenocementové štukové omítky stropů v rozsahu plochy do 30%</t>
  </si>
  <si>
    <t>-1723638259</t>
  </si>
  <si>
    <t>3</t>
  </si>
  <si>
    <t>612131121</t>
  </si>
  <si>
    <t>Penetrační disperzní nátěr vnitřních stěn nanášený ručně</t>
  </si>
  <si>
    <t>-906855003</t>
  </si>
  <si>
    <t>(1,8+0,95)*2*4,57-0,6*2</t>
  </si>
  <si>
    <t>612135101</t>
  </si>
  <si>
    <t>Hrubá výplň rýh ve stěnách maltou jakékoli šířky rýhy</t>
  </si>
  <si>
    <t>-94574231</t>
  </si>
  <si>
    <t>(5,5+6,0)*0,1</t>
  </si>
  <si>
    <t>5</t>
  </si>
  <si>
    <t>612321121</t>
  </si>
  <si>
    <t>Vápenocementová omítka hladká jednovrstvá vnitřních stěn nanášená ručně</t>
  </si>
  <si>
    <t>992380178</t>
  </si>
  <si>
    <t>612321191</t>
  </si>
  <si>
    <t>Příplatek k vápenocementové omítce vnitřních stěn za každých dalších 5 mm tloušťky ručně</t>
  </si>
  <si>
    <t>-1312023446</t>
  </si>
  <si>
    <t>7</t>
  </si>
  <si>
    <t>612325422</t>
  </si>
  <si>
    <t>Oprava vnitřní vápenocementové štukové omítky stěn v rozsahu plochy do 30%</t>
  </si>
  <si>
    <t>1971168226</t>
  </si>
  <si>
    <t>8</t>
  </si>
  <si>
    <t>632451214</t>
  </si>
  <si>
    <t>Potěr cementový samonivelační litý C20 tl do 50 mm</t>
  </si>
  <si>
    <t>235032409</t>
  </si>
  <si>
    <t>9</t>
  </si>
  <si>
    <t>Ostatní konstrukce a práce, bourání</t>
  </si>
  <si>
    <t>949101112</t>
  </si>
  <si>
    <t>Lešení pomocné pro objekty pozemních staveb s lešeňovou podlahou v do 3,5 m zatížení do 150 kg/m2</t>
  </si>
  <si>
    <t>-2079755691</t>
  </si>
  <si>
    <t>10</t>
  </si>
  <si>
    <t>952901111</t>
  </si>
  <si>
    <t>Hrubé vyčištění budov bytové a občanské výstavby při výšce podlaží do 4 m</t>
  </si>
  <si>
    <t>sada</t>
  </si>
  <si>
    <t>31727425</t>
  </si>
  <si>
    <t>11</t>
  </si>
  <si>
    <t>952-pc 1</t>
  </si>
  <si>
    <t>Demontáž radiátoru a opětovná montáž</t>
  </si>
  <si>
    <t>-2086006616</t>
  </si>
  <si>
    <t>12</t>
  </si>
  <si>
    <t>965045112</t>
  </si>
  <si>
    <t>Bourání potěrů cementových nebo pískocementových tl do 50 mm pl do 4 m2</t>
  </si>
  <si>
    <t>-1307152933</t>
  </si>
  <si>
    <t>13</t>
  </si>
  <si>
    <t>974031133</t>
  </si>
  <si>
    <t>Vysekání rýh ve zdivu cihelném hl do 50 mm š do 100 mm</t>
  </si>
  <si>
    <t>m</t>
  </si>
  <si>
    <t>23390839</t>
  </si>
  <si>
    <t>14</t>
  </si>
  <si>
    <t>974031142</t>
  </si>
  <si>
    <t>Vysekání rýh ve zdivu cihelném hl do 70 mm š do 70 mm</t>
  </si>
  <si>
    <t>1810345967</t>
  </si>
  <si>
    <t>978011141</t>
  </si>
  <si>
    <t>Otlučení (osekání) vnitřní vápenné nebo vápenocementové omítky stropů v rozsahu do 30 %</t>
  </si>
  <si>
    <t>-646757766</t>
  </si>
  <si>
    <t>16</t>
  </si>
  <si>
    <t>978013141</t>
  </si>
  <si>
    <t>Otlučení (osekání) vnitřní vápenné nebo vápenocementové omítky stěn v rozsahu do 30 %</t>
  </si>
  <si>
    <t>1207627238</t>
  </si>
  <si>
    <t>(1,8+0,95)*2*2,57</t>
  </si>
  <si>
    <t>17</t>
  </si>
  <si>
    <t>978013191</t>
  </si>
  <si>
    <t>Otlučení (osekání) vnitřní vápenné nebo vápenocementové omítky stěn v rozsahu do 100 %</t>
  </si>
  <si>
    <t>281007167</t>
  </si>
  <si>
    <t>18</t>
  </si>
  <si>
    <t>978059541</t>
  </si>
  <si>
    <t>Odsekání a odebrání obkladů stěn z vnitřních obkládaček plochy přes 1 m2</t>
  </si>
  <si>
    <t>-366850276</t>
  </si>
  <si>
    <t>(1,8+0,95)*2*2,0-0,6*2+1,0*0,3</t>
  </si>
  <si>
    <t>19</t>
  </si>
  <si>
    <t>965081213</t>
  </si>
  <si>
    <t>Bourání podlah z dlaždic keramických nebo xylolitových tl do 10 mm plochy přes 1 m2</t>
  </si>
  <si>
    <t>-2016087453</t>
  </si>
  <si>
    <t>997</t>
  </si>
  <si>
    <t>Přesun sutě</t>
  </si>
  <si>
    <t>20</t>
  </si>
  <si>
    <t>997013213</t>
  </si>
  <si>
    <t>Vnitrostaveništní doprava suti a vybouraných hmot pro budovy v do 12 m ručně</t>
  </si>
  <si>
    <t>t</t>
  </si>
  <si>
    <t>-606455628</t>
  </si>
  <si>
    <t>997013501</t>
  </si>
  <si>
    <t>Odvoz suti a vybouraných hmot na skládku nebo meziskládku do 1 km se složením</t>
  </si>
  <si>
    <t>-946060110</t>
  </si>
  <si>
    <t>22</t>
  </si>
  <si>
    <t>997013509</t>
  </si>
  <si>
    <t>Příplatek k odvozu suti a vybouraných hmot na skládku ZKD 1 km přes 1 km</t>
  </si>
  <si>
    <t>756672761</t>
  </si>
  <si>
    <t>1,671*24 'Přepočtené koeficientem množství</t>
  </si>
  <si>
    <t>23</t>
  </si>
  <si>
    <t>997013601</t>
  </si>
  <si>
    <t xml:space="preserve">Poplatek za uložení na skládce (skládkovné) stavebního odpadu </t>
  </si>
  <si>
    <t>-726529349</t>
  </si>
  <si>
    <t>998</t>
  </si>
  <si>
    <t>Přesun hmot</t>
  </si>
  <si>
    <t>24</t>
  </si>
  <si>
    <t>998018002</t>
  </si>
  <si>
    <t>Přesun hmot ruční pro budovy v do 12 m</t>
  </si>
  <si>
    <t>1963024997</t>
  </si>
  <si>
    <t>PSV</t>
  </si>
  <si>
    <t>Práce a dodávky PSV</t>
  </si>
  <si>
    <t>721</t>
  </si>
  <si>
    <t>Zdravotechnika - vnitřní kanalizace</t>
  </si>
  <si>
    <t>25</t>
  </si>
  <si>
    <t>721171803</t>
  </si>
  <si>
    <t>Demontáž potrubí z PVC do D 75</t>
  </si>
  <si>
    <t>1013217090</t>
  </si>
  <si>
    <t>26</t>
  </si>
  <si>
    <t>721171914</t>
  </si>
  <si>
    <t>Potrubí z PP propojení potrubí DN 75</t>
  </si>
  <si>
    <t>kus</t>
  </si>
  <si>
    <t>-742172357</t>
  </si>
  <si>
    <t>27</t>
  </si>
  <si>
    <t>721174042</t>
  </si>
  <si>
    <t>Potrubí kanalizační z PP připojovací DN 40</t>
  </si>
  <si>
    <t>1230734135</t>
  </si>
  <si>
    <t>28</t>
  </si>
  <si>
    <t>721174044</t>
  </si>
  <si>
    <t>Potrubí kanalizační z PP připojovací DN 75</t>
  </si>
  <si>
    <t>-699474525</t>
  </si>
  <si>
    <t>29</t>
  </si>
  <si>
    <t>721194104</t>
  </si>
  <si>
    <t>Vyvedení a upevnění odpadních výpustek DN 40</t>
  </si>
  <si>
    <t>-1747953704</t>
  </si>
  <si>
    <t>30</t>
  </si>
  <si>
    <t>721194109</t>
  </si>
  <si>
    <t>Vyvedení a upevnění odpadních výpustek DN 110</t>
  </si>
  <si>
    <t>862870528</t>
  </si>
  <si>
    <t>31</t>
  </si>
  <si>
    <t>721210818</t>
  </si>
  <si>
    <t>Demontáž vpustí vanových DN 100</t>
  </si>
  <si>
    <t>1678547958</t>
  </si>
  <si>
    <t>32</t>
  </si>
  <si>
    <t>721211403</t>
  </si>
  <si>
    <t>Vpusť podlahová s vodorovným odtokem DN 50/75 s kulovým kloubem</t>
  </si>
  <si>
    <t>-1861877101</t>
  </si>
  <si>
    <t>33</t>
  </si>
  <si>
    <t>721290111</t>
  </si>
  <si>
    <t>Zkouška těsnosti potrubí kanalizace vodou do DN 125</t>
  </si>
  <si>
    <t>588009685</t>
  </si>
  <si>
    <t>34</t>
  </si>
  <si>
    <t>998721202</t>
  </si>
  <si>
    <t>Přesun hmot procentní pro vnitřní kanalizace v objektech v do 12 m</t>
  </si>
  <si>
    <t>%</t>
  </si>
  <si>
    <t>-1984111819</t>
  </si>
  <si>
    <t>722</t>
  </si>
  <si>
    <t>Zdravotechnika - vnitřní vodovod</t>
  </si>
  <si>
    <t>35</t>
  </si>
  <si>
    <t>722130801</t>
  </si>
  <si>
    <t>Demontáž potrubí ocelové pozinkované závitové do DN 25</t>
  </si>
  <si>
    <t>-866634704</t>
  </si>
  <si>
    <t>36</t>
  </si>
  <si>
    <t>722130821</t>
  </si>
  <si>
    <t>Demontáž spoje na závit šroubení G 6/4</t>
  </si>
  <si>
    <t>-1455949314</t>
  </si>
  <si>
    <t>37</t>
  </si>
  <si>
    <t>722130913</t>
  </si>
  <si>
    <t>Potrubí pozinkované závitové přeřezání ocelové trubky do DN 25</t>
  </si>
  <si>
    <t>-1351974665</t>
  </si>
  <si>
    <t>38</t>
  </si>
  <si>
    <t>722131932</t>
  </si>
  <si>
    <t>Potrubí pozinkované závitové propojení potrubí DN 20</t>
  </si>
  <si>
    <t>130723345</t>
  </si>
  <si>
    <t>39</t>
  </si>
  <si>
    <t>722174002</t>
  </si>
  <si>
    <t>Potrubí vodovodní plastové PPR svar polyfúze PN 16 D 20x2,8 mm</t>
  </si>
  <si>
    <t>395910946</t>
  </si>
  <si>
    <t>40</t>
  </si>
  <si>
    <t>722181211</t>
  </si>
  <si>
    <t>Ochrana vodovodního potrubí přilepenými termoizolačními trubicemi z PE tl do 6 mm DN do 22 mm</t>
  </si>
  <si>
    <t>1707614897</t>
  </si>
  <si>
    <t>41</t>
  </si>
  <si>
    <t>722181812</t>
  </si>
  <si>
    <t>Demontáž plstěných pásů z trub do D 50</t>
  </si>
  <si>
    <t>996276239</t>
  </si>
  <si>
    <t>42</t>
  </si>
  <si>
    <t>722190401</t>
  </si>
  <si>
    <t>Vyvedení a upevnění výpustku do DN 25</t>
  </si>
  <si>
    <t>336642546</t>
  </si>
  <si>
    <t>43</t>
  </si>
  <si>
    <t>722190901</t>
  </si>
  <si>
    <t>Uzavření nebo otevření vodovodního potrubí při opravách</t>
  </si>
  <si>
    <t>169183090</t>
  </si>
  <si>
    <t>44</t>
  </si>
  <si>
    <t>722290226</t>
  </si>
  <si>
    <t>Zkouška těsnosti vodovodního potrubí závitového do DN 50</t>
  </si>
  <si>
    <t>2054852140</t>
  </si>
  <si>
    <t>45</t>
  </si>
  <si>
    <t>722290234</t>
  </si>
  <si>
    <t>Proplach a dezinfekce vodovodního potrubí do DN 80</t>
  </si>
  <si>
    <t>350792764</t>
  </si>
  <si>
    <t>46</t>
  </si>
  <si>
    <t>998722202</t>
  </si>
  <si>
    <t>Přesun hmot procentní pro vnitřní vodovod v objektech v do 12 m</t>
  </si>
  <si>
    <t>132680845</t>
  </si>
  <si>
    <t>725</t>
  </si>
  <si>
    <t>Zdravotechnika - zařizovací předměty</t>
  </si>
  <si>
    <t>47</t>
  </si>
  <si>
    <t>725210821</t>
  </si>
  <si>
    <t>Demontáž umyvadel bez výtokových armatur</t>
  </si>
  <si>
    <t>soubor</t>
  </si>
  <si>
    <t>602192375</t>
  </si>
  <si>
    <t>48</t>
  </si>
  <si>
    <t>725211616</t>
  </si>
  <si>
    <t>Umyvadlo keramické bílé šířky 550 mm s krytem na sifon připevněné na stěnu šrouby</t>
  </si>
  <si>
    <t>-649007927</t>
  </si>
  <si>
    <t>49</t>
  </si>
  <si>
    <t>725590812</t>
  </si>
  <si>
    <t>Přemístění vnitrostaveništní demontovaných zařizovacích předmětů v objektech výšky do 12 m</t>
  </si>
  <si>
    <t>-1502088651</t>
  </si>
  <si>
    <t>50</t>
  </si>
  <si>
    <t>725820801</t>
  </si>
  <si>
    <t>Demontáž baterie nástěnné do G 3 / 4</t>
  </si>
  <si>
    <t>-33344374</t>
  </si>
  <si>
    <t>51</t>
  </si>
  <si>
    <t>725820802</t>
  </si>
  <si>
    <t>Demontáž baterie stojánkové do jednoho otvoru</t>
  </si>
  <si>
    <t>-1730518762</t>
  </si>
  <si>
    <t>52</t>
  </si>
  <si>
    <t>725822611.RAF</t>
  </si>
  <si>
    <t>Baterie umyvadlová RAF N321S stojánková páková</t>
  </si>
  <si>
    <t>-1948822521</t>
  </si>
  <si>
    <t>53</t>
  </si>
  <si>
    <t>725841312</t>
  </si>
  <si>
    <t>Baterie sprchová nástěnná páková</t>
  </si>
  <si>
    <t>-1962362408</t>
  </si>
  <si>
    <t>54</t>
  </si>
  <si>
    <t>725860811</t>
  </si>
  <si>
    <t>Demontáž uzávěrů zápachu jednoduchých</t>
  </si>
  <si>
    <t>-759361857</t>
  </si>
  <si>
    <t>55</t>
  </si>
  <si>
    <t>725-pc 1</t>
  </si>
  <si>
    <t>D+m sprchové dveře do niky,jeden pevný a dva posuvné díly š.otvoru do 100cm</t>
  </si>
  <si>
    <t>214556244</t>
  </si>
  <si>
    <t>56</t>
  </si>
  <si>
    <t>998725202</t>
  </si>
  <si>
    <t>Přesun hmot procentní pro zařizovací předměty v objektech v do 12 m</t>
  </si>
  <si>
    <t>-1017111342</t>
  </si>
  <si>
    <t>734</t>
  </si>
  <si>
    <t>Ústřední vytápění - armatury</t>
  </si>
  <si>
    <t>57</t>
  </si>
  <si>
    <t>734200811</t>
  </si>
  <si>
    <t>Demontáž armatury závitové s jedním závitem do G 1/2</t>
  </si>
  <si>
    <t>-1129838807</t>
  </si>
  <si>
    <t>58</t>
  </si>
  <si>
    <t>734200821</t>
  </si>
  <si>
    <t>Demontáž armatury závitové se dvěma závity do G 1/2</t>
  </si>
  <si>
    <t>-760465825</t>
  </si>
  <si>
    <t>59</t>
  </si>
  <si>
    <t>734221532</t>
  </si>
  <si>
    <t>Ventil závitový termostatický rohový jednoregulační G 1/2 PN 16 do 110°C bez hlavice ovládání</t>
  </si>
  <si>
    <t>-268601015</t>
  </si>
  <si>
    <t>60</t>
  </si>
  <si>
    <t>734222802</t>
  </si>
  <si>
    <t>Ventil závitový termostatický rohový G 1/2 PN 16 do 110°C s ruční hlavou chromovaný</t>
  </si>
  <si>
    <t>-1557242883</t>
  </si>
  <si>
    <t>61</t>
  </si>
  <si>
    <t>998734202</t>
  </si>
  <si>
    <t>Přesun hmot procentní pro armatury v objektech v do 12 m</t>
  </si>
  <si>
    <t>-2099830354</t>
  </si>
  <si>
    <t>735</t>
  </si>
  <si>
    <t>Ústřední vytápění - otopná tělesa</t>
  </si>
  <si>
    <t>62</t>
  </si>
  <si>
    <t>735151811</t>
  </si>
  <si>
    <t>Demontáž otopného tělesa panelového jednořadého délka do 1500 mm</t>
  </si>
  <si>
    <t>-1713068099</t>
  </si>
  <si>
    <t>63</t>
  </si>
  <si>
    <t>735191901</t>
  </si>
  <si>
    <t>Vyzkoušení otopných těles ocelových po opravě tlakem</t>
  </si>
  <si>
    <t>-1497812006</t>
  </si>
  <si>
    <t>64</t>
  </si>
  <si>
    <t>735191905</t>
  </si>
  <si>
    <t>Odvzdušnění otopných těles</t>
  </si>
  <si>
    <t>629017214</t>
  </si>
  <si>
    <t>65</t>
  </si>
  <si>
    <t>735191910</t>
  </si>
  <si>
    <t>Napuštění vody do otopných těles</t>
  </si>
  <si>
    <t>1117808966</t>
  </si>
  <si>
    <t>66</t>
  </si>
  <si>
    <t>735192921</t>
  </si>
  <si>
    <t>Zpětná montáž otopného tělesa panelového jednořadého do 1500 mm</t>
  </si>
  <si>
    <t>2038295840</t>
  </si>
  <si>
    <t>67</t>
  </si>
  <si>
    <t>735494811</t>
  </si>
  <si>
    <t>Vypuštění vody z otopných těles</t>
  </si>
  <si>
    <t>-1493269091</t>
  </si>
  <si>
    <t>68</t>
  </si>
  <si>
    <t>998735202</t>
  </si>
  <si>
    <t>Přesun hmot procentní pro otopná tělesa v objektech v do 12 m</t>
  </si>
  <si>
    <t>1123518733</t>
  </si>
  <si>
    <t>741</t>
  </si>
  <si>
    <t>Elektroinstalace - silnoproud</t>
  </si>
  <si>
    <t>69</t>
  </si>
  <si>
    <t>741330335</t>
  </si>
  <si>
    <t>Montáž ovladač tlačítkový vestavný-objímka se žárovkou</t>
  </si>
  <si>
    <t>-466561171</t>
  </si>
  <si>
    <t>70</t>
  </si>
  <si>
    <t>M</t>
  </si>
  <si>
    <t>34513104</t>
  </si>
  <si>
    <t>objímka žárovky E27 vestavná keramická 1332-667</t>
  </si>
  <si>
    <t>-409676367</t>
  </si>
  <si>
    <t>71</t>
  </si>
  <si>
    <t>34774102</t>
  </si>
  <si>
    <t>žárovka LED E27 6W</t>
  </si>
  <si>
    <t>-506149123</t>
  </si>
  <si>
    <t>72</t>
  </si>
  <si>
    <t>741371843</t>
  </si>
  <si>
    <t>Demontáž svítidla bytového se standardní paticí přisazeného do 0,36 m2 bez zachováním funkčnosti</t>
  </si>
  <si>
    <t>-1821450597</t>
  </si>
  <si>
    <t>73</t>
  </si>
  <si>
    <t>998741202</t>
  </si>
  <si>
    <t>Přesun hmot procentní pro silnoproud v objektech v do 12 m</t>
  </si>
  <si>
    <t>521008412</t>
  </si>
  <si>
    <t>766</t>
  </si>
  <si>
    <t>Konstrukce truhlářské</t>
  </si>
  <si>
    <t>74</t>
  </si>
  <si>
    <t>766660001</t>
  </si>
  <si>
    <t>Výměna stávajícího dveřního křídla-otvíravé jednokřídlové dýhované 80/197 do ocelové zárubně včetně odvozu starého křídla,kování klika-klika, zámek FAB-barva třešeň</t>
  </si>
  <si>
    <t>CS ÚRS 2019 01</t>
  </si>
  <si>
    <t>-364020404</t>
  </si>
  <si>
    <t>75</t>
  </si>
  <si>
    <t>998766202</t>
  </si>
  <si>
    <t>Přesun hmot procentní pro konstrukce truhlářské v objektech v do 12 m</t>
  </si>
  <si>
    <t>1455460367</t>
  </si>
  <si>
    <t>771</t>
  </si>
  <si>
    <t>Podlahy z dlaždic</t>
  </si>
  <si>
    <t>76</t>
  </si>
  <si>
    <t>771121011</t>
  </si>
  <si>
    <t>Nátěr penetrační na podlahu</t>
  </si>
  <si>
    <t>1119715768</t>
  </si>
  <si>
    <t>1,8*1,0+1,0*0,15*2</t>
  </si>
  <si>
    <t>77</t>
  </si>
  <si>
    <t>771151012</t>
  </si>
  <si>
    <t>Samonivelační stěrka podlah pevnosti 20 MPa tl 5 mm</t>
  </si>
  <si>
    <t>357268219</t>
  </si>
  <si>
    <t>78</t>
  </si>
  <si>
    <t>771574265</t>
  </si>
  <si>
    <t>Montáž podlah keramických pro mechanické zatížení protiskluzných lepených flexibilním lepidlem do 22 ks/m2</t>
  </si>
  <si>
    <t>977047735</t>
  </si>
  <si>
    <t>79</t>
  </si>
  <si>
    <t>59761011</t>
  </si>
  <si>
    <t>dlažba keramická slinutá hladká do interiéru i exteriéru předb.cena 420 Kč/m2</t>
  </si>
  <si>
    <t>626835436</t>
  </si>
  <si>
    <t>2,1*1,1 'Přepočtené koeficientem množství</t>
  </si>
  <si>
    <t>80</t>
  </si>
  <si>
    <t>771577151</t>
  </si>
  <si>
    <t>Příplatek k montáži podlah keramických do malty za plochu do 5 m2</t>
  </si>
  <si>
    <t>-1291174507</t>
  </si>
  <si>
    <t>81</t>
  </si>
  <si>
    <t>771577154</t>
  </si>
  <si>
    <t>Příplatek k montáži podlah keramických do malty za spárování tmelem dvousložkovým</t>
  </si>
  <si>
    <t>-1222496129</t>
  </si>
  <si>
    <t>82</t>
  </si>
  <si>
    <t>771591112</t>
  </si>
  <si>
    <t>Izolace pod dlažbu nátěrem nebo stěrkou ve dvou vrstvách</t>
  </si>
  <si>
    <t>-1078475273</t>
  </si>
  <si>
    <t>83</t>
  </si>
  <si>
    <t>998771202</t>
  </si>
  <si>
    <t>Přesun hmot procentní pro podlahy z dlaždic v objektech v do 12 m</t>
  </si>
  <si>
    <t>1130214138</t>
  </si>
  <si>
    <t>781</t>
  </si>
  <si>
    <t>Dokončovací práce - obklady</t>
  </si>
  <si>
    <t>84</t>
  </si>
  <si>
    <t>781121011</t>
  </si>
  <si>
    <t>Nátěr penetrační na stěnu</t>
  </si>
  <si>
    <t>-113765879</t>
  </si>
  <si>
    <t>(1,8+0,95)*2*2,1-0,6*2,0</t>
  </si>
  <si>
    <t>85</t>
  </si>
  <si>
    <t>781131112</t>
  </si>
  <si>
    <t>Izolace pod obklad nátěrem nebo stěrkou ve dvou vrstvách</t>
  </si>
  <si>
    <t>928052876</t>
  </si>
  <si>
    <t>86</t>
  </si>
  <si>
    <t>781474114</t>
  </si>
  <si>
    <t>Montáž obkladů vnitřních keramických hladkých do 22 ks/m2 lepených flexibilním lepidlem</t>
  </si>
  <si>
    <t>-563844755</t>
  </si>
  <si>
    <t>87</t>
  </si>
  <si>
    <t>59761040</t>
  </si>
  <si>
    <t>obklad keramický hladký přes 19 do 22ks/m2-předb.cena 420 kč/m2</t>
  </si>
  <si>
    <t>1023778602</t>
  </si>
  <si>
    <t>10,35*1,1 'Přepočtené koeficientem množství</t>
  </si>
  <si>
    <t>88</t>
  </si>
  <si>
    <t>781477111</t>
  </si>
  <si>
    <t>Příplatek k montáži obkladů vnitřních keramických hladkých za plochu do 10 m2</t>
  </si>
  <si>
    <t>591536232</t>
  </si>
  <si>
    <t>89</t>
  </si>
  <si>
    <t>781477114</t>
  </si>
  <si>
    <t>Příplatek k montáži obkladů vnitřních keramických hladkých za spárování tmelem dvousložkovým</t>
  </si>
  <si>
    <t>-309598501</t>
  </si>
  <si>
    <t>90</t>
  </si>
  <si>
    <t>781494111</t>
  </si>
  <si>
    <t>Plastové profily rohové lepené flexibilním lepidlem d+m</t>
  </si>
  <si>
    <t>642063975</t>
  </si>
  <si>
    <t>8*2,05</t>
  </si>
  <si>
    <t>91</t>
  </si>
  <si>
    <t>781494511</t>
  </si>
  <si>
    <t>Plastové profily ukončovací lepené flexibilním lepidlem d+m</t>
  </si>
  <si>
    <t>-92654026</t>
  </si>
  <si>
    <t>(1,8+1,0)*2</t>
  </si>
  <si>
    <t>92</t>
  </si>
  <si>
    <t>998781202</t>
  </si>
  <si>
    <t>Přesun hmot procentní pro obklady keramické v objektech v do 12 m</t>
  </si>
  <si>
    <t>1383255345</t>
  </si>
  <si>
    <t>783</t>
  </si>
  <si>
    <t>Dokončovací práce - nátěry</t>
  </si>
  <si>
    <t>93</t>
  </si>
  <si>
    <t>783301311</t>
  </si>
  <si>
    <t>Odmaštění zámečnických konstrukcí vodou ředitelným odmašťovačem</t>
  </si>
  <si>
    <t>-1294192649</t>
  </si>
  <si>
    <t>4,6*0,25+32,5*1,1</t>
  </si>
  <si>
    <t>94</t>
  </si>
  <si>
    <t>783306801</t>
  </si>
  <si>
    <t>Odstranění nátěru ze zámečnických konstrukcí obroušením</t>
  </si>
  <si>
    <t>-1868841392</t>
  </si>
  <si>
    <t>95</t>
  </si>
  <si>
    <t>783314101</t>
  </si>
  <si>
    <t>Základní jednonásobný syntetický nátěr zámečnických konstrukcí</t>
  </si>
  <si>
    <t>-2137560037</t>
  </si>
  <si>
    <t>96</t>
  </si>
  <si>
    <t>783315101</t>
  </si>
  <si>
    <t>Mezinátěr jednonásobný syntetický standardní zámečnických konstrukcí</t>
  </si>
  <si>
    <t>-663463460</t>
  </si>
  <si>
    <t>97</t>
  </si>
  <si>
    <t>783317101</t>
  </si>
  <si>
    <t>Krycí jednonásobný syntetický standardní nátěr zámečnických konstrukcí 2x</t>
  </si>
  <si>
    <t>679047919</t>
  </si>
  <si>
    <t>98</t>
  </si>
  <si>
    <t>783342101</t>
  </si>
  <si>
    <t xml:space="preserve">Tmelení včetně přebroušení zámečnických konstrukcí </t>
  </si>
  <si>
    <t>798337843</t>
  </si>
  <si>
    <t>99</t>
  </si>
  <si>
    <t>783-pc 1</t>
  </si>
  <si>
    <t>Oškrabání a nátěr radiátoru a trub-sklad.2 xsoc.zařízení</t>
  </si>
  <si>
    <t>-903991827</t>
  </si>
  <si>
    <t>100</t>
  </si>
  <si>
    <t>783-pc 2</t>
  </si>
  <si>
    <t>Oškrabání a nátěr madla</t>
  </si>
  <si>
    <t>2072971767</t>
  </si>
  <si>
    <t>784</t>
  </si>
  <si>
    <t>Dokončovací práce - malby a tapety</t>
  </si>
  <si>
    <t>101</t>
  </si>
  <si>
    <t>784111013</t>
  </si>
  <si>
    <t>Obroušení podkladu omítnutého v místnostech výšky do 5,00 m</t>
  </si>
  <si>
    <t>514627291</t>
  </si>
  <si>
    <t>(1,8+0,95)*2*2,57+4</t>
  </si>
  <si>
    <t>102</t>
  </si>
  <si>
    <t>784151013</t>
  </si>
  <si>
    <t>Dvojnásobné izolování vodou ředitelnými barvami v místnostech výšky do 5,00 m</t>
  </si>
  <si>
    <t>-2038088960</t>
  </si>
  <si>
    <t>103</t>
  </si>
  <si>
    <t>784171101</t>
  </si>
  <si>
    <t>Zakrytí vnitřních podlah včetně pozdějšího odkrytí d+m</t>
  </si>
  <si>
    <t>1004471401</t>
  </si>
  <si>
    <t>104</t>
  </si>
  <si>
    <t>784221103</t>
  </si>
  <si>
    <t>Dvojnásobné bílé malby ze směsí za sucha dobře otěruvzdorných v místnostech do 5,00 m</t>
  </si>
  <si>
    <t>678751205</t>
  </si>
  <si>
    <t>VRN</t>
  </si>
  <si>
    <t>Vedlejší rozpočtové náklady</t>
  </si>
  <si>
    <t>VRN3</t>
  </si>
  <si>
    <t>Zařízení staveniště</t>
  </si>
  <si>
    <t>105</t>
  </si>
  <si>
    <t>030001000</t>
  </si>
  <si>
    <t>Zařízení staveniště 1,5%</t>
  </si>
  <si>
    <t>1024</t>
  </si>
  <si>
    <t>654758659</t>
  </si>
  <si>
    <t>VRN6</t>
  </si>
  <si>
    <t>Územní vlivy</t>
  </si>
  <si>
    <t>106</t>
  </si>
  <si>
    <t>062002000</t>
  </si>
  <si>
    <t>Ztížené dopravní podmínky 3,2%</t>
  </si>
  <si>
    <t>-695588436</t>
  </si>
  <si>
    <t>107</t>
  </si>
  <si>
    <t>065002000</t>
  </si>
  <si>
    <t>Mimostaveništní doprava 1,5%</t>
  </si>
  <si>
    <t>510858825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</si>
</sst>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  <charset val="1"/>
    </font>
    <font>
      <sz val="8"/>
      <color rgb="FFFFFFFF"/>
      <name val="Arial CE"/>
      <charset val="1"/>
    </font>
    <font>
      <sz val="8"/>
      <color rgb="FF3366FF"/>
      <name val="Arial CE"/>
      <charset val="1"/>
    </font>
    <font>
      <b/>
      <sz val="14"/>
      <name val="Arial CE"/>
      <charset val="1"/>
    </font>
    <font>
      <b/>
      <sz val="12"/>
      <color rgb="FF969696"/>
      <name val="Arial CE"/>
      <charset val="1"/>
    </font>
    <font>
      <sz val="10"/>
      <color rgb="FF969696"/>
      <name val="Arial CE"/>
      <charset val="1"/>
    </font>
    <font>
      <sz val="10"/>
      <name val="Arial CE"/>
      <charset val="1"/>
    </font>
    <font>
      <b/>
      <sz val="8"/>
      <color rgb="FF969696"/>
      <name val="Arial CE"/>
      <charset val="1"/>
    </font>
    <font>
      <b/>
      <sz val="11"/>
      <name val="Arial CE"/>
      <charset val="1"/>
    </font>
    <font>
      <b/>
      <sz val="10"/>
      <name val="Arial CE"/>
      <charset val="1"/>
    </font>
    <font>
      <b/>
      <sz val="10"/>
      <color rgb="FF969696"/>
      <name val="Arial CE"/>
      <charset val="1"/>
    </font>
    <font>
      <b/>
      <sz val="12"/>
      <name val="Arial CE"/>
      <charset val="1"/>
    </font>
    <font>
      <b/>
      <sz val="10"/>
      <color rgb="FF464646"/>
      <name val="Arial CE"/>
      <charset val="1"/>
    </font>
    <font>
      <sz val="12"/>
      <color rgb="FF969696"/>
      <name val="Arial CE"/>
      <charset val="1"/>
    </font>
    <font>
      <sz val="9"/>
      <name val="Arial CE"/>
      <charset val="1"/>
    </font>
    <font>
      <sz val="9"/>
      <color rgb="FF969696"/>
      <name val="Arial CE"/>
      <charset val="1"/>
    </font>
    <font>
      <b/>
      <sz val="12"/>
      <color rgb="FF960000"/>
      <name val="Arial CE"/>
      <charset val="1"/>
    </font>
    <font>
      <sz val="18"/>
      <color rgb="FF0000FF"/>
      <name val="Wingdings 2"/>
      <charset val="1"/>
    </font>
    <font>
      <u/>
      <sz val="11"/>
      <color rgb="FF0000FF"/>
      <name val="Calibri"/>
      <charset val="1"/>
    </font>
    <font>
      <sz val="11"/>
      <name val="Arial CE"/>
      <charset val="1"/>
    </font>
    <font>
      <b/>
      <sz val="11"/>
      <color rgb="FF003366"/>
      <name val="Arial CE"/>
      <charset val="1"/>
    </font>
    <font>
      <sz val="11"/>
      <color rgb="FF003366"/>
      <name val="Arial CE"/>
      <charset val="1"/>
    </font>
    <font>
      <sz val="11"/>
      <color rgb="FF969696"/>
      <name val="Arial CE"/>
      <charset val="1"/>
    </font>
    <font>
      <sz val="10"/>
      <color rgb="FF3366FF"/>
      <name val="Arial CE"/>
      <charset val="1"/>
    </font>
    <font>
      <sz val="8"/>
      <color rgb="FF969696"/>
      <name val="Arial CE"/>
      <charset val="1"/>
    </font>
    <font>
      <b/>
      <sz val="12"/>
      <color rgb="FF800000"/>
      <name val="Arial CE"/>
      <charset val="1"/>
    </font>
    <font>
      <sz val="12"/>
      <color rgb="FF003366"/>
      <name val="Arial CE"/>
      <charset val="1"/>
    </font>
    <font>
      <sz val="10"/>
      <color rgb="FF003366"/>
      <name val="Arial CE"/>
      <charset val="1"/>
    </font>
    <font>
      <sz val="8"/>
      <color rgb="FF960000"/>
      <name val="Arial CE"/>
      <charset val="1"/>
    </font>
    <font>
      <b/>
      <sz val="8"/>
      <name val="Arial CE"/>
      <charset val="1"/>
    </font>
    <font>
      <sz val="8"/>
      <color rgb="FF003366"/>
      <name val="Arial CE"/>
      <charset val="1"/>
    </font>
    <font>
      <sz val="8"/>
      <name val="Arial CE"/>
      <charset val="1"/>
    </font>
    <font>
      <sz val="8"/>
      <color rgb="FF505050"/>
      <name val="Arial CE"/>
      <charset val="1"/>
    </font>
    <font>
      <sz val="7"/>
      <color rgb="FF969696"/>
      <name val="Arial CE"/>
      <charset val="1"/>
    </font>
    <font>
      <i/>
      <sz val="9"/>
      <color rgb="FF0000FF"/>
      <name val="Arial CE"/>
      <charset val="1"/>
    </font>
    <font>
      <i/>
      <sz val="8"/>
      <color rgb="FF0000FF"/>
      <name val="Arial CE"/>
      <charset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BEBEBE"/>
      </patternFill>
    </fill>
    <fill>
      <patternFill patternType="solid">
        <fgColor rgb="FFFFFFCC"/>
        <bgColor rgb="FFFFFFFF"/>
      </patternFill>
    </fill>
    <fill>
      <patternFill patternType="solid">
        <fgColor rgb="FFBEBEBE"/>
        <bgColor rgb="FFC0C0C0"/>
      </patternFill>
    </fill>
    <fill>
      <patternFill patternType="solid">
        <fgColor rgb="FFD2D2D2"/>
        <bgColor rgb="FFC0C0C0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18" fillId="0" borderId="0" applyBorder="0" applyProtection="0"/>
  </cellStyleXfs>
  <cellXfs count="203">
    <xf numFmtId="0" fontId="0" fillId="0" borderId="0" xfId="0"/>
    <xf numFmtId="165" fontId="6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4" fontId="11" fillId="4" borderId="8" xfId="0" applyNumberFormat="1" applyFont="1" applyFill="1" applyBorder="1" applyAlignment="1">
      <alignment vertical="center"/>
    </xf>
    <xf numFmtId="0" fontId="11" fillId="4" borderId="7" xfId="0" applyFont="1" applyFill="1" applyBorder="1" applyAlignment="1">
      <alignment horizontal="left" vertical="center"/>
    </xf>
    <xf numFmtId="4" fontId="10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4" fontId="9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49" fontId="6" fillId="3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3" borderId="0" xfId="0" applyFont="1" applyFill="1" applyAlignment="1" applyProtection="1">
      <alignment horizontal="left" vertical="center"/>
      <protection locked="0"/>
    </xf>
    <xf numFmtId="49" fontId="6" fillId="3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11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11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13" fillId="0" borderId="18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166" fontId="13" fillId="0" borderId="0" xfId="0" applyNumberFormat="1" applyFont="1" applyBorder="1" applyAlignment="1">
      <alignment vertical="center"/>
    </xf>
    <xf numFmtId="4" fontId="13" fillId="0" borderId="14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7" fillId="0" borderId="0" xfId="1" applyFont="1" applyBorder="1" applyAlignment="1" applyProtection="1">
      <alignment horizontal="center" vertical="center"/>
    </xf>
    <xf numFmtId="0" fontId="19" fillId="0" borderId="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" fontId="22" fillId="0" borderId="19" xfId="0" applyNumberFormat="1" applyFont="1" applyBorder="1" applyAlignment="1">
      <alignment vertical="center"/>
    </xf>
    <xf numFmtId="4" fontId="22" fillId="0" borderId="20" xfId="0" applyNumberFormat="1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4" fontId="22" fillId="0" borderId="21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165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11" fillId="5" borderId="6" xfId="0" applyFont="1" applyFill="1" applyBorder="1" applyAlignment="1">
      <alignment horizontal="left" vertical="center"/>
    </xf>
    <xf numFmtId="0" fontId="11" fillId="5" borderId="7" xfId="0" applyFont="1" applyFill="1" applyBorder="1" applyAlignment="1">
      <alignment horizontal="right" vertical="center"/>
    </xf>
    <xf numFmtId="0" fontId="11" fillId="5" borderId="7" xfId="0" applyFont="1" applyFill="1" applyBorder="1" applyAlignment="1">
      <alignment horizontal="center" vertical="center"/>
    </xf>
    <xf numFmtId="4" fontId="11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4" fillId="5" borderId="0" xfId="0" applyFont="1" applyFill="1" applyAlignment="1">
      <alignment horizontal="left" vertical="center"/>
    </xf>
    <xf numFmtId="0" fontId="14" fillId="5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3" xfId="0" applyFont="1" applyBorder="1" applyAlignment="1">
      <alignment vertical="center"/>
    </xf>
    <xf numFmtId="0" fontId="26" fillId="0" borderId="20" xfId="0" applyFont="1" applyBorder="1" applyAlignment="1">
      <alignment horizontal="left" vertical="center"/>
    </xf>
    <xf numFmtId="0" fontId="26" fillId="0" borderId="20" xfId="0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20" xfId="0" applyFont="1" applyBorder="1" applyAlignment="1">
      <alignment horizontal="left" vertical="center"/>
    </xf>
    <xf numFmtId="0" fontId="27" fillId="0" borderId="20" xfId="0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6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30" fillId="0" borderId="0" xfId="0" applyFont="1" applyAlignment="1"/>
    <xf numFmtId="0" fontId="30" fillId="0" borderId="3" xfId="0" applyFont="1" applyBorder="1" applyAlignment="1"/>
    <xf numFmtId="0" fontId="30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0" fillId="0" borderId="0" xfId="0" applyFont="1" applyAlignment="1" applyProtection="1">
      <protection locked="0"/>
    </xf>
    <xf numFmtId="4" fontId="26" fillId="0" borderId="0" xfId="0" applyNumberFormat="1" applyFont="1" applyAlignment="1"/>
    <xf numFmtId="0" fontId="30" fillId="0" borderId="18" xfId="0" applyFont="1" applyBorder="1" applyAlignment="1"/>
    <xf numFmtId="0" fontId="30" fillId="0" borderId="0" xfId="0" applyFont="1" applyBorder="1" applyAlignment="1"/>
    <xf numFmtId="166" fontId="30" fillId="0" borderId="0" xfId="0" applyNumberFormat="1" applyFont="1" applyBorder="1" applyAlignment="1"/>
    <xf numFmtId="166" fontId="30" fillId="0" borderId="14" xfId="0" applyNumberFormat="1" applyFont="1" applyBorder="1" applyAlignment="1"/>
    <xf numFmtId="0" fontId="30" fillId="0" borderId="0" xfId="0" applyFont="1" applyAlignment="1">
      <alignment horizontal="center"/>
    </xf>
    <xf numFmtId="4" fontId="30" fillId="0" borderId="0" xfId="0" applyNumberFormat="1" applyFont="1" applyAlignment="1">
      <alignment vertical="center"/>
    </xf>
    <xf numFmtId="0" fontId="27" fillId="0" borderId="0" xfId="0" applyFont="1" applyAlignment="1">
      <alignment horizontal="left"/>
    </xf>
    <xf numFmtId="4" fontId="2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49" fontId="14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167" fontId="14" fillId="0" borderId="22" xfId="0" applyNumberFormat="1" applyFont="1" applyBorder="1" applyAlignment="1" applyProtection="1">
      <alignment vertical="center"/>
      <protection locked="0"/>
    </xf>
    <xf numFmtId="4" fontId="14" fillId="3" borderId="22" xfId="0" applyNumberFormat="1" applyFont="1" applyFill="1" applyBorder="1" applyAlignment="1" applyProtection="1">
      <alignment vertical="center"/>
      <protection locked="0"/>
    </xf>
    <xf numFmtId="4" fontId="14" fillId="0" borderId="22" xfId="0" applyNumberFormat="1" applyFont="1" applyBorder="1" applyAlignment="1" applyProtection="1">
      <alignment vertical="center"/>
      <protection locked="0"/>
    </xf>
    <xf numFmtId="0" fontId="14" fillId="0" borderId="22" xfId="0" applyFont="1" applyBorder="1" applyAlignment="1" applyProtection="1">
      <alignment horizontal="left" vertical="center" wrapText="1"/>
      <protection locked="0"/>
    </xf>
    <xf numFmtId="0" fontId="15" fillId="3" borderId="18" xfId="0" applyFont="1" applyFill="1" applyBorder="1" applyAlignment="1" applyProtection="1">
      <alignment horizontal="left" vertical="center"/>
      <protection locked="0"/>
    </xf>
    <xf numFmtId="0" fontId="15" fillId="0" borderId="0" xfId="0" applyFont="1" applyBorder="1" applyAlignment="1">
      <alignment horizontal="center" vertical="center"/>
    </xf>
    <xf numFmtId="166" fontId="15" fillId="0" borderId="0" xfId="0" applyNumberFormat="1" applyFont="1" applyBorder="1" applyAlignment="1">
      <alignment vertical="center"/>
    </xf>
    <xf numFmtId="166" fontId="15" fillId="0" borderId="14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167" fontId="32" fillId="0" borderId="0" xfId="0" applyNumberFormat="1" applyFont="1" applyAlignment="1">
      <alignment vertical="center"/>
    </xf>
    <xf numFmtId="0" fontId="32" fillId="0" borderId="0" xfId="0" applyFont="1" applyAlignment="1" applyProtection="1">
      <alignment vertical="center"/>
      <protection locked="0"/>
    </xf>
    <xf numFmtId="0" fontId="32" fillId="0" borderId="18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167" fontId="14" fillId="3" borderId="22" xfId="0" applyNumberFormat="1" applyFont="1" applyFill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3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5" fillId="0" borderId="3" xfId="0" applyFont="1" applyBorder="1" applyAlignment="1">
      <alignment vertical="center"/>
    </xf>
    <xf numFmtId="0" fontId="34" fillId="3" borderId="1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0" fontId="15" fillId="3" borderId="19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15" fillId="0" borderId="20" xfId="0" applyNumberFormat="1" applyFont="1" applyBorder="1" applyAlignment="1">
      <alignment vertical="center"/>
    </xf>
    <xf numFmtId="166" fontId="15" fillId="0" borderId="21" xfId="0" applyNumberFormat="1" applyFont="1" applyBorder="1" applyAlignment="1">
      <alignment vertical="center"/>
    </xf>
    <xf numFmtId="0" fontId="0" fillId="0" borderId="0" xfId="0" applyFont="1"/>
    <xf numFmtId="0" fontId="6" fillId="0" borderId="0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right" vertical="center"/>
    </xf>
    <xf numFmtId="0" fontId="14" fillId="5" borderId="8" xfId="0" applyFont="1" applyFill="1" applyBorder="1" applyAlignment="1">
      <alignment horizontal="center" vertical="center"/>
    </xf>
    <xf numFmtId="4" fontId="16" fillId="0" borderId="0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4" fontId="21" fillId="0" borderId="0" xfId="0" applyNumberFormat="1" applyFont="1" applyBorder="1" applyAlignment="1">
      <alignment vertical="center"/>
    </xf>
    <xf numFmtId="0" fontId="6" fillId="3" borderId="0" xfId="0" applyFont="1" applyFill="1" applyBorder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2D2D2"/>
      <rgbColor rgb="FF000080"/>
      <rgbColor rgb="FFFF00FF"/>
      <rgbColor rgb="FFFFFF00"/>
      <rgbColor rgb="FF00FFFF"/>
      <rgbColor rgb="FF800080"/>
      <rgbColor rgb="FF960000"/>
      <rgbColor rgb="FF008080"/>
      <rgbColor rgb="FF0000FF"/>
      <rgbColor rgb="FF00CCFF"/>
      <rgbColor rgb="FFCCFFFF"/>
      <rgbColor rgb="FFCCFFCC"/>
      <rgbColor rgb="FFFFFF99"/>
      <rgbColor rgb="FFBEBEB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05050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6464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285480</xdr:colOff>
      <xdr:row>1</xdr:row>
      <xdr:rowOff>123120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285480" cy="285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285480</xdr:colOff>
      <xdr:row>1</xdr:row>
      <xdr:rowOff>123480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285480" cy="2858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zoomScaleNormal="100" workbookViewId="0">
      <selection activeCellId="1" sqref="C261:C274 A1"/>
    </sheetView>
  </sheetViews>
  <sheetFormatPr defaultColWidth="8.5"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 customWidth="1"/>
  </cols>
  <sheetData>
    <row r="1" spans="1:74">
      <c r="A1" s="15" t="s">
        <v>0</v>
      </c>
      <c r="AZ1" s="15"/>
      <c r="BA1" s="15" t="s">
        <v>1</v>
      </c>
      <c r="BB1" s="15"/>
      <c r="BT1" s="15" t="s">
        <v>2</v>
      </c>
      <c r="BU1" s="15" t="s">
        <v>2</v>
      </c>
      <c r="BV1" s="15" t="s">
        <v>3</v>
      </c>
    </row>
    <row r="2" spans="1:74" ht="36.950000000000003" customHeight="1">
      <c r="AR2" s="14" t="s">
        <v>4</v>
      </c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S2" s="16" t="s">
        <v>5</v>
      </c>
      <c r="BT2" s="16" t="s">
        <v>6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5</v>
      </c>
      <c r="BT3" s="16" t="s">
        <v>7</v>
      </c>
    </row>
    <row r="4" spans="1:74" ht="24.95" customHeight="1">
      <c r="B4" s="19"/>
      <c r="D4" s="20" t="s">
        <v>8</v>
      </c>
      <c r="AR4" s="19"/>
      <c r="AS4" s="21" t="s">
        <v>9</v>
      </c>
      <c r="BE4" s="22" t="s">
        <v>10</v>
      </c>
      <c r="BS4" s="16" t="s">
        <v>11</v>
      </c>
    </row>
    <row r="5" spans="1:74" ht="12" customHeight="1">
      <c r="B5" s="19"/>
      <c r="D5" s="23" t="s">
        <v>12</v>
      </c>
      <c r="K5" s="13" t="s">
        <v>13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R5" s="19"/>
      <c r="BE5" s="12" t="s">
        <v>14</v>
      </c>
      <c r="BS5" s="16" t="s">
        <v>5</v>
      </c>
    </row>
    <row r="6" spans="1:74" ht="36.950000000000003" customHeight="1">
      <c r="B6" s="19"/>
      <c r="D6" s="24" t="s">
        <v>15</v>
      </c>
      <c r="K6" s="11" t="s">
        <v>16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R6" s="19"/>
      <c r="BE6" s="12"/>
      <c r="BS6" s="16" t="s">
        <v>5</v>
      </c>
    </row>
    <row r="7" spans="1:74" ht="12" customHeight="1">
      <c r="B7" s="19"/>
      <c r="D7" s="25" t="s">
        <v>17</v>
      </c>
      <c r="K7" s="26"/>
      <c r="AK7" s="25" t="s">
        <v>18</v>
      </c>
      <c r="AN7" s="26"/>
      <c r="AR7" s="19"/>
      <c r="BE7" s="12"/>
      <c r="BS7" s="16" t="s">
        <v>5</v>
      </c>
    </row>
    <row r="8" spans="1:74" ht="12" customHeight="1">
      <c r="B8" s="19"/>
      <c r="D8" s="25" t="s">
        <v>19</v>
      </c>
      <c r="K8" s="26" t="s">
        <v>20</v>
      </c>
      <c r="AK8" s="25" t="s">
        <v>21</v>
      </c>
      <c r="AN8" s="27" t="s">
        <v>22</v>
      </c>
      <c r="AR8" s="19"/>
      <c r="BE8" s="12"/>
      <c r="BS8" s="16" t="s">
        <v>5</v>
      </c>
    </row>
    <row r="9" spans="1:74" ht="14.45" customHeight="1">
      <c r="B9" s="19"/>
      <c r="AR9" s="19"/>
      <c r="BE9" s="12"/>
      <c r="BS9" s="16" t="s">
        <v>5</v>
      </c>
    </row>
    <row r="10" spans="1:74" ht="12" customHeight="1">
      <c r="B10" s="19"/>
      <c r="D10" s="25" t="s">
        <v>23</v>
      </c>
      <c r="AK10" s="25" t="s">
        <v>24</v>
      </c>
      <c r="AN10" s="26"/>
      <c r="AR10" s="19"/>
      <c r="BE10" s="12"/>
      <c r="BS10" s="16" t="s">
        <v>5</v>
      </c>
    </row>
    <row r="11" spans="1:74" ht="18.600000000000001" customHeight="1">
      <c r="B11" s="19"/>
      <c r="E11" s="26" t="s">
        <v>25</v>
      </c>
      <c r="AK11" s="25" t="s">
        <v>26</v>
      </c>
      <c r="AN11" s="26"/>
      <c r="AR11" s="19"/>
      <c r="BE11" s="12"/>
      <c r="BS11" s="16" t="s">
        <v>5</v>
      </c>
    </row>
    <row r="12" spans="1:74" ht="6.95" customHeight="1">
      <c r="B12" s="19"/>
      <c r="AR12" s="19"/>
      <c r="BE12" s="12"/>
      <c r="BS12" s="16" t="s">
        <v>5</v>
      </c>
    </row>
    <row r="13" spans="1:74" ht="12" customHeight="1">
      <c r="B13" s="19"/>
      <c r="D13" s="25" t="s">
        <v>27</v>
      </c>
      <c r="AK13" s="25" t="s">
        <v>24</v>
      </c>
      <c r="AN13" s="28" t="s">
        <v>28</v>
      </c>
      <c r="AR13" s="19"/>
      <c r="BE13" s="12"/>
      <c r="BS13" s="16" t="s">
        <v>5</v>
      </c>
    </row>
    <row r="14" spans="1:74" ht="12.75">
      <c r="B14" s="19"/>
      <c r="E14" s="10" t="s">
        <v>28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25" t="s">
        <v>26</v>
      </c>
      <c r="AN14" s="28" t="s">
        <v>28</v>
      </c>
      <c r="AR14" s="19"/>
      <c r="BE14" s="12"/>
      <c r="BS14" s="16" t="s">
        <v>5</v>
      </c>
    </row>
    <row r="15" spans="1:74" ht="6.95" customHeight="1">
      <c r="B15" s="19"/>
      <c r="AR15" s="19"/>
      <c r="BE15" s="12"/>
      <c r="BS15" s="16" t="s">
        <v>2</v>
      </c>
    </row>
    <row r="16" spans="1:74" ht="12" customHeight="1">
      <c r="B16" s="19"/>
      <c r="D16" s="25" t="s">
        <v>29</v>
      </c>
      <c r="AK16" s="25" t="s">
        <v>24</v>
      </c>
      <c r="AN16" s="26"/>
      <c r="AR16" s="19"/>
      <c r="BE16" s="12"/>
      <c r="BS16" s="16" t="s">
        <v>2</v>
      </c>
    </row>
    <row r="17" spans="1:71" ht="18.600000000000001" customHeight="1">
      <c r="B17" s="19"/>
      <c r="E17" s="26" t="s">
        <v>30</v>
      </c>
      <c r="AK17" s="25" t="s">
        <v>26</v>
      </c>
      <c r="AN17" s="26"/>
      <c r="AR17" s="19"/>
      <c r="BE17" s="12"/>
      <c r="BS17" s="16" t="s">
        <v>31</v>
      </c>
    </row>
    <row r="18" spans="1:71" ht="6.95" customHeight="1">
      <c r="B18" s="19"/>
      <c r="AR18" s="19"/>
      <c r="BE18" s="12"/>
      <c r="BS18" s="16" t="s">
        <v>5</v>
      </c>
    </row>
    <row r="19" spans="1:71" ht="12" customHeight="1">
      <c r="B19" s="19"/>
      <c r="D19" s="25" t="s">
        <v>32</v>
      </c>
      <c r="AK19" s="25" t="s">
        <v>24</v>
      </c>
      <c r="AN19" s="26"/>
      <c r="AR19" s="19"/>
      <c r="BE19" s="12"/>
      <c r="BS19" s="16" t="s">
        <v>5</v>
      </c>
    </row>
    <row r="20" spans="1:71" ht="18.600000000000001" customHeight="1">
      <c r="B20" s="19"/>
      <c r="E20" s="26" t="s">
        <v>30</v>
      </c>
      <c r="AK20" s="25" t="s">
        <v>26</v>
      </c>
      <c r="AN20" s="26"/>
      <c r="AR20" s="19"/>
      <c r="BE20" s="12"/>
      <c r="BS20" s="16" t="s">
        <v>31</v>
      </c>
    </row>
    <row r="21" spans="1:71" ht="6.95" customHeight="1">
      <c r="B21" s="19"/>
      <c r="AR21" s="19"/>
      <c r="BE21" s="12"/>
    </row>
    <row r="22" spans="1:71" ht="12" customHeight="1">
      <c r="B22" s="19"/>
      <c r="D22" s="25" t="s">
        <v>33</v>
      </c>
      <c r="AR22" s="19"/>
      <c r="BE22" s="12"/>
    </row>
    <row r="23" spans="1:71" ht="16.5" customHeight="1">
      <c r="B23" s="1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R23" s="19"/>
      <c r="BE23" s="12"/>
    </row>
    <row r="24" spans="1:71" ht="6.95" customHeight="1">
      <c r="B24" s="19"/>
      <c r="AR24" s="19"/>
      <c r="BE24" s="12"/>
    </row>
    <row r="25" spans="1:71" ht="6.95" customHeight="1">
      <c r="B25" s="1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9"/>
      <c r="BE25" s="12"/>
    </row>
    <row r="26" spans="1:71" s="34" customFormat="1" ht="25.9" customHeight="1">
      <c r="A26" s="30"/>
      <c r="B26" s="31"/>
      <c r="C26" s="30"/>
      <c r="D26" s="32" t="s">
        <v>34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8">
        <f>ROUND(AG94,2)</f>
        <v>0</v>
      </c>
      <c r="AL26" s="8"/>
      <c r="AM26" s="8"/>
      <c r="AN26" s="8"/>
      <c r="AO26" s="8"/>
      <c r="AP26" s="30"/>
      <c r="AQ26" s="30"/>
      <c r="AR26" s="31"/>
      <c r="BE26" s="12"/>
    </row>
    <row r="27" spans="1:71" s="34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12"/>
    </row>
    <row r="28" spans="1:71" s="34" customFormat="1" ht="12.75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7" t="s">
        <v>35</v>
      </c>
      <c r="M28" s="7"/>
      <c r="N28" s="7"/>
      <c r="O28" s="7"/>
      <c r="P28" s="7"/>
      <c r="Q28" s="30"/>
      <c r="R28" s="30"/>
      <c r="S28" s="30"/>
      <c r="T28" s="30"/>
      <c r="U28" s="30"/>
      <c r="V28" s="30"/>
      <c r="W28" s="7" t="s">
        <v>36</v>
      </c>
      <c r="X28" s="7"/>
      <c r="Y28" s="7"/>
      <c r="Z28" s="7"/>
      <c r="AA28" s="7"/>
      <c r="AB28" s="7"/>
      <c r="AC28" s="7"/>
      <c r="AD28" s="7"/>
      <c r="AE28" s="7"/>
      <c r="AF28" s="30"/>
      <c r="AG28" s="30"/>
      <c r="AH28" s="30"/>
      <c r="AI28" s="30"/>
      <c r="AJ28" s="30"/>
      <c r="AK28" s="7" t="s">
        <v>37</v>
      </c>
      <c r="AL28" s="7"/>
      <c r="AM28" s="7"/>
      <c r="AN28" s="7"/>
      <c r="AO28" s="7"/>
      <c r="AP28" s="30"/>
      <c r="AQ28" s="30"/>
      <c r="AR28" s="31"/>
      <c r="BE28" s="12"/>
    </row>
    <row r="29" spans="1:71" s="35" customFormat="1" ht="14.45" customHeight="1">
      <c r="B29" s="36"/>
      <c r="D29" s="25" t="s">
        <v>38</v>
      </c>
      <c r="F29" s="25" t="s">
        <v>39</v>
      </c>
      <c r="L29" s="6">
        <v>0.21</v>
      </c>
      <c r="M29" s="6"/>
      <c r="N29" s="6"/>
      <c r="O29" s="6"/>
      <c r="P29" s="6"/>
      <c r="W29" s="5">
        <f>ROUND(AZ94, 2)</f>
        <v>0</v>
      </c>
      <c r="X29" s="5"/>
      <c r="Y29" s="5"/>
      <c r="Z29" s="5"/>
      <c r="AA29" s="5"/>
      <c r="AB29" s="5"/>
      <c r="AC29" s="5"/>
      <c r="AD29" s="5"/>
      <c r="AE29" s="5"/>
      <c r="AK29" s="5">
        <f>ROUND(AV94, 2)</f>
        <v>0</v>
      </c>
      <c r="AL29" s="5"/>
      <c r="AM29" s="5"/>
      <c r="AN29" s="5"/>
      <c r="AO29" s="5"/>
      <c r="AR29" s="36"/>
      <c r="BE29" s="12"/>
    </row>
    <row r="30" spans="1:71" s="35" customFormat="1" ht="14.45" customHeight="1">
      <c r="B30" s="36"/>
      <c r="F30" s="25" t="s">
        <v>40</v>
      </c>
      <c r="L30" s="6">
        <v>0.15</v>
      </c>
      <c r="M30" s="6"/>
      <c r="N30" s="6"/>
      <c r="O30" s="6"/>
      <c r="P30" s="6"/>
      <c r="W30" s="5">
        <f>ROUND(BA94, 2)</f>
        <v>0</v>
      </c>
      <c r="X30" s="5"/>
      <c r="Y30" s="5"/>
      <c r="Z30" s="5"/>
      <c r="AA30" s="5"/>
      <c r="AB30" s="5"/>
      <c r="AC30" s="5"/>
      <c r="AD30" s="5"/>
      <c r="AE30" s="5"/>
      <c r="AK30" s="5">
        <f>ROUND(AW94, 2)</f>
        <v>0</v>
      </c>
      <c r="AL30" s="5"/>
      <c r="AM30" s="5"/>
      <c r="AN30" s="5"/>
      <c r="AO30" s="5"/>
      <c r="AR30" s="36"/>
      <c r="BE30" s="12"/>
    </row>
    <row r="31" spans="1:71" s="35" customFormat="1" ht="14.45" hidden="1" customHeight="1">
      <c r="B31" s="36"/>
      <c r="F31" s="25" t="s">
        <v>41</v>
      </c>
      <c r="L31" s="6">
        <v>0.21</v>
      </c>
      <c r="M31" s="6"/>
      <c r="N31" s="6"/>
      <c r="O31" s="6"/>
      <c r="P31" s="6"/>
      <c r="W31" s="5">
        <f>ROUND(BB94, 2)</f>
        <v>0</v>
      </c>
      <c r="X31" s="5"/>
      <c r="Y31" s="5"/>
      <c r="Z31" s="5"/>
      <c r="AA31" s="5"/>
      <c r="AB31" s="5"/>
      <c r="AC31" s="5"/>
      <c r="AD31" s="5"/>
      <c r="AE31" s="5"/>
      <c r="AK31" s="5">
        <v>0</v>
      </c>
      <c r="AL31" s="5"/>
      <c r="AM31" s="5"/>
      <c r="AN31" s="5"/>
      <c r="AO31" s="5"/>
      <c r="AR31" s="36"/>
      <c r="BE31" s="12"/>
    </row>
    <row r="32" spans="1:71" s="35" customFormat="1" ht="14.45" hidden="1" customHeight="1">
      <c r="B32" s="36"/>
      <c r="F32" s="25" t="s">
        <v>42</v>
      </c>
      <c r="L32" s="6">
        <v>0.15</v>
      </c>
      <c r="M32" s="6"/>
      <c r="N32" s="6"/>
      <c r="O32" s="6"/>
      <c r="P32" s="6"/>
      <c r="W32" s="5">
        <f>ROUND(BC94, 2)</f>
        <v>0</v>
      </c>
      <c r="X32" s="5"/>
      <c r="Y32" s="5"/>
      <c r="Z32" s="5"/>
      <c r="AA32" s="5"/>
      <c r="AB32" s="5"/>
      <c r="AC32" s="5"/>
      <c r="AD32" s="5"/>
      <c r="AE32" s="5"/>
      <c r="AK32" s="5">
        <v>0</v>
      </c>
      <c r="AL32" s="5"/>
      <c r="AM32" s="5"/>
      <c r="AN32" s="5"/>
      <c r="AO32" s="5"/>
      <c r="AR32" s="36"/>
      <c r="BE32" s="12"/>
    </row>
    <row r="33" spans="1:57" s="35" customFormat="1" ht="14.45" hidden="1" customHeight="1">
      <c r="B33" s="36"/>
      <c r="F33" s="25" t="s">
        <v>43</v>
      </c>
      <c r="L33" s="6">
        <v>0</v>
      </c>
      <c r="M33" s="6"/>
      <c r="N33" s="6"/>
      <c r="O33" s="6"/>
      <c r="P33" s="6"/>
      <c r="W33" s="5">
        <f>ROUND(BD94, 2)</f>
        <v>0</v>
      </c>
      <c r="X33" s="5"/>
      <c r="Y33" s="5"/>
      <c r="Z33" s="5"/>
      <c r="AA33" s="5"/>
      <c r="AB33" s="5"/>
      <c r="AC33" s="5"/>
      <c r="AD33" s="5"/>
      <c r="AE33" s="5"/>
      <c r="AK33" s="5">
        <v>0</v>
      </c>
      <c r="AL33" s="5"/>
      <c r="AM33" s="5"/>
      <c r="AN33" s="5"/>
      <c r="AO33" s="5"/>
      <c r="AR33" s="36"/>
      <c r="BE33" s="12"/>
    </row>
    <row r="34" spans="1:57" s="34" customFormat="1" ht="6.95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12"/>
    </row>
    <row r="35" spans="1:57" s="34" customFormat="1" ht="25.9" customHeight="1">
      <c r="A35" s="30"/>
      <c r="B35" s="31"/>
      <c r="C35" s="37"/>
      <c r="D35" s="38" t="s">
        <v>44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45</v>
      </c>
      <c r="U35" s="39"/>
      <c r="V35" s="39"/>
      <c r="W35" s="39"/>
      <c r="X35" s="4" t="s">
        <v>46</v>
      </c>
      <c r="Y35" s="4"/>
      <c r="Z35" s="4"/>
      <c r="AA35" s="4"/>
      <c r="AB35" s="4"/>
      <c r="AC35" s="39"/>
      <c r="AD35" s="39"/>
      <c r="AE35" s="39"/>
      <c r="AF35" s="39"/>
      <c r="AG35" s="39"/>
      <c r="AH35" s="39"/>
      <c r="AI35" s="39"/>
      <c r="AJ35" s="39"/>
      <c r="AK35" s="3">
        <f>SUM(AK26:AK33)</f>
        <v>0</v>
      </c>
      <c r="AL35" s="3"/>
      <c r="AM35" s="3"/>
      <c r="AN35" s="3"/>
      <c r="AO35" s="3"/>
      <c r="AP35" s="37"/>
      <c r="AQ35" s="37"/>
      <c r="AR35" s="31"/>
      <c r="BE35" s="30"/>
    </row>
    <row r="36" spans="1:57" s="34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34" customFormat="1" ht="14.45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1:57" ht="14.45" customHeight="1">
      <c r="B38" s="19"/>
      <c r="AR38" s="19"/>
    </row>
    <row r="39" spans="1:57" ht="14.45" customHeight="1">
      <c r="B39" s="19"/>
      <c r="AR39" s="19"/>
    </row>
    <row r="40" spans="1:57" ht="14.45" customHeight="1">
      <c r="B40" s="19"/>
      <c r="AR40" s="19"/>
    </row>
    <row r="41" spans="1:57" ht="14.45" customHeight="1">
      <c r="B41" s="19"/>
      <c r="AR41" s="19"/>
    </row>
    <row r="42" spans="1:57" ht="14.45" customHeight="1">
      <c r="B42" s="19"/>
      <c r="AR42" s="19"/>
    </row>
    <row r="43" spans="1:57" ht="14.45" customHeight="1">
      <c r="B43" s="19"/>
      <c r="AR43" s="19"/>
    </row>
    <row r="44" spans="1:57" ht="14.45" customHeight="1">
      <c r="B44" s="19"/>
      <c r="AR44" s="19"/>
    </row>
    <row r="45" spans="1:57" ht="14.45" customHeight="1">
      <c r="B45" s="19"/>
      <c r="AR45" s="19"/>
    </row>
    <row r="46" spans="1:57" ht="14.45" customHeight="1">
      <c r="B46" s="19"/>
      <c r="AR46" s="19"/>
    </row>
    <row r="47" spans="1:57" ht="14.45" customHeight="1">
      <c r="B47" s="19"/>
      <c r="AR47" s="19"/>
    </row>
    <row r="48" spans="1:57" ht="14.45" customHeight="1">
      <c r="B48" s="19"/>
      <c r="AR48" s="19"/>
    </row>
    <row r="49" spans="1:57" s="34" customFormat="1" ht="14.45" customHeight="1">
      <c r="B49" s="41"/>
      <c r="D49" s="42" t="s">
        <v>47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48</v>
      </c>
      <c r="AI49" s="43"/>
      <c r="AJ49" s="43"/>
      <c r="AK49" s="43"/>
      <c r="AL49" s="43"/>
      <c r="AM49" s="43"/>
      <c r="AN49" s="43"/>
      <c r="AO49" s="43"/>
      <c r="AR49" s="41"/>
    </row>
    <row r="50" spans="1:57">
      <c r="B50" s="19"/>
      <c r="AR50" s="19"/>
    </row>
    <row r="51" spans="1:57">
      <c r="B51" s="19"/>
      <c r="AR51" s="19"/>
    </row>
    <row r="52" spans="1:57">
      <c r="B52" s="19"/>
      <c r="AR52" s="19"/>
    </row>
    <row r="53" spans="1:57">
      <c r="B53" s="19"/>
      <c r="AR53" s="19"/>
    </row>
    <row r="54" spans="1:57">
      <c r="B54" s="19"/>
      <c r="AR54" s="19"/>
    </row>
    <row r="55" spans="1:57">
      <c r="B55" s="19"/>
      <c r="AR55" s="19"/>
    </row>
    <row r="56" spans="1:57">
      <c r="B56" s="19"/>
      <c r="AR56" s="19"/>
    </row>
    <row r="57" spans="1:57">
      <c r="B57" s="19"/>
      <c r="AR57" s="19"/>
    </row>
    <row r="58" spans="1:57">
      <c r="B58" s="19"/>
      <c r="AR58" s="19"/>
    </row>
    <row r="59" spans="1:57">
      <c r="B59" s="19"/>
      <c r="AR59" s="19"/>
    </row>
    <row r="60" spans="1:57" s="34" customFormat="1" ht="12.75">
      <c r="A60" s="30"/>
      <c r="B60" s="31"/>
      <c r="C60" s="30"/>
      <c r="D60" s="44" t="s">
        <v>49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4" t="s">
        <v>50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4" t="s">
        <v>49</v>
      </c>
      <c r="AI60" s="33"/>
      <c r="AJ60" s="33"/>
      <c r="AK60" s="33"/>
      <c r="AL60" s="33"/>
      <c r="AM60" s="44" t="s">
        <v>50</v>
      </c>
      <c r="AN60" s="33"/>
      <c r="AO60" s="33"/>
      <c r="AP60" s="30"/>
      <c r="AQ60" s="30"/>
      <c r="AR60" s="31"/>
      <c r="BE60" s="30"/>
    </row>
    <row r="61" spans="1:57">
      <c r="B61" s="19"/>
      <c r="AR61" s="19"/>
    </row>
    <row r="62" spans="1:57">
      <c r="B62" s="19"/>
      <c r="AR62" s="19"/>
    </row>
    <row r="63" spans="1:57">
      <c r="B63" s="19"/>
      <c r="AR63" s="19"/>
    </row>
    <row r="64" spans="1:57" s="34" customFormat="1" ht="12.75">
      <c r="A64" s="30"/>
      <c r="B64" s="31"/>
      <c r="C64" s="30"/>
      <c r="D64" s="42" t="s">
        <v>51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52</v>
      </c>
      <c r="AI64" s="45"/>
      <c r="AJ64" s="45"/>
      <c r="AK64" s="45"/>
      <c r="AL64" s="45"/>
      <c r="AM64" s="45"/>
      <c r="AN64" s="45"/>
      <c r="AO64" s="45"/>
      <c r="AP64" s="30"/>
      <c r="AQ64" s="30"/>
      <c r="AR64" s="31"/>
      <c r="BE64" s="30"/>
    </row>
    <row r="65" spans="1:57">
      <c r="B65" s="19"/>
      <c r="AR65" s="19"/>
    </row>
    <row r="66" spans="1:57">
      <c r="B66" s="19"/>
      <c r="AR66" s="19"/>
    </row>
    <row r="67" spans="1:57">
      <c r="B67" s="19"/>
      <c r="AR67" s="19"/>
    </row>
    <row r="68" spans="1:57">
      <c r="B68" s="19"/>
      <c r="AR68" s="19"/>
    </row>
    <row r="69" spans="1:57">
      <c r="B69" s="19"/>
      <c r="AR69" s="19"/>
    </row>
    <row r="70" spans="1:57">
      <c r="B70" s="19"/>
      <c r="AR70" s="19"/>
    </row>
    <row r="71" spans="1:57">
      <c r="B71" s="19"/>
      <c r="AR71" s="19"/>
    </row>
    <row r="72" spans="1:57">
      <c r="B72" s="19"/>
      <c r="AR72" s="19"/>
    </row>
    <row r="73" spans="1:57">
      <c r="B73" s="19"/>
      <c r="AR73" s="19"/>
    </row>
    <row r="74" spans="1:57">
      <c r="B74" s="19"/>
      <c r="AR74" s="19"/>
    </row>
    <row r="75" spans="1:57" s="34" customFormat="1" ht="12.75">
      <c r="A75" s="30"/>
      <c r="B75" s="31"/>
      <c r="C75" s="30"/>
      <c r="D75" s="44" t="s">
        <v>49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4" t="s">
        <v>50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4" t="s">
        <v>49</v>
      </c>
      <c r="AI75" s="33"/>
      <c r="AJ75" s="33"/>
      <c r="AK75" s="33"/>
      <c r="AL75" s="33"/>
      <c r="AM75" s="44" t="s">
        <v>50</v>
      </c>
      <c r="AN75" s="33"/>
      <c r="AO75" s="33"/>
      <c r="AP75" s="30"/>
      <c r="AQ75" s="30"/>
      <c r="AR75" s="31"/>
      <c r="BE75" s="30"/>
    </row>
    <row r="76" spans="1:57" s="34" customFormat="1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34" customFormat="1" ht="6.95" customHeight="1">
      <c r="A77" s="30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1"/>
      <c r="BE77" s="30"/>
    </row>
    <row r="81" spans="1:90" s="34" customFormat="1" ht="6.95" customHeight="1">
      <c r="A81" s="30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1"/>
      <c r="BE81" s="30"/>
    </row>
    <row r="82" spans="1:90" s="34" customFormat="1" ht="24.95" customHeight="1">
      <c r="A82" s="30"/>
      <c r="B82" s="31"/>
      <c r="C82" s="20" t="s">
        <v>53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90" s="34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1:90" s="50" customFormat="1" ht="12" customHeight="1">
      <c r="B84" s="51"/>
      <c r="C84" s="25" t="s">
        <v>12</v>
      </c>
      <c r="L84" s="50" t="str">
        <f>K5</f>
        <v>Krenova20</v>
      </c>
      <c r="AR84" s="51"/>
    </row>
    <row r="85" spans="1:90" s="52" customFormat="1" ht="36.950000000000003" customHeight="1">
      <c r="B85" s="53"/>
      <c r="C85" s="54" t="s">
        <v>15</v>
      </c>
      <c r="L85" s="2" t="str">
        <f>K6</f>
        <v>Oprava v soc.zařízení -Křenová 20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R85" s="53"/>
    </row>
    <row r="86" spans="1:90" s="34" customFormat="1" ht="6.95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90" s="34" customFormat="1" ht="12" customHeight="1">
      <c r="A87" s="30"/>
      <c r="B87" s="31"/>
      <c r="C87" s="25" t="s">
        <v>19</v>
      </c>
      <c r="D87" s="30"/>
      <c r="E87" s="30"/>
      <c r="F87" s="30"/>
      <c r="G87" s="30"/>
      <c r="H87" s="30"/>
      <c r="I87" s="30"/>
      <c r="J87" s="30"/>
      <c r="K87" s="30"/>
      <c r="L87" s="55" t="str">
        <f>IF(K8="","",K8)</f>
        <v>Křenová 20,Brno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5" t="s">
        <v>21</v>
      </c>
      <c r="AJ87" s="30"/>
      <c r="AK87" s="30"/>
      <c r="AL87" s="30"/>
      <c r="AM87" s="1" t="str">
        <f>IF(AN8= "","",AN8)</f>
        <v>27. 6. 2021</v>
      </c>
      <c r="AN87" s="1"/>
      <c r="AO87" s="30"/>
      <c r="AP87" s="30"/>
      <c r="AQ87" s="30"/>
      <c r="AR87" s="31"/>
      <c r="BE87" s="30"/>
    </row>
    <row r="88" spans="1:90" s="34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90" s="34" customFormat="1" ht="15.2" customHeight="1">
      <c r="A89" s="30"/>
      <c r="B89" s="31"/>
      <c r="C89" s="25" t="s">
        <v>23</v>
      </c>
      <c r="D89" s="30"/>
      <c r="E89" s="30"/>
      <c r="F89" s="30"/>
      <c r="G89" s="30"/>
      <c r="H89" s="30"/>
      <c r="I89" s="30"/>
      <c r="J89" s="30"/>
      <c r="K89" s="30"/>
      <c r="L89" s="50" t="str">
        <f>IF(E11= "","",E11)</f>
        <v>MMB,OSM,Husova 3,Brno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5" t="s">
        <v>29</v>
      </c>
      <c r="AJ89" s="30"/>
      <c r="AK89" s="30"/>
      <c r="AL89" s="30"/>
      <c r="AM89" s="192" t="str">
        <f>IF(E17="","",E17)</f>
        <v>R.Volková</v>
      </c>
      <c r="AN89" s="192"/>
      <c r="AO89" s="192"/>
      <c r="AP89" s="192"/>
      <c r="AQ89" s="30"/>
      <c r="AR89" s="31"/>
      <c r="AS89" s="193" t="s">
        <v>54</v>
      </c>
      <c r="AT89" s="193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0"/>
    </row>
    <row r="90" spans="1:90" s="34" customFormat="1" ht="15.2" customHeight="1">
      <c r="A90" s="30"/>
      <c r="B90" s="31"/>
      <c r="C90" s="25" t="s">
        <v>27</v>
      </c>
      <c r="D90" s="30"/>
      <c r="E90" s="30"/>
      <c r="F90" s="30"/>
      <c r="G90" s="30"/>
      <c r="H90" s="30"/>
      <c r="I90" s="30"/>
      <c r="J90" s="30"/>
      <c r="K90" s="30"/>
      <c r="L90" s="50" t="str">
        <f>IF(E14= "Vyplň údaj","",E14)</f>
        <v/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5" t="s">
        <v>32</v>
      </c>
      <c r="AJ90" s="30"/>
      <c r="AK90" s="30"/>
      <c r="AL90" s="30"/>
      <c r="AM90" s="192" t="str">
        <f>IF(E20="","",E20)</f>
        <v>R.Volková</v>
      </c>
      <c r="AN90" s="192"/>
      <c r="AO90" s="192"/>
      <c r="AP90" s="192"/>
      <c r="AQ90" s="30"/>
      <c r="AR90" s="31"/>
      <c r="AS90" s="193"/>
      <c r="AT90" s="193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0"/>
    </row>
    <row r="91" spans="1:90" s="34" customFormat="1" ht="10.9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193"/>
      <c r="AT91" s="193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0"/>
    </row>
    <row r="92" spans="1:90" s="34" customFormat="1" ht="29.25" customHeight="1">
      <c r="A92" s="30"/>
      <c r="B92" s="31"/>
      <c r="C92" s="194" t="s">
        <v>55</v>
      </c>
      <c r="D92" s="194"/>
      <c r="E92" s="194"/>
      <c r="F92" s="194"/>
      <c r="G92" s="194"/>
      <c r="H92" s="60"/>
      <c r="I92" s="195" t="s">
        <v>56</v>
      </c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6" t="s">
        <v>57</v>
      </c>
      <c r="AH92" s="196"/>
      <c r="AI92" s="196"/>
      <c r="AJ92" s="196"/>
      <c r="AK92" s="196"/>
      <c r="AL92" s="196"/>
      <c r="AM92" s="196"/>
      <c r="AN92" s="197" t="s">
        <v>58</v>
      </c>
      <c r="AO92" s="197"/>
      <c r="AP92" s="197"/>
      <c r="AQ92" s="61" t="s">
        <v>59</v>
      </c>
      <c r="AR92" s="31"/>
      <c r="AS92" s="62" t="s">
        <v>60</v>
      </c>
      <c r="AT92" s="63" t="s">
        <v>61</v>
      </c>
      <c r="AU92" s="63" t="s">
        <v>62</v>
      </c>
      <c r="AV92" s="63" t="s">
        <v>63</v>
      </c>
      <c r="AW92" s="63" t="s">
        <v>64</v>
      </c>
      <c r="AX92" s="63" t="s">
        <v>65</v>
      </c>
      <c r="AY92" s="63" t="s">
        <v>66</v>
      </c>
      <c r="AZ92" s="63" t="s">
        <v>67</v>
      </c>
      <c r="BA92" s="63" t="s">
        <v>68</v>
      </c>
      <c r="BB92" s="63" t="s">
        <v>69</v>
      </c>
      <c r="BC92" s="63" t="s">
        <v>70</v>
      </c>
      <c r="BD92" s="64" t="s">
        <v>71</v>
      </c>
      <c r="BE92" s="30"/>
    </row>
    <row r="93" spans="1:90" s="34" customFormat="1" ht="10.9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0"/>
    </row>
    <row r="94" spans="1:90" s="68" customFormat="1" ht="32.450000000000003" customHeight="1">
      <c r="B94" s="69"/>
      <c r="C94" s="70" t="s">
        <v>72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198">
        <f>ROUND(AG95,2)</f>
        <v>0</v>
      </c>
      <c r="AH94" s="198"/>
      <c r="AI94" s="198"/>
      <c r="AJ94" s="198"/>
      <c r="AK94" s="198"/>
      <c r="AL94" s="198"/>
      <c r="AM94" s="198"/>
      <c r="AN94" s="199">
        <f>SUM(AG94,AT94)</f>
        <v>0</v>
      </c>
      <c r="AO94" s="199"/>
      <c r="AP94" s="199"/>
      <c r="AQ94" s="72"/>
      <c r="AR94" s="69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73</v>
      </c>
      <c r="BT94" s="77" t="s">
        <v>74</v>
      </c>
      <c r="BV94" s="77" t="s">
        <v>75</v>
      </c>
      <c r="BW94" s="77" t="s">
        <v>3</v>
      </c>
      <c r="BX94" s="77" t="s">
        <v>76</v>
      </c>
      <c r="CL94" s="77"/>
    </row>
    <row r="95" spans="1:90" s="87" customFormat="1" ht="24.75" customHeight="1">
      <c r="A95" s="78" t="s">
        <v>77</v>
      </c>
      <c r="B95" s="79"/>
      <c r="C95" s="80"/>
      <c r="D95" s="200" t="s">
        <v>13</v>
      </c>
      <c r="E95" s="200"/>
      <c r="F95" s="200"/>
      <c r="G95" s="200"/>
      <c r="H95" s="200"/>
      <c r="I95" s="81"/>
      <c r="J95" s="200" t="s">
        <v>16</v>
      </c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1">
        <f>'Krenova20 - Oprava v soc....'!J28</f>
        <v>0</v>
      </c>
      <c r="AH95" s="201"/>
      <c r="AI95" s="201"/>
      <c r="AJ95" s="201"/>
      <c r="AK95" s="201"/>
      <c r="AL95" s="201"/>
      <c r="AM95" s="201"/>
      <c r="AN95" s="201">
        <f>SUM(AG95,AT95)</f>
        <v>0</v>
      </c>
      <c r="AO95" s="201"/>
      <c r="AP95" s="201"/>
      <c r="AQ95" s="82" t="s">
        <v>78</v>
      </c>
      <c r="AR95" s="79"/>
      <c r="AS95" s="83">
        <v>0</v>
      </c>
      <c r="AT95" s="84">
        <f>ROUND(SUM(AV95:AW95),2)</f>
        <v>0</v>
      </c>
      <c r="AU95" s="85">
        <f>'Krenova20 - Oprava v soc....'!P132</f>
        <v>0</v>
      </c>
      <c r="AV95" s="84">
        <f>'Krenova20 - Oprava v soc....'!J31</f>
        <v>0</v>
      </c>
      <c r="AW95" s="84">
        <f>'Krenova20 - Oprava v soc....'!J32</f>
        <v>0</v>
      </c>
      <c r="AX95" s="84">
        <f>'Krenova20 - Oprava v soc....'!J33</f>
        <v>0</v>
      </c>
      <c r="AY95" s="84">
        <f>'Krenova20 - Oprava v soc....'!J34</f>
        <v>0</v>
      </c>
      <c r="AZ95" s="84">
        <f>'Krenova20 - Oprava v soc....'!F31</f>
        <v>0</v>
      </c>
      <c r="BA95" s="84">
        <f>'Krenova20 - Oprava v soc....'!F32</f>
        <v>0</v>
      </c>
      <c r="BB95" s="84">
        <f>'Krenova20 - Oprava v soc....'!F33</f>
        <v>0</v>
      </c>
      <c r="BC95" s="84">
        <f>'Krenova20 - Oprava v soc....'!F34</f>
        <v>0</v>
      </c>
      <c r="BD95" s="86">
        <f>'Krenova20 - Oprava v soc....'!F35</f>
        <v>0</v>
      </c>
      <c r="BT95" s="88" t="s">
        <v>79</v>
      </c>
      <c r="BU95" s="88" t="s">
        <v>80</v>
      </c>
      <c r="BV95" s="88" t="s">
        <v>75</v>
      </c>
      <c r="BW95" s="88" t="s">
        <v>3</v>
      </c>
      <c r="BX95" s="88" t="s">
        <v>76</v>
      </c>
      <c r="CL95" s="88"/>
    </row>
    <row r="96" spans="1:90" s="34" customFormat="1" ht="30" customHeight="1">
      <c r="A96" s="30"/>
      <c r="B96" s="31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1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</row>
    <row r="97" spans="1:57" s="34" customFormat="1" ht="6.95" customHeight="1">
      <c r="A97" s="30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31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</row>
  </sheetData>
  <mergeCells count="42">
    <mergeCell ref="D95:H95"/>
    <mergeCell ref="J95:AF95"/>
    <mergeCell ref="AG95:AM95"/>
    <mergeCell ref="AN95:AP95"/>
    <mergeCell ref="C92:G92"/>
    <mergeCell ref="I92:AF92"/>
    <mergeCell ref="AG92:AM92"/>
    <mergeCell ref="AN92:AP92"/>
    <mergeCell ref="AG94:AM94"/>
    <mergeCell ref="AN94:AP94"/>
    <mergeCell ref="L85:AO85"/>
    <mergeCell ref="AM87:AN87"/>
    <mergeCell ref="AM89:AP89"/>
    <mergeCell ref="AS89:AT91"/>
    <mergeCell ref="AM90:AP90"/>
    <mergeCell ref="L33:P33"/>
    <mergeCell ref="W33:AE33"/>
    <mergeCell ref="AK33:AO33"/>
    <mergeCell ref="X35:AB35"/>
    <mergeCell ref="AK35:AO35"/>
    <mergeCell ref="L31:P31"/>
    <mergeCell ref="W31:AE31"/>
    <mergeCell ref="AK31:AO31"/>
    <mergeCell ref="L32:P32"/>
    <mergeCell ref="W32:AE32"/>
    <mergeCell ref="AK32:AO32"/>
    <mergeCell ref="AR2:BE2"/>
    <mergeCell ref="K5:AO5"/>
    <mergeCell ref="BE5:BE34"/>
    <mergeCell ref="K6:AO6"/>
    <mergeCell ref="E14:AJ14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</mergeCells>
  <hyperlinks>
    <hyperlink ref="A95" location="'Krenova20 - Oprava v soc....'!C2" display="/"/>
  </hyperlinks>
  <pageMargins left="0.39374999999999999" right="0.39374999999999999" top="0.39374999999999999" bottom="0.39374999999999999" header="0.51180555555555496" footer="0"/>
  <pageSetup paperSize="9" firstPageNumber="0" fitToHeight="100" orientation="portrait" horizontalDpi="300" verticalDpi="300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1"/>
  <sheetViews>
    <sheetView showGridLines="0" tabSelected="1" topLeftCell="A257" zoomScaleNormal="100" workbookViewId="0">
      <selection activeCell="C261" sqref="C261:C274"/>
    </sheetView>
  </sheetViews>
  <sheetFormatPr defaultColWidth="8.5"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 customWidth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2" spans="1:46" ht="36.950000000000003" customHeight="1">
      <c r="L2" s="14" t="s">
        <v>4</v>
      </c>
      <c r="M2" s="14"/>
      <c r="N2" s="14"/>
      <c r="O2" s="14"/>
      <c r="P2" s="14"/>
      <c r="Q2" s="14"/>
      <c r="R2" s="14"/>
      <c r="S2" s="14"/>
      <c r="T2" s="14"/>
      <c r="U2" s="14"/>
      <c r="V2" s="14"/>
      <c r="AT2" s="16" t="s">
        <v>3</v>
      </c>
    </row>
    <row r="3" spans="1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1:46" ht="24.95" customHeight="1">
      <c r="B4" s="19"/>
      <c r="D4" s="20" t="s">
        <v>82</v>
      </c>
      <c r="L4" s="19"/>
      <c r="M4" s="89" t="s">
        <v>9</v>
      </c>
      <c r="AT4" s="16" t="s">
        <v>2</v>
      </c>
    </row>
    <row r="5" spans="1:46" ht="6.95" customHeight="1">
      <c r="B5" s="19"/>
      <c r="L5" s="19"/>
    </row>
    <row r="6" spans="1:46" s="34" customFormat="1" ht="12" customHeight="1">
      <c r="A6" s="30"/>
      <c r="B6" s="31"/>
      <c r="C6" s="30"/>
      <c r="D6" s="25" t="s">
        <v>15</v>
      </c>
      <c r="E6" s="30"/>
      <c r="F6" s="30"/>
      <c r="G6" s="30"/>
      <c r="H6" s="30"/>
      <c r="I6" s="30"/>
      <c r="J6" s="30"/>
      <c r="K6" s="30"/>
      <c r="L6" s="41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</row>
    <row r="7" spans="1:46" s="34" customFormat="1" ht="16.5" customHeight="1">
      <c r="A7" s="30"/>
      <c r="B7" s="31"/>
      <c r="C7" s="30"/>
      <c r="D7" s="30"/>
      <c r="E7" s="2" t="s">
        <v>16</v>
      </c>
      <c r="F7" s="2"/>
      <c r="G7" s="2"/>
      <c r="H7" s="2"/>
      <c r="I7" s="30"/>
      <c r="J7" s="30"/>
      <c r="K7" s="30"/>
      <c r="L7" s="41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</row>
    <row r="8" spans="1:46" s="34" customFormat="1">
      <c r="A8" s="30"/>
      <c r="B8" s="31"/>
      <c r="C8" s="30"/>
      <c r="D8" s="30"/>
      <c r="E8" s="30"/>
      <c r="F8" s="30"/>
      <c r="G8" s="30"/>
      <c r="H8" s="30"/>
      <c r="I8" s="30"/>
      <c r="J8" s="30"/>
      <c r="K8" s="30"/>
      <c r="L8" s="41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34" customFormat="1" ht="12" customHeight="1">
      <c r="A9" s="30"/>
      <c r="B9" s="31"/>
      <c r="C9" s="30"/>
      <c r="D9" s="25" t="s">
        <v>17</v>
      </c>
      <c r="E9" s="30"/>
      <c r="F9" s="26"/>
      <c r="G9" s="30"/>
      <c r="H9" s="30"/>
      <c r="I9" s="25" t="s">
        <v>18</v>
      </c>
      <c r="J9" s="26"/>
      <c r="K9" s="30"/>
      <c r="L9" s="41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34" customFormat="1" ht="12" customHeight="1">
      <c r="A10" s="30"/>
      <c r="B10" s="31"/>
      <c r="C10" s="30"/>
      <c r="D10" s="25" t="s">
        <v>19</v>
      </c>
      <c r="E10" s="30"/>
      <c r="F10" s="26" t="s">
        <v>20</v>
      </c>
      <c r="G10" s="30"/>
      <c r="H10" s="30"/>
      <c r="I10" s="25" t="s">
        <v>21</v>
      </c>
      <c r="J10" s="90" t="str">
        <f>'Rekapitulace stavby'!AN8</f>
        <v>27. 6. 2021</v>
      </c>
      <c r="K10" s="30"/>
      <c r="L10" s="41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34" customFormat="1" ht="10.9" customHeight="1">
      <c r="A11" s="30"/>
      <c r="B11" s="31"/>
      <c r="C11" s="30"/>
      <c r="D11" s="30"/>
      <c r="E11" s="30"/>
      <c r="F11" s="30"/>
      <c r="G11" s="30"/>
      <c r="H11" s="30"/>
      <c r="I11" s="30"/>
      <c r="J11" s="30"/>
      <c r="K11" s="30"/>
      <c r="L11" s="41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34" customFormat="1" ht="12" customHeight="1">
      <c r="A12" s="30"/>
      <c r="B12" s="31"/>
      <c r="C12" s="30"/>
      <c r="D12" s="25" t="s">
        <v>23</v>
      </c>
      <c r="E12" s="30"/>
      <c r="F12" s="30"/>
      <c r="G12" s="30"/>
      <c r="H12" s="30"/>
      <c r="I12" s="25" t="s">
        <v>24</v>
      </c>
      <c r="J12" s="26"/>
      <c r="K12" s="30"/>
      <c r="L12" s="41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34" customFormat="1" ht="18" customHeight="1">
      <c r="A13" s="30"/>
      <c r="B13" s="31"/>
      <c r="C13" s="30"/>
      <c r="D13" s="30"/>
      <c r="E13" s="26" t="s">
        <v>25</v>
      </c>
      <c r="F13" s="30"/>
      <c r="G13" s="30"/>
      <c r="H13" s="30"/>
      <c r="I13" s="25" t="s">
        <v>26</v>
      </c>
      <c r="J13" s="26"/>
      <c r="K13" s="30"/>
      <c r="L13" s="41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34" customFormat="1" ht="6.95" customHeight="1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1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34" customFormat="1" ht="12" customHeight="1">
      <c r="A15" s="30"/>
      <c r="B15" s="31"/>
      <c r="C15" s="30"/>
      <c r="D15" s="25" t="s">
        <v>27</v>
      </c>
      <c r="E15" s="30"/>
      <c r="F15" s="30"/>
      <c r="G15" s="30"/>
      <c r="H15" s="30"/>
      <c r="I15" s="25" t="s">
        <v>24</v>
      </c>
      <c r="J15" s="27" t="str">
        <f>'Rekapitulace stavby'!AN13</f>
        <v>Vyplň údaj</v>
      </c>
      <c r="K15" s="30"/>
      <c r="L15" s="41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34" customFormat="1" ht="18" customHeight="1">
      <c r="A16" s="30"/>
      <c r="B16" s="31"/>
      <c r="C16" s="30"/>
      <c r="D16" s="30"/>
      <c r="E16" s="202" t="str">
        <f>'Rekapitulace stavby'!E14</f>
        <v>Vyplň údaj</v>
      </c>
      <c r="F16" s="202"/>
      <c r="G16" s="202"/>
      <c r="H16" s="202"/>
      <c r="I16" s="25" t="s">
        <v>26</v>
      </c>
      <c r="J16" s="27" t="str">
        <f>'Rekapitulace stavby'!AN14</f>
        <v>Vyplň údaj</v>
      </c>
      <c r="K16" s="30"/>
      <c r="L16" s="41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34" customFormat="1" ht="6.95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1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34" customFormat="1" ht="12" customHeight="1">
      <c r="A18" s="30"/>
      <c r="B18" s="31"/>
      <c r="C18" s="30"/>
      <c r="D18" s="25" t="s">
        <v>29</v>
      </c>
      <c r="E18" s="30"/>
      <c r="F18" s="30"/>
      <c r="G18" s="30"/>
      <c r="H18" s="30"/>
      <c r="I18" s="25" t="s">
        <v>24</v>
      </c>
      <c r="J18" s="26"/>
      <c r="K18" s="30"/>
      <c r="L18" s="41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34" customFormat="1" ht="18" customHeight="1">
      <c r="A19" s="30"/>
      <c r="B19" s="31"/>
      <c r="C19" s="30"/>
      <c r="D19" s="30"/>
      <c r="E19" s="26" t="s">
        <v>30</v>
      </c>
      <c r="F19" s="30"/>
      <c r="G19" s="30"/>
      <c r="H19" s="30"/>
      <c r="I19" s="25" t="s">
        <v>26</v>
      </c>
      <c r="J19" s="26"/>
      <c r="K19" s="30"/>
      <c r="L19" s="41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34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1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34" customFormat="1" ht="12" customHeight="1">
      <c r="A21" s="30"/>
      <c r="B21" s="31"/>
      <c r="C21" s="30"/>
      <c r="D21" s="25" t="s">
        <v>32</v>
      </c>
      <c r="E21" s="30"/>
      <c r="F21" s="30"/>
      <c r="G21" s="30"/>
      <c r="H21" s="30"/>
      <c r="I21" s="25" t="s">
        <v>24</v>
      </c>
      <c r="J21" s="26"/>
      <c r="K21" s="30"/>
      <c r="L21" s="41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34" customFormat="1" ht="18" customHeight="1">
      <c r="A22" s="30"/>
      <c r="B22" s="31"/>
      <c r="C22" s="30"/>
      <c r="D22" s="30"/>
      <c r="E22" s="26" t="s">
        <v>30</v>
      </c>
      <c r="F22" s="30"/>
      <c r="G22" s="30"/>
      <c r="H22" s="30"/>
      <c r="I22" s="25" t="s">
        <v>26</v>
      </c>
      <c r="J22" s="26"/>
      <c r="K22" s="30"/>
      <c r="L22" s="41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34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1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34" customFormat="1" ht="12" customHeight="1">
      <c r="A24" s="30"/>
      <c r="B24" s="31"/>
      <c r="C24" s="30"/>
      <c r="D24" s="25" t="s">
        <v>33</v>
      </c>
      <c r="E24" s="30"/>
      <c r="F24" s="30"/>
      <c r="G24" s="30"/>
      <c r="H24" s="30"/>
      <c r="I24" s="30"/>
      <c r="J24" s="30"/>
      <c r="K24" s="30"/>
      <c r="L24" s="41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94" customFormat="1" ht="16.5" customHeight="1">
      <c r="A25" s="91"/>
      <c r="B25" s="92"/>
      <c r="C25" s="91"/>
      <c r="D25" s="91"/>
      <c r="E25" s="9"/>
      <c r="F25" s="9"/>
      <c r="G25" s="9"/>
      <c r="H25" s="9"/>
      <c r="I25" s="91"/>
      <c r="J25" s="91"/>
      <c r="K25" s="91"/>
      <c r="L25" s="93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s="34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1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34" customFormat="1" ht="6.95" customHeight="1">
      <c r="A27" s="30"/>
      <c r="B27" s="31"/>
      <c r="C27" s="30"/>
      <c r="D27" s="66"/>
      <c r="E27" s="66"/>
      <c r="F27" s="66"/>
      <c r="G27" s="66"/>
      <c r="H27" s="66"/>
      <c r="I27" s="66"/>
      <c r="J27" s="66"/>
      <c r="K27" s="66"/>
      <c r="L27" s="41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34" customFormat="1" ht="25.5" customHeight="1">
      <c r="A28" s="30"/>
      <c r="B28" s="31"/>
      <c r="C28" s="30"/>
      <c r="D28" s="95" t="s">
        <v>34</v>
      </c>
      <c r="E28" s="30"/>
      <c r="F28" s="30"/>
      <c r="G28" s="30"/>
      <c r="H28" s="30"/>
      <c r="I28" s="30"/>
      <c r="J28" s="96">
        <f>ROUND(J132, 2)</f>
        <v>0</v>
      </c>
      <c r="K28" s="30"/>
      <c r="L28" s="41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34" customFormat="1" ht="6.95" customHeight="1">
      <c r="A29" s="30"/>
      <c r="B29" s="31"/>
      <c r="C29" s="30"/>
      <c r="D29" s="66"/>
      <c r="E29" s="66"/>
      <c r="F29" s="66"/>
      <c r="G29" s="66"/>
      <c r="H29" s="66"/>
      <c r="I29" s="66"/>
      <c r="J29" s="66"/>
      <c r="K29" s="66"/>
      <c r="L29" s="41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34" customFormat="1" ht="14.45" customHeight="1">
      <c r="A30" s="30"/>
      <c r="B30" s="31"/>
      <c r="C30" s="30"/>
      <c r="D30" s="30"/>
      <c r="E30" s="30"/>
      <c r="F30" s="97" t="s">
        <v>36</v>
      </c>
      <c r="G30" s="30"/>
      <c r="H30" s="30"/>
      <c r="I30" s="97" t="s">
        <v>35</v>
      </c>
      <c r="J30" s="97" t="s">
        <v>37</v>
      </c>
      <c r="K30" s="30"/>
      <c r="L30" s="41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34" customFormat="1" ht="14.45" customHeight="1">
      <c r="A31" s="30"/>
      <c r="B31" s="31"/>
      <c r="C31" s="30"/>
      <c r="D31" s="98" t="s">
        <v>38</v>
      </c>
      <c r="E31" s="25" t="s">
        <v>39</v>
      </c>
      <c r="F31" s="99">
        <f>ROUND((SUM(BE132:BE274)),  2)</f>
        <v>0</v>
      </c>
      <c r="G31" s="30"/>
      <c r="H31" s="30"/>
      <c r="I31" s="100">
        <v>0.21</v>
      </c>
      <c r="J31" s="99">
        <f>ROUND(((SUM(BE132:BE274))*I31),  2)</f>
        <v>0</v>
      </c>
      <c r="K31" s="30"/>
      <c r="L31" s="41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34" customFormat="1" ht="14.45" customHeight="1">
      <c r="A32" s="30"/>
      <c r="B32" s="31"/>
      <c r="C32" s="30"/>
      <c r="D32" s="30"/>
      <c r="E32" s="25" t="s">
        <v>40</v>
      </c>
      <c r="F32" s="99">
        <f>ROUND((SUM(BF132:BF274)),  2)</f>
        <v>0</v>
      </c>
      <c r="G32" s="30"/>
      <c r="H32" s="30"/>
      <c r="I32" s="100">
        <v>0.15</v>
      </c>
      <c r="J32" s="99">
        <f>ROUND(((SUM(BF132:BF274))*I32),  2)</f>
        <v>0</v>
      </c>
      <c r="K32" s="30"/>
      <c r="L32" s="41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34" customFormat="1" ht="14.45" hidden="1" customHeight="1">
      <c r="A33" s="30"/>
      <c r="B33" s="31"/>
      <c r="C33" s="30"/>
      <c r="D33" s="30"/>
      <c r="E33" s="25" t="s">
        <v>41</v>
      </c>
      <c r="F33" s="99">
        <f>ROUND((SUM(BG132:BG274)),  2)</f>
        <v>0</v>
      </c>
      <c r="G33" s="30"/>
      <c r="H33" s="30"/>
      <c r="I33" s="100">
        <v>0.21</v>
      </c>
      <c r="J33" s="99">
        <f>0</f>
        <v>0</v>
      </c>
      <c r="K33" s="30"/>
      <c r="L33" s="41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34" customFormat="1" ht="14.45" hidden="1" customHeight="1">
      <c r="A34" s="30"/>
      <c r="B34" s="31"/>
      <c r="C34" s="30"/>
      <c r="D34" s="30"/>
      <c r="E34" s="25" t="s">
        <v>42</v>
      </c>
      <c r="F34" s="99">
        <f>ROUND((SUM(BH132:BH274)),  2)</f>
        <v>0</v>
      </c>
      <c r="G34" s="30"/>
      <c r="H34" s="30"/>
      <c r="I34" s="100">
        <v>0.15</v>
      </c>
      <c r="J34" s="99">
        <f>0</f>
        <v>0</v>
      </c>
      <c r="K34" s="30"/>
      <c r="L34" s="41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34" customFormat="1" ht="14.45" hidden="1" customHeight="1">
      <c r="A35" s="30"/>
      <c r="B35" s="31"/>
      <c r="C35" s="30"/>
      <c r="D35" s="30"/>
      <c r="E35" s="25" t="s">
        <v>43</v>
      </c>
      <c r="F35" s="99">
        <f>ROUND((SUM(BI132:BI274)),  2)</f>
        <v>0</v>
      </c>
      <c r="G35" s="30"/>
      <c r="H35" s="30"/>
      <c r="I35" s="100">
        <v>0</v>
      </c>
      <c r="J35" s="99">
        <f>0</f>
        <v>0</v>
      </c>
      <c r="K35" s="30"/>
      <c r="L35" s="41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34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41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34" customFormat="1" ht="25.5" customHeight="1">
      <c r="A37" s="30"/>
      <c r="B37" s="31"/>
      <c r="C37" s="101"/>
      <c r="D37" s="102" t="s">
        <v>44</v>
      </c>
      <c r="E37" s="60"/>
      <c r="F37" s="60"/>
      <c r="G37" s="103" t="s">
        <v>45</v>
      </c>
      <c r="H37" s="104" t="s">
        <v>46</v>
      </c>
      <c r="I37" s="60"/>
      <c r="J37" s="105">
        <f>SUM(J28:J35)</f>
        <v>0</v>
      </c>
      <c r="K37" s="106"/>
      <c r="L37" s="41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34" customFormat="1" ht="14.4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1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ht="14.45" customHeight="1">
      <c r="B39" s="19"/>
      <c r="L39" s="19"/>
    </row>
    <row r="40" spans="1:31" ht="14.45" customHeight="1">
      <c r="B40" s="19"/>
      <c r="L40" s="19"/>
    </row>
    <row r="41" spans="1:31" ht="14.45" customHeight="1">
      <c r="B41" s="19"/>
      <c r="L41" s="19"/>
    </row>
    <row r="42" spans="1:31" ht="14.45" customHeight="1">
      <c r="B42" s="19"/>
      <c r="L42" s="19"/>
    </row>
    <row r="43" spans="1:31" ht="14.45" customHeight="1">
      <c r="B43" s="19"/>
      <c r="L43" s="19"/>
    </row>
    <row r="44" spans="1:31" ht="14.45" customHeight="1">
      <c r="B44" s="19"/>
      <c r="L44" s="19"/>
    </row>
    <row r="45" spans="1:31" ht="14.45" customHeight="1">
      <c r="B45" s="19"/>
      <c r="L45" s="19"/>
    </row>
    <row r="46" spans="1:31" ht="14.45" customHeight="1">
      <c r="B46" s="19"/>
      <c r="L46" s="19"/>
    </row>
    <row r="47" spans="1:31" ht="14.45" customHeight="1">
      <c r="B47" s="19"/>
      <c r="L47" s="19"/>
    </row>
    <row r="48" spans="1:31" ht="14.45" customHeight="1">
      <c r="B48" s="19"/>
      <c r="L48" s="19"/>
    </row>
    <row r="49" spans="1:31" ht="14.45" customHeight="1">
      <c r="B49" s="19"/>
      <c r="L49" s="19"/>
    </row>
    <row r="50" spans="1:31" s="34" customFormat="1" ht="14.45" customHeight="1">
      <c r="B50" s="41"/>
      <c r="D50" s="42" t="s">
        <v>47</v>
      </c>
      <c r="E50" s="43"/>
      <c r="F50" s="43"/>
      <c r="G50" s="42" t="s">
        <v>48</v>
      </c>
      <c r="H50" s="43"/>
      <c r="I50" s="43"/>
      <c r="J50" s="43"/>
      <c r="K50" s="43"/>
      <c r="L50" s="41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34" customFormat="1" ht="12.75">
      <c r="A61" s="30"/>
      <c r="B61" s="31"/>
      <c r="C61" s="30"/>
      <c r="D61" s="44" t="s">
        <v>49</v>
      </c>
      <c r="E61" s="33"/>
      <c r="F61" s="107" t="s">
        <v>50</v>
      </c>
      <c r="G61" s="44" t="s">
        <v>49</v>
      </c>
      <c r="H61" s="33"/>
      <c r="I61" s="33"/>
      <c r="J61" s="108" t="s">
        <v>50</v>
      </c>
      <c r="K61" s="33"/>
      <c r="L61" s="41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34" customFormat="1" ht="12.75">
      <c r="A65" s="30"/>
      <c r="B65" s="31"/>
      <c r="C65" s="30"/>
      <c r="D65" s="42" t="s">
        <v>51</v>
      </c>
      <c r="E65" s="45"/>
      <c r="F65" s="45"/>
      <c r="G65" s="42" t="s">
        <v>52</v>
      </c>
      <c r="H65" s="45"/>
      <c r="I65" s="45"/>
      <c r="J65" s="45"/>
      <c r="K65" s="45"/>
      <c r="L65" s="41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34" customFormat="1" ht="12.75">
      <c r="A76" s="30"/>
      <c r="B76" s="31"/>
      <c r="C76" s="30"/>
      <c r="D76" s="44" t="s">
        <v>49</v>
      </c>
      <c r="E76" s="33"/>
      <c r="F76" s="107" t="s">
        <v>50</v>
      </c>
      <c r="G76" s="44" t="s">
        <v>49</v>
      </c>
      <c r="H76" s="33"/>
      <c r="I76" s="33"/>
      <c r="J76" s="108" t="s">
        <v>50</v>
      </c>
      <c r="K76" s="33"/>
      <c r="L76" s="41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34" customFormat="1" ht="14.45" customHeight="1">
      <c r="A77" s="30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34" customFormat="1" ht="6.95" customHeight="1">
      <c r="A81" s="30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34" customFormat="1" ht="24.95" customHeight="1">
      <c r="A82" s="30"/>
      <c r="B82" s="31"/>
      <c r="C82" s="20" t="s">
        <v>83</v>
      </c>
      <c r="D82" s="30"/>
      <c r="E82" s="30"/>
      <c r="F82" s="30"/>
      <c r="G82" s="30"/>
      <c r="H82" s="30"/>
      <c r="I82" s="30"/>
      <c r="J82" s="30"/>
      <c r="K82" s="30"/>
      <c r="L82" s="41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34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1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34" customFormat="1" ht="12" customHeight="1">
      <c r="A84" s="30"/>
      <c r="B84" s="31"/>
      <c r="C84" s="25" t="s">
        <v>15</v>
      </c>
      <c r="D84" s="30"/>
      <c r="E84" s="30"/>
      <c r="F84" s="30"/>
      <c r="G84" s="30"/>
      <c r="H84" s="30"/>
      <c r="I84" s="30"/>
      <c r="J84" s="30"/>
      <c r="K84" s="30"/>
      <c r="L84" s="41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34" customFormat="1" ht="16.5" customHeight="1">
      <c r="A85" s="30"/>
      <c r="B85" s="31"/>
      <c r="C85" s="30"/>
      <c r="D85" s="30"/>
      <c r="E85" s="2" t="str">
        <f>E7</f>
        <v>Oprava v soc.zařízení -Křenová 20</v>
      </c>
      <c r="F85" s="2"/>
      <c r="G85" s="2"/>
      <c r="H85" s="2"/>
      <c r="I85" s="30"/>
      <c r="J85" s="30"/>
      <c r="K85" s="30"/>
      <c r="L85" s="41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34" customFormat="1" ht="6.95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41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34" customFormat="1" ht="12" customHeight="1">
      <c r="A87" s="30"/>
      <c r="B87" s="31"/>
      <c r="C87" s="25" t="s">
        <v>19</v>
      </c>
      <c r="D87" s="30"/>
      <c r="E87" s="30"/>
      <c r="F87" s="26" t="str">
        <f>F10</f>
        <v>Křenová 20,Brno</v>
      </c>
      <c r="G87" s="30"/>
      <c r="H87" s="30"/>
      <c r="I87" s="25" t="s">
        <v>21</v>
      </c>
      <c r="J87" s="90" t="str">
        <f>IF(J10="","",J10)</f>
        <v>27. 6. 2021</v>
      </c>
      <c r="K87" s="30"/>
      <c r="L87" s="41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34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1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34" customFormat="1" ht="15.2" customHeight="1">
      <c r="A89" s="30"/>
      <c r="B89" s="31"/>
      <c r="C89" s="25" t="s">
        <v>23</v>
      </c>
      <c r="D89" s="30"/>
      <c r="E89" s="30"/>
      <c r="F89" s="26" t="str">
        <f>E13</f>
        <v>MMB,OSM,Husova 3,Brno</v>
      </c>
      <c r="G89" s="30"/>
      <c r="H89" s="30"/>
      <c r="I89" s="25" t="s">
        <v>29</v>
      </c>
      <c r="J89" s="109" t="str">
        <f>E19</f>
        <v>R.Volková</v>
      </c>
      <c r="K89" s="30"/>
      <c r="L89" s="41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34" customFormat="1" ht="15.2" customHeight="1">
      <c r="A90" s="30"/>
      <c r="B90" s="31"/>
      <c r="C90" s="25" t="s">
        <v>27</v>
      </c>
      <c r="D90" s="30"/>
      <c r="E90" s="30"/>
      <c r="F90" s="26" t="str">
        <f>IF(E16="","",E16)</f>
        <v>Vyplň údaj</v>
      </c>
      <c r="G90" s="30"/>
      <c r="H90" s="30"/>
      <c r="I90" s="25" t="s">
        <v>32</v>
      </c>
      <c r="J90" s="109" t="str">
        <f>E22</f>
        <v>R.Volková</v>
      </c>
      <c r="K90" s="30"/>
      <c r="L90" s="41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34" customFormat="1" ht="10.35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41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34" customFormat="1" ht="29.25" customHeight="1">
      <c r="A92" s="30"/>
      <c r="B92" s="31"/>
      <c r="C92" s="110" t="s">
        <v>84</v>
      </c>
      <c r="D92" s="101"/>
      <c r="E92" s="101"/>
      <c r="F92" s="101"/>
      <c r="G92" s="101"/>
      <c r="H92" s="101"/>
      <c r="I92" s="101"/>
      <c r="J92" s="111" t="s">
        <v>85</v>
      </c>
      <c r="K92" s="101"/>
      <c r="L92" s="41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34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1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34" customFormat="1" ht="22.9" customHeight="1">
      <c r="A94" s="30"/>
      <c r="B94" s="31"/>
      <c r="C94" s="112" t="s">
        <v>86</v>
      </c>
      <c r="D94" s="30"/>
      <c r="E94" s="30"/>
      <c r="F94" s="30"/>
      <c r="G94" s="30"/>
      <c r="H94" s="30"/>
      <c r="I94" s="30"/>
      <c r="J94" s="96">
        <f>J132</f>
        <v>0</v>
      </c>
      <c r="K94" s="30"/>
      <c r="L94" s="41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U94" s="16" t="s">
        <v>87</v>
      </c>
    </row>
    <row r="95" spans="1:47" s="113" customFormat="1" ht="24.95" customHeight="1">
      <c r="B95" s="114"/>
      <c r="D95" s="115" t="s">
        <v>88</v>
      </c>
      <c r="E95" s="116"/>
      <c r="F95" s="116"/>
      <c r="G95" s="116"/>
      <c r="H95" s="116"/>
      <c r="I95" s="116"/>
      <c r="J95" s="117">
        <f>J133</f>
        <v>0</v>
      </c>
      <c r="L95" s="114"/>
    </row>
    <row r="96" spans="1:47" s="118" customFormat="1" ht="19.899999999999999" customHeight="1">
      <c r="B96" s="119"/>
      <c r="D96" s="120" t="s">
        <v>89</v>
      </c>
      <c r="E96" s="121"/>
      <c r="F96" s="121"/>
      <c r="G96" s="121"/>
      <c r="H96" s="121"/>
      <c r="I96" s="121"/>
      <c r="J96" s="122">
        <f>J134</f>
        <v>0</v>
      </c>
      <c r="L96" s="119"/>
    </row>
    <row r="97" spans="2:12" s="118" customFormat="1" ht="19.899999999999999" customHeight="1">
      <c r="B97" s="119"/>
      <c r="D97" s="120" t="s">
        <v>90</v>
      </c>
      <c r="E97" s="121"/>
      <c r="F97" s="121"/>
      <c r="G97" s="121"/>
      <c r="H97" s="121"/>
      <c r="I97" s="121"/>
      <c r="J97" s="122">
        <f>J146</f>
        <v>0</v>
      </c>
      <c r="L97" s="119"/>
    </row>
    <row r="98" spans="2:12" s="118" customFormat="1" ht="19.899999999999999" customHeight="1">
      <c r="B98" s="119"/>
      <c r="D98" s="120" t="s">
        <v>91</v>
      </c>
      <c r="E98" s="121"/>
      <c r="F98" s="121"/>
      <c r="G98" s="121"/>
      <c r="H98" s="121"/>
      <c r="I98" s="121"/>
      <c r="J98" s="122">
        <f>J160</f>
        <v>0</v>
      </c>
      <c r="L98" s="119"/>
    </row>
    <row r="99" spans="2:12" s="118" customFormat="1" ht="19.899999999999999" customHeight="1">
      <c r="B99" s="119"/>
      <c r="D99" s="120" t="s">
        <v>92</v>
      </c>
      <c r="E99" s="121"/>
      <c r="F99" s="121"/>
      <c r="G99" s="121"/>
      <c r="H99" s="121"/>
      <c r="I99" s="121"/>
      <c r="J99" s="122">
        <f>J166</f>
        <v>0</v>
      </c>
      <c r="L99" s="119"/>
    </row>
    <row r="100" spans="2:12" s="113" customFormat="1" ht="24.95" customHeight="1">
      <c r="B100" s="114"/>
      <c r="D100" s="115" t="s">
        <v>93</v>
      </c>
      <c r="E100" s="116"/>
      <c r="F100" s="116"/>
      <c r="G100" s="116"/>
      <c r="H100" s="116"/>
      <c r="I100" s="116"/>
      <c r="J100" s="117">
        <f>J168</f>
        <v>0</v>
      </c>
      <c r="L100" s="114"/>
    </row>
    <row r="101" spans="2:12" s="118" customFormat="1" ht="19.899999999999999" customHeight="1">
      <c r="B101" s="119"/>
      <c r="D101" s="120" t="s">
        <v>94</v>
      </c>
      <c r="E101" s="121"/>
      <c r="F101" s="121"/>
      <c r="G101" s="121"/>
      <c r="H101" s="121"/>
      <c r="I101" s="121"/>
      <c r="J101" s="122">
        <f>J169</f>
        <v>0</v>
      </c>
      <c r="L101" s="119"/>
    </row>
    <row r="102" spans="2:12" s="118" customFormat="1" ht="19.899999999999999" customHeight="1">
      <c r="B102" s="119"/>
      <c r="D102" s="120" t="s">
        <v>95</v>
      </c>
      <c r="E102" s="121"/>
      <c r="F102" s="121"/>
      <c r="G102" s="121"/>
      <c r="H102" s="121"/>
      <c r="I102" s="121"/>
      <c r="J102" s="122">
        <f>J180</f>
        <v>0</v>
      </c>
      <c r="L102" s="119"/>
    </row>
    <row r="103" spans="2:12" s="118" customFormat="1" ht="19.899999999999999" customHeight="1">
      <c r="B103" s="119"/>
      <c r="D103" s="120" t="s">
        <v>96</v>
      </c>
      <c r="E103" s="121"/>
      <c r="F103" s="121"/>
      <c r="G103" s="121"/>
      <c r="H103" s="121"/>
      <c r="I103" s="121"/>
      <c r="J103" s="122">
        <f>J193</f>
        <v>0</v>
      </c>
      <c r="L103" s="119"/>
    </row>
    <row r="104" spans="2:12" s="118" customFormat="1" ht="19.899999999999999" customHeight="1">
      <c r="B104" s="119"/>
      <c r="D104" s="120" t="s">
        <v>97</v>
      </c>
      <c r="E104" s="121"/>
      <c r="F104" s="121"/>
      <c r="G104" s="121"/>
      <c r="H104" s="121"/>
      <c r="I104" s="121"/>
      <c r="J104" s="122">
        <f>J204</f>
        <v>0</v>
      </c>
      <c r="L104" s="119"/>
    </row>
    <row r="105" spans="2:12" s="118" customFormat="1" ht="19.899999999999999" customHeight="1">
      <c r="B105" s="119"/>
      <c r="D105" s="120" t="s">
        <v>98</v>
      </c>
      <c r="E105" s="121"/>
      <c r="F105" s="121"/>
      <c r="G105" s="121"/>
      <c r="H105" s="121"/>
      <c r="I105" s="121"/>
      <c r="J105" s="122">
        <f>J210</f>
        <v>0</v>
      </c>
      <c r="L105" s="119"/>
    </row>
    <row r="106" spans="2:12" s="118" customFormat="1" ht="19.899999999999999" customHeight="1">
      <c r="B106" s="119"/>
      <c r="D106" s="120" t="s">
        <v>99</v>
      </c>
      <c r="E106" s="121"/>
      <c r="F106" s="121"/>
      <c r="G106" s="121"/>
      <c r="H106" s="121"/>
      <c r="I106" s="121"/>
      <c r="J106" s="122">
        <f>J218</f>
        <v>0</v>
      </c>
      <c r="L106" s="119"/>
    </row>
    <row r="107" spans="2:12" s="118" customFormat="1" ht="19.899999999999999" customHeight="1">
      <c r="B107" s="119"/>
      <c r="D107" s="120" t="s">
        <v>100</v>
      </c>
      <c r="E107" s="121"/>
      <c r="F107" s="121"/>
      <c r="G107" s="121"/>
      <c r="H107" s="121"/>
      <c r="I107" s="121"/>
      <c r="J107" s="122">
        <f>J224</f>
        <v>0</v>
      </c>
      <c r="L107" s="119"/>
    </row>
    <row r="108" spans="2:12" s="118" customFormat="1" ht="19.899999999999999" customHeight="1">
      <c r="B108" s="119"/>
      <c r="D108" s="120" t="s">
        <v>101</v>
      </c>
      <c r="E108" s="121"/>
      <c r="F108" s="121"/>
      <c r="G108" s="121"/>
      <c r="H108" s="121"/>
      <c r="I108" s="121"/>
      <c r="J108" s="122">
        <f>J227</f>
        <v>0</v>
      </c>
      <c r="L108" s="119"/>
    </row>
    <row r="109" spans="2:12" s="118" customFormat="1" ht="19.899999999999999" customHeight="1">
      <c r="B109" s="119"/>
      <c r="D109" s="120" t="s">
        <v>102</v>
      </c>
      <c r="E109" s="121"/>
      <c r="F109" s="121"/>
      <c r="G109" s="121"/>
      <c r="H109" s="121"/>
      <c r="I109" s="121"/>
      <c r="J109" s="122">
        <f>J238</f>
        <v>0</v>
      </c>
      <c r="L109" s="119"/>
    </row>
    <row r="110" spans="2:12" s="118" customFormat="1" ht="19.899999999999999" customHeight="1">
      <c r="B110" s="119"/>
      <c r="D110" s="120" t="s">
        <v>103</v>
      </c>
      <c r="E110" s="121"/>
      <c r="F110" s="121"/>
      <c r="G110" s="121"/>
      <c r="H110" s="121"/>
      <c r="I110" s="121"/>
      <c r="J110" s="122">
        <f>J252</f>
        <v>0</v>
      </c>
      <c r="L110" s="119"/>
    </row>
    <row r="111" spans="2:12" s="118" customFormat="1" ht="19.899999999999999" customHeight="1">
      <c r="B111" s="119"/>
      <c r="D111" s="120" t="s">
        <v>104</v>
      </c>
      <c r="E111" s="121"/>
      <c r="F111" s="121"/>
      <c r="G111" s="121"/>
      <c r="H111" s="121"/>
      <c r="I111" s="121"/>
      <c r="J111" s="122">
        <f>J262</f>
        <v>0</v>
      </c>
      <c r="L111" s="119"/>
    </row>
    <row r="112" spans="2:12" s="113" customFormat="1" ht="24.95" customHeight="1">
      <c r="B112" s="114"/>
      <c r="D112" s="115" t="s">
        <v>105</v>
      </c>
      <c r="E112" s="116"/>
      <c r="F112" s="116"/>
      <c r="G112" s="116"/>
      <c r="H112" s="116"/>
      <c r="I112" s="116"/>
      <c r="J112" s="117">
        <f>J269</f>
        <v>0</v>
      </c>
      <c r="L112" s="114"/>
    </row>
    <row r="113" spans="1:31" s="118" customFormat="1" ht="19.899999999999999" customHeight="1">
      <c r="B113" s="119"/>
      <c r="D113" s="120" t="s">
        <v>106</v>
      </c>
      <c r="E113" s="121"/>
      <c r="F113" s="121"/>
      <c r="G113" s="121"/>
      <c r="H113" s="121"/>
      <c r="I113" s="121"/>
      <c r="J113" s="122">
        <f>J270</f>
        <v>0</v>
      </c>
      <c r="L113" s="119"/>
    </row>
    <row r="114" spans="1:31" s="118" customFormat="1" ht="19.899999999999999" customHeight="1">
      <c r="B114" s="119"/>
      <c r="D114" s="120" t="s">
        <v>107</v>
      </c>
      <c r="E114" s="121"/>
      <c r="F114" s="121"/>
      <c r="G114" s="121"/>
      <c r="H114" s="121"/>
      <c r="I114" s="121"/>
      <c r="J114" s="122">
        <f>J272</f>
        <v>0</v>
      </c>
      <c r="L114" s="119"/>
    </row>
    <row r="115" spans="1:31" s="34" customFormat="1" ht="21.95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1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34" customFormat="1" ht="6.95" customHeight="1">
      <c r="A116" s="30"/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41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20" spans="1:31" s="34" customFormat="1" ht="6.95" customHeight="1">
      <c r="A120" s="30"/>
      <c r="B120" s="48"/>
      <c r="C120" s="49"/>
      <c r="D120" s="49"/>
      <c r="E120" s="49"/>
      <c r="F120" s="49"/>
      <c r="G120" s="49"/>
      <c r="H120" s="49"/>
      <c r="I120" s="49"/>
      <c r="J120" s="49"/>
      <c r="K120" s="49"/>
      <c r="L120" s="41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34" customFormat="1" ht="24.95" customHeight="1">
      <c r="A121" s="30"/>
      <c r="B121" s="31"/>
      <c r="C121" s="20" t="s">
        <v>108</v>
      </c>
      <c r="D121" s="30"/>
      <c r="E121" s="30"/>
      <c r="F121" s="30"/>
      <c r="G121" s="30"/>
      <c r="H121" s="30"/>
      <c r="I121" s="30"/>
      <c r="J121" s="30"/>
      <c r="K121" s="30"/>
      <c r="L121" s="41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34" customFormat="1" ht="6.95" customHeight="1">
      <c r="A122" s="30"/>
      <c r="B122" s="31"/>
      <c r="C122" s="30"/>
      <c r="D122" s="30"/>
      <c r="E122" s="30"/>
      <c r="F122" s="30"/>
      <c r="G122" s="30"/>
      <c r="H122" s="30"/>
      <c r="I122" s="30"/>
      <c r="J122" s="30"/>
      <c r="K122" s="30"/>
      <c r="L122" s="41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34" customFormat="1" ht="12" customHeight="1">
      <c r="A123" s="30"/>
      <c r="B123" s="31"/>
      <c r="C123" s="25" t="s">
        <v>15</v>
      </c>
      <c r="D123" s="30"/>
      <c r="E123" s="30"/>
      <c r="F123" s="30"/>
      <c r="G123" s="30"/>
      <c r="H123" s="30"/>
      <c r="I123" s="30"/>
      <c r="J123" s="30"/>
      <c r="K123" s="30"/>
      <c r="L123" s="41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34" customFormat="1" ht="16.5" customHeight="1">
      <c r="A124" s="30"/>
      <c r="B124" s="31"/>
      <c r="C124" s="30"/>
      <c r="D124" s="30"/>
      <c r="E124" s="2" t="str">
        <f>E7</f>
        <v>Oprava v soc.zařízení -Křenová 20</v>
      </c>
      <c r="F124" s="2"/>
      <c r="G124" s="2"/>
      <c r="H124" s="2"/>
      <c r="I124" s="30"/>
      <c r="J124" s="30"/>
      <c r="K124" s="30"/>
      <c r="L124" s="41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34" customFormat="1" ht="6.95" customHeight="1">
      <c r="A125" s="30"/>
      <c r="B125" s="31"/>
      <c r="C125" s="30"/>
      <c r="D125" s="30"/>
      <c r="E125" s="30"/>
      <c r="F125" s="30"/>
      <c r="G125" s="30"/>
      <c r="H125" s="30"/>
      <c r="I125" s="30"/>
      <c r="J125" s="30"/>
      <c r="K125" s="30"/>
      <c r="L125" s="41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34" customFormat="1" ht="12" customHeight="1">
      <c r="A126" s="30"/>
      <c r="B126" s="31"/>
      <c r="C126" s="25" t="s">
        <v>19</v>
      </c>
      <c r="D126" s="30"/>
      <c r="E126" s="30"/>
      <c r="F126" s="26" t="str">
        <f>F10</f>
        <v>Křenová 20,Brno</v>
      </c>
      <c r="G126" s="30"/>
      <c r="H126" s="30"/>
      <c r="I126" s="25" t="s">
        <v>21</v>
      </c>
      <c r="J126" s="90" t="str">
        <f>IF(J10="","",J10)</f>
        <v>27. 6. 2021</v>
      </c>
      <c r="K126" s="30"/>
      <c r="L126" s="41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34" customFormat="1" ht="6.95" customHeight="1">
      <c r="A127" s="30"/>
      <c r="B127" s="31"/>
      <c r="C127" s="30"/>
      <c r="D127" s="30"/>
      <c r="E127" s="30"/>
      <c r="F127" s="30"/>
      <c r="G127" s="30"/>
      <c r="H127" s="30"/>
      <c r="I127" s="30"/>
      <c r="J127" s="30"/>
      <c r="K127" s="30"/>
      <c r="L127" s="41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34" customFormat="1" ht="15.2" customHeight="1">
      <c r="A128" s="30"/>
      <c r="B128" s="31"/>
      <c r="C128" s="25" t="s">
        <v>23</v>
      </c>
      <c r="D128" s="30"/>
      <c r="E128" s="30"/>
      <c r="F128" s="26" t="str">
        <f>E13</f>
        <v>MMB,OSM,Husova 3,Brno</v>
      </c>
      <c r="G128" s="30"/>
      <c r="H128" s="30"/>
      <c r="I128" s="25" t="s">
        <v>29</v>
      </c>
      <c r="J128" s="109" t="str">
        <f>E19</f>
        <v>R.Volková</v>
      </c>
      <c r="K128" s="30"/>
      <c r="L128" s="41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65" s="34" customFormat="1" ht="15.2" customHeight="1">
      <c r="A129" s="30"/>
      <c r="B129" s="31"/>
      <c r="C129" s="25" t="s">
        <v>27</v>
      </c>
      <c r="D129" s="30"/>
      <c r="E129" s="30"/>
      <c r="F129" s="26" t="str">
        <f>IF(E16="","",E16)</f>
        <v>Vyplň údaj</v>
      </c>
      <c r="G129" s="30"/>
      <c r="H129" s="30"/>
      <c r="I129" s="25" t="s">
        <v>32</v>
      </c>
      <c r="J129" s="109" t="str">
        <f>E22</f>
        <v>R.Volková</v>
      </c>
      <c r="K129" s="30"/>
      <c r="L129" s="41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65" s="34" customFormat="1" ht="10.35" customHeight="1">
      <c r="A130" s="30"/>
      <c r="B130" s="31"/>
      <c r="C130" s="30"/>
      <c r="D130" s="30"/>
      <c r="E130" s="30"/>
      <c r="F130" s="30"/>
      <c r="G130" s="30"/>
      <c r="H130" s="30"/>
      <c r="I130" s="30"/>
      <c r="J130" s="30"/>
      <c r="K130" s="30"/>
      <c r="L130" s="41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65" s="129" customFormat="1" ht="29.25" customHeight="1">
      <c r="A131" s="123"/>
      <c r="B131" s="124"/>
      <c r="C131" s="125" t="s">
        <v>109</v>
      </c>
      <c r="D131" s="126" t="s">
        <v>59</v>
      </c>
      <c r="E131" s="126" t="s">
        <v>55</v>
      </c>
      <c r="F131" s="126" t="s">
        <v>56</v>
      </c>
      <c r="G131" s="126" t="s">
        <v>110</v>
      </c>
      <c r="H131" s="126" t="s">
        <v>111</v>
      </c>
      <c r="I131" s="126" t="s">
        <v>112</v>
      </c>
      <c r="J131" s="126" t="s">
        <v>85</v>
      </c>
      <c r="K131" s="127" t="s">
        <v>113</v>
      </c>
      <c r="L131" s="128"/>
      <c r="M131" s="62"/>
      <c r="N131" s="63" t="s">
        <v>38</v>
      </c>
      <c r="O131" s="63" t="s">
        <v>114</v>
      </c>
      <c r="P131" s="63" t="s">
        <v>115</v>
      </c>
      <c r="Q131" s="63" t="s">
        <v>116</v>
      </c>
      <c r="R131" s="63" t="s">
        <v>117</v>
      </c>
      <c r="S131" s="63" t="s">
        <v>118</v>
      </c>
      <c r="T131" s="64" t="s">
        <v>119</v>
      </c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</row>
    <row r="132" spans="1:65" s="34" customFormat="1" ht="22.9" customHeight="1">
      <c r="A132" s="30"/>
      <c r="B132" s="31"/>
      <c r="C132" s="70" t="s">
        <v>120</v>
      </c>
      <c r="D132" s="30"/>
      <c r="E132" s="30"/>
      <c r="F132" s="30"/>
      <c r="G132" s="30"/>
      <c r="H132" s="30"/>
      <c r="I132" s="30"/>
      <c r="J132" s="130">
        <f>BK132</f>
        <v>0</v>
      </c>
      <c r="K132" s="30"/>
      <c r="L132" s="31"/>
      <c r="M132" s="65"/>
      <c r="N132" s="56"/>
      <c r="O132" s="66"/>
      <c r="P132" s="131">
        <f>P133+P168+P269</f>
        <v>0</v>
      </c>
      <c r="Q132" s="66"/>
      <c r="R132" s="131">
        <f>R133+R168+R269</f>
        <v>1.12278995</v>
      </c>
      <c r="S132" s="66"/>
      <c r="T132" s="132">
        <f>T133+T168+T269</f>
        <v>1.67065025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T132" s="16" t="s">
        <v>73</v>
      </c>
      <c r="AU132" s="16" t="s">
        <v>87</v>
      </c>
      <c r="BK132" s="133">
        <f>BK133+BK168+BK269</f>
        <v>0</v>
      </c>
    </row>
    <row r="133" spans="1:65" s="134" customFormat="1" ht="25.9" customHeight="1">
      <c r="B133" s="135"/>
      <c r="D133" s="136" t="s">
        <v>73</v>
      </c>
      <c r="E133" s="137" t="s">
        <v>121</v>
      </c>
      <c r="F133" s="137" t="s">
        <v>122</v>
      </c>
      <c r="I133" s="138"/>
      <c r="J133" s="139">
        <f>BK133</f>
        <v>0</v>
      </c>
      <c r="L133" s="135"/>
      <c r="M133" s="140"/>
      <c r="N133" s="141"/>
      <c r="O133" s="141"/>
      <c r="P133" s="142">
        <f>P134+P146+P160+P166</f>
        <v>0</v>
      </c>
      <c r="Q133" s="141"/>
      <c r="R133" s="142">
        <f>R134+R146+R160+R166</f>
        <v>0.73891180000000001</v>
      </c>
      <c r="S133" s="141"/>
      <c r="T133" s="143">
        <f>T134+T146+T160+T166</f>
        <v>1.5911</v>
      </c>
      <c r="AR133" s="136" t="s">
        <v>79</v>
      </c>
      <c r="AT133" s="144" t="s">
        <v>73</v>
      </c>
      <c r="AU133" s="144" t="s">
        <v>74</v>
      </c>
      <c r="AY133" s="136" t="s">
        <v>123</v>
      </c>
      <c r="BK133" s="145">
        <f>BK134+BK146+BK160+BK166</f>
        <v>0</v>
      </c>
    </row>
    <row r="134" spans="1:65" s="134" customFormat="1" ht="22.9" customHeight="1">
      <c r="B134" s="135"/>
      <c r="D134" s="136" t="s">
        <v>73</v>
      </c>
      <c r="E134" s="146" t="s">
        <v>124</v>
      </c>
      <c r="F134" s="146" t="s">
        <v>125</v>
      </c>
      <c r="I134" s="138"/>
      <c r="J134" s="147">
        <f>BK134</f>
        <v>0</v>
      </c>
      <c r="L134" s="135"/>
      <c r="M134" s="140"/>
      <c r="N134" s="141"/>
      <c r="O134" s="141"/>
      <c r="P134" s="142">
        <f>SUM(P135:P145)</f>
        <v>0</v>
      </c>
      <c r="Q134" s="141"/>
      <c r="R134" s="142">
        <f>SUM(R135:R145)</f>
        <v>0.73847269999999998</v>
      </c>
      <c r="S134" s="141"/>
      <c r="T134" s="143">
        <f>SUM(T135:T145)</f>
        <v>0</v>
      </c>
      <c r="AR134" s="136" t="s">
        <v>79</v>
      </c>
      <c r="AT134" s="144" t="s">
        <v>73</v>
      </c>
      <c r="AU134" s="144" t="s">
        <v>79</v>
      </c>
      <c r="AY134" s="136" t="s">
        <v>123</v>
      </c>
      <c r="BK134" s="145">
        <f>SUM(BK135:BK145)</f>
        <v>0</v>
      </c>
    </row>
    <row r="135" spans="1:65" s="34" customFormat="1" ht="12">
      <c r="A135" s="30"/>
      <c r="B135" s="148"/>
      <c r="C135" s="149" t="s">
        <v>79</v>
      </c>
      <c r="D135" s="149" t="s">
        <v>126</v>
      </c>
      <c r="E135" s="150" t="s">
        <v>127</v>
      </c>
      <c r="F135" s="151" t="s">
        <v>128</v>
      </c>
      <c r="G135" s="152" t="s">
        <v>129</v>
      </c>
      <c r="H135" s="153">
        <v>1.71</v>
      </c>
      <c r="I135" s="154"/>
      <c r="J135" s="155">
        <f>ROUND(I135*H135,2)</f>
        <v>0</v>
      </c>
      <c r="K135" s="156" t="s">
        <v>130</v>
      </c>
      <c r="L135" s="31"/>
      <c r="M135" s="157"/>
      <c r="N135" s="158" t="s">
        <v>39</v>
      </c>
      <c r="O135" s="58"/>
      <c r="P135" s="159">
        <f>O135*H135</f>
        <v>0</v>
      </c>
      <c r="Q135" s="159">
        <v>2.5999999999999998E-4</v>
      </c>
      <c r="R135" s="159">
        <f>Q135*H135</f>
        <v>4.4459999999999996E-4</v>
      </c>
      <c r="S135" s="159">
        <v>0</v>
      </c>
      <c r="T135" s="160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61" t="s">
        <v>131</v>
      </c>
      <c r="AT135" s="161" t="s">
        <v>126</v>
      </c>
      <c r="AU135" s="161" t="s">
        <v>81</v>
      </c>
      <c r="AY135" s="16" t="s">
        <v>123</v>
      </c>
      <c r="BE135" s="162">
        <f>IF(N135="základní",J135,0)</f>
        <v>0</v>
      </c>
      <c r="BF135" s="162">
        <f>IF(N135="snížená",J135,0)</f>
        <v>0</v>
      </c>
      <c r="BG135" s="162">
        <f>IF(N135="zákl. přenesená",J135,0)</f>
        <v>0</v>
      </c>
      <c r="BH135" s="162">
        <f>IF(N135="sníž. přenesená",J135,0)</f>
        <v>0</v>
      </c>
      <c r="BI135" s="162">
        <f>IF(N135="nulová",J135,0)</f>
        <v>0</v>
      </c>
      <c r="BJ135" s="16" t="s">
        <v>79</v>
      </c>
      <c r="BK135" s="162">
        <f>ROUND(I135*H135,2)</f>
        <v>0</v>
      </c>
      <c r="BL135" s="16" t="s">
        <v>131</v>
      </c>
      <c r="BM135" s="161" t="s">
        <v>132</v>
      </c>
    </row>
    <row r="136" spans="1:65" s="163" customFormat="1">
      <c r="B136" s="164"/>
      <c r="D136" s="165" t="s">
        <v>133</v>
      </c>
      <c r="E136" s="166"/>
      <c r="F136" s="167" t="s">
        <v>134</v>
      </c>
      <c r="H136" s="168">
        <v>1.71</v>
      </c>
      <c r="I136" s="169"/>
      <c r="L136" s="164"/>
      <c r="M136" s="170"/>
      <c r="N136" s="171"/>
      <c r="O136" s="171"/>
      <c r="P136" s="171"/>
      <c r="Q136" s="171"/>
      <c r="R136" s="171"/>
      <c r="S136" s="171"/>
      <c r="T136" s="172"/>
      <c r="AT136" s="166" t="s">
        <v>133</v>
      </c>
      <c r="AU136" s="166" t="s">
        <v>81</v>
      </c>
      <c r="AV136" s="163" t="s">
        <v>81</v>
      </c>
      <c r="AW136" s="163" t="s">
        <v>31</v>
      </c>
      <c r="AX136" s="163" t="s">
        <v>79</v>
      </c>
      <c r="AY136" s="166" t="s">
        <v>123</v>
      </c>
    </row>
    <row r="137" spans="1:65" s="34" customFormat="1" ht="22.5">
      <c r="A137" s="30"/>
      <c r="B137" s="148"/>
      <c r="C137" s="149" t="s">
        <v>81</v>
      </c>
      <c r="D137" s="149" t="s">
        <v>126</v>
      </c>
      <c r="E137" s="150" t="s">
        <v>135</v>
      </c>
      <c r="F137" s="151" t="s">
        <v>136</v>
      </c>
      <c r="G137" s="152" t="s">
        <v>129</v>
      </c>
      <c r="H137" s="153">
        <v>1.71</v>
      </c>
      <c r="I137" s="154"/>
      <c r="J137" s="155">
        <f>ROUND(I137*H137,2)</f>
        <v>0</v>
      </c>
      <c r="K137" s="156" t="s">
        <v>130</v>
      </c>
      <c r="L137" s="31"/>
      <c r="M137" s="157"/>
      <c r="N137" s="158" t="s">
        <v>39</v>
      </c>
      <c r="O137" s="58"/>
      <c r="P137" s="159">
        <f>O137*H137</f>
        <v>0</v>
      </c>
      <c r="Q137" s="159">
        <v>1.7000000000000001E-2</v>
      </c>
      <c r="R137" s="159">
        <f>Q137*H137</f>
        <v>2.9070000000000002E-2</v>
      </c>
      <c r="S137" s="159">
        <v>0</v>
      </c>
      <c r="T137" s="160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61" t="s">
        <v>131</v>
      </c>
      <c r="AT137" s="161" t="s">
        <v>126</v>
      </c>
      <c r="AU137" s="161" t="s">
        <v>81</v>
      </c>
      <c r="AY137" s="16" t="s">
        <v>123</v>
      </c>
      <c r="BE137" s="162">
        <f>IF(N137="základní",J137,0)</f>
        <v>0</v>
      </c>
      <c r="BF137" s="162">
        <f>IF(N137="snížená",J137,0)</f>
        <v>0</v>
      </c>
      <c r="BG137" s="162">
        <f>IF(N137="zákl. přenesená",J137,0)</f>
        <v>0</v>
      </c>
      <c r="BH137" s="162">
        <f>IF(N137="sníž. přenesená",J137,0)</f>
        <v>0</v>
      </c>
      <c r="BI137" s="162">
        <f>IF(N137="nulová",J137,0)</f>
        <v>0</v>
      </c>
      <c r="BJ137" s="16" t="s">
        <v>79</v>
      </c>
      <c r="BK137" s="162">
        <f>ROUND(I137*H137,2)</f>
        <v>0</v>
      </c>
      <c r="BL137" s="16" t="s">
        <v>131</v>
      </c>
      <c r="BM137" s="161" t="s">
        <v>137</v>
      </c>
    </row>
    <row r="138" spans="1:65" s="34" customFormat="1" ht="12">
      <c r="A138" s="30"/>
      <c r="B138" s="148"/>
      <c r="C138" s="149" t="s">
        <v>138</v>
      </c>
      <c r="D138" s="149" t="s">
        <v>126</v>
      </c>
      <c r="E138" s="150" t="s">
        <v>139</v>
      </c>
      <c r="F138" s="151" t="s">
        <v>140</v>
      </c>
      <c r="G138" s="152" t="s">
        <v>129</v>
      </c>
      <c r="H138" s="153">
        <v>23.934999999999999</v>
      </c>
      <c r="I138" s="154"/>
      <c r="J138" s="155">
        <f>ROUND(I138*H138,2)</f>
        <v>0</v>
      </c>
      <c r="K138" s="156" t="s">
        <v>130</v>
      </c>
      <c r="L138" s="31"/>
      <c r="M138" s="157"/>
      <c r="N138" s="158" t="s">
        <v>39</v>
      </c>
      <c r="O138" s="58"/>
      <c r="P138" s="159">
        <f>O138*H138</f>
        <v>0</v>
      </c>
      <c r="Q138" s="159">
        <v>2.5999999999999998E-4</v>
      </c>
      <c r="R138" s="159">
        <f>Q138*H138</f>
        <v>6.2230999999999988E-3</v>
      </c>
      <c r="S138" s="159">
        <v>0</v>
      </c>
      <c r="T138" s="160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61" t="s">
        <v>131</v>
      </c>
      <c r="AT138" s="161" t="s">
        <v>126</v>
      </c>
      <c r="AU138" s="161" t="s">
        <v>81</v>
      </c>
      <c r="AY138" s="16" t="s">
        <v>123</v>
      </c>
      <c r="BE138" s="162">
        <f>IF(N138="základní",J138,0)</f>
        <v>0</v>
      </c>
      <c r="BF138" s="162">
        <f>IF(N138="snížená",J138,0)</f>
        <v>0</v>
      </c>
      <c r="BG138" s="162">
        <f>IF(N138="zákl. přenesená",J138,0)</f>
        <v>0</v>
      </c>
      <c r="BH138" s="162">
        <f>IF(N138="sníž. přenesená",J138,0)</f>
        <v>0</v>
      </c>
      <c r="BI138" s="162">
        <f>IF(N138="nulová",J138,0)</f>
        <v>0</v>
      </c>
      <c r="BJ138" s="16" t="s">
        <v>79</v>
      </c>
      <c r="BK138" s="162">
        <f>ROUND(I138*H138,2)</f>
        <v>0</v>
      </c>
      <c r="BL138" s="16" t="s">
        <v>131</v>
      </c>
      <c r="BM138" s="161" t="s">
        <v>141</v>
      </c>
    </row>
    <row r="139" spans="1:65" s="163" customFormat="1">
      <c r="B139" s="164"/>
      <c r="D139" s="165" t="s">
        <v>133</v>
      </c>
      <c r="E139" s="166"/>
      <c r="F139" s="167" t="s">
        <v>142</v>
      </c>
      <c r="H139" s="168">
        <v>23.934999999999999</v>
      </c>
      <c r="I139" s="169"/>
      <c r="L139" s="164"/>
      <c r="M139" s="170"/>
      <c r="N139" s="171"/>
      <c r="O139" s="171"/>
      <c r="P139" s="171"/>
      <c r="Q139" s="171"/>
      <c r="R139" s="171"/>
      <c r="S139" s="171"/>
      <c r="T139" s="172"/>
      <c r="AT139" s="166" t="s">
        <v>133</v>
      </c>
      <c r="AU139" s="166" t="s">
        <v>81</v>
      </c>
      <c r="AV139" s="163" t="s">
        <v>81</v>
      </c>
      <c r="AW139" s="163" t="s">
        <v>31</v>
      </c>
      <c r="AX139" s="163" t="s">
        <v>79</v>
      </c>
      <c r="AY139" s="166" t="s">
        <v>123</v>
      </c>
    </row>
    <row r="140" spans="1:65" s="34" customFormat="1" ht="21.75" customHeight="1">
      <c r="A140" s="30"/>
      <c r="B140" s="148"/>
      <c r="C140" s="149" t="s">
        <v>131</v>
      </c>
      <c r="D140" s="149" t="s">
        <v>126</v>
      </c>
      <c r="E140" s="150" t="s">
        <v>143</v>
      </c>
      <c r="F140" s="151" t="s">
        <v>144</v>
      </c>
      <c r="G140" s="152" t="s">
        <v>129</v>
      </c>
      <c r="H140" s="153">
        <v>1.1499999999999999</v>
      </c>
      <c r="I140" s="154"/>
      <c r="J140" s="155">
        <f>ROUND(I140*H140,2)</f>
        <v>0</v>
      </c>
      <c r="K140" s="156" t="s">
        <v>130</v>
      </c>
      <c r="L140" s="31"/>
      <c r="M140" s="157"/>
      <c r="N140" s="158" t="s">
        <v>39</v>
      </c>
      <c r="O140" s="58"/>
      <c r="P140" s="159">
        <f>O140*H140</f>
        <v>0</v>
      </c>
      <c r="Q140" s="159">
        <v>0.04</v>
      </c>
      <c r="R140" s="159">
        <f>Q140*H140</f>
        <v>4.5999999999999999E-2</v>
      </c>
      <c r="S140" s="159">
        <v>0</v>
      </c>
      <c r="T140" s="160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61" t="s">
        <v>131</v>
      </c>
      <c r="AT140" s="161" t="s">
        <v>126</v>
      </c>
      <c r="AU140" s="161" t="s">
        <v>81</v>
      </c>
      <c r="AY140" s="16" t="s">
        <v>123</v>
      </c>
      <c r="BE140" s="162">
        <f>IF(N140="základní",J140,0)</f>
        <v>0</v>
      </c>
      <c r="BF140" s="162">
        <f>IF(N140="snížená",J140,0)</f>
        <v>0</v>
      </c>
      <c r="BG140" s="162">
        <f>IF(N140="zákl. přenesená",J140,0)</f>
        <v>0</v>
      </c>
      <c r="BH140" s="162">
        <f>IF(N140="sníž. přenesená",J140,0)</f>
        <v>0</v>
      </c>
      <c r="BI140" s="162">
        <f>IF(N140="nulová",J140,0)</f>
        <v>0</v>
      </c>
      <c r="BJ140" s="16" t="s">
        <v>79</v>
      </c>
      <c r="BK140" s="162">
        <f>ROUND(I140*H140,2)</f>
        <v>0</v>
      </c>
      <c r="BL140" s="16" t="s">
        <v>131</v>
      </c>
      <c r="BM140" s="161" t="s">
        <v>145</v>
      </c>
    </row>
    <row r="141" spans="1:65" s="163" customFormat="1">
      <c r="B141" s="164"/>
      <c r="D141" s="165" t="s">
        <v>133</v>
      </c>
      <c r="E141" s="166"/>
      <c r="F141" s="167" t="s">
        <v>146</v>
      </c>
      <c r="H141" s="168">
        <v>1.1499999999999999</v>
      </c>
      <c r="I141" s="169"/>
      <c r="L141" s="164"/>
      <c r="M141" s="170"/>
      <c r="N141" s="171"/>
      <c r="O141" s="171"/>
      <c r="P141" s="171"/>
      <c r="Q141" s="171"/>
      <c r="R141" s="171"/>
      <c r="S141" s="171"/>
      <c r="T141" s="172"/>
      <c r="AT141" s="166" t="s">
        <v>133</v>
      </c>
      <c r="AU141" s="166" t="s">
        <v>81</v>
      </c>
      <c r="AV141" s="163" t="s">
        <v>81</v>
      </c>
      <c r="AW141" s="163" t="s">
        <v>31</v>
      </c>
      <c r="AX141" s="163" t="s">
        <v>79</v>
      </c>
      <c r="AY141" s="166" t="s">
        <v>123</v>
      </c>
    </row>
    <row r="142" spans="1:65" s="34" customFormat="1" ht="22.5">
      <c r="A142" s="30"/>
      <c r="B142" s="148"/>
      <c r="C142" s="149" t="s">
        <v>147</v>
      </c>
      <c r="D142" s="149" t="s">
        <v>126</v>
      </c>
      <c r="E142" s="150" t="s">
        <v>148</v>
      </c>
      <c r="F142" s="151" t="s">
        <v>149</v>
      </c>
      <c r="G142" s="152" t="s">
        <v>129</v>
      </c>
      <c r="H142" s="153">
        <v>9.8000000000000007</v>
      </c>
      <c r="I142" s="154"/>
      <c r="J142" s="155">
        <f>ROUND(I142*H142,2)</f>
        <v>0</v>
      </c>
      <c r="K142" s="156" t="s">
        <v>130</v>
      </c>
      <c r="L142" s="31"/>
      <c r="M142" s="157"/>
      <c r="N142" s="158" t="s">
        <v>39</v>
      </c>
      <c r="O142" s="58"/>
      <c r="P142" s="159">
        <f>O142*H142</f>
        <v>0</v>
      </c>
      <c r="Q142" s="159">
        <v>1.54E-2</v>
      </c>
      <c r="R142" s="159">
        <f>Q142*H142</f>
        <v>0.15092000000000003</v>
      </c>
      <c r="S142" s="159">
        <v>0</v>
      </c>
      <c r="T142" s="160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61" t="s">
        <v>131</v>
      </c>
      <c r="AT142" s="161" t="s">
        <v>126</v>
      </c>
      <c r="AU142" s="161" t="s">
        <v>81</v>
      </c>
      <c r="AY142" s="16" t="s">
        <v>123</v>
      </c>
      <c r="BE142" s="162">
        <f>IF(N142="základní",J142,0)</f>
        <v>0</v>
      </c>
      <c r="BF142" s="162">
        <f>IF(N142="snížená",J142,0)</f>
        <v>0</v>
      </c>
      <c r="BG142" s="162">
        <f>IF(N142="zákl. přenesená",J142,0)</f>
        <v>0</v>
      </c>
      <c r="BH142" s="162">
        <f>IF(N142="sníž. přenesená",J142,0)</f>
        <v>0</v>
      </c>
      <c r="BI142" s="162">
        <f>IF(N142="nulová",J142,0)</f>
        <v>0</v>
      </c>
      <c r="BJ142" s="16" t="s">
        <v>79</v>
      </c>
      <c r="BK142" s="162">
        <f>ROUND(I142*H142,2)</f>
        <v>0</v>
      </c>
      <c r="BL142" s="16" t="s">
        <v>131</v>
      </c>
      <c r="BM142" s="161" t="s">
        <v>150</v>
      </c>
    </row>
    <row r="143" spans="1:65" s="34" customFormat="1" ht="22.5">
      <c r="A143" s="30"/>
      <c r="B143" s="148"/>
      <c r="C143" s="149" t="s">
        <v>124</v>
      </c>
      <c r="D143" s="149" t="s">
        <v>126</v>
      </c>
      <c r="E143" s="150" t="s">
        <v>151</v>
      </c>
      <c r="F143" s="151" t="s">
        <v>152</v>
      </c>
      <c r="G143" s="152" t="s">
        <v>129</v>
      </c>
      <c r="H143" s="153">
        <v>9.8000000000000007</v>
      </c>
      <c r="I143" s="154"/>
      <c r="J143" s="155">
        <f>ROUND(I143*H143,2)</f>
        <v>0</v>
      </c>
      <c r="K143" s="156" t="s">
        <v>130</v>
      </c>
      <c r="L143" s="31"/>
      <c r="M143" s="157"/>
      <c r="N143" s="158" t="s">
        <v>39</v>
      </c>
      <c r="O143" s="58"/>
      <c r="P143" s="159">
        <f>O143*H143</f>
        <v>0</v>
      </c>
      <c r="Q143" s="159">
        <v>7.9000000000000008E-3</v>
      </c>
      <c r="R143" s="159">
        <f>Q143*H143</f>
        <v>7.7420000000000017E-2</v>
      </c>
      <c r="S143" s="159">
        <v>0</v>
      </c>
      <c r="T143" s="160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61" t="s">
        <v>131</v>
      </c>
      <c r="AT143" s="161" t="s">
        <v>126</v>
      </c>
      <c r="AU143" s="161" t="s">
        <v>81</v>
      </c>
      <c r="AY143" s="16" t="s">
        <v>123</v>
      </c>
      <c r="BE143" s="162">
        <f>IF(N143="základní",J143,0)</f>
        <v>0</v>
      </c>
      <c r="BF143" s="162">
        <f>IF(N143="snížená",J143,0)</f>
        <v>0</v>
      </c>
      <c r="BG143" s="162">
        <f>IF(N143="zákl. přenesená",J143,0)</f>
        <v>0</v>
      </c>
      <c r="BH143" s="162">
        <f>IF(N143="sníž. přenesená",J143,0)</f>
        <v>0</v>
      </c>
      <c r="BI143" s="162">
        <f>IF(N143="nulová",J143,0)</f>
        <v>0</v>
      </c>
      <c r="BJ143" s="16" t="s">
        <v>79</v>
      </c>
      <c r="BK143" s="162">
        <f>ROUND(I143*H143,2)</f>
        <v>0</v>
      </c>
      <c r="BL143" s="16" t="s">
        <v>131</v>
      </c>
      <c r="BM143" s="161" t="s">
        <v>153</v>
      </c>
    </row>
    <row r="144" spans="1:65" s="34" customFormat="1" ht="22.5">
      <c r="A144" s="30"/>
      <c r="B144" s="148"/>
      <c r="C144" s="149" t="s">
        <v>154</v>
      </c>
      <c r="D144" s="149" t="s">
        <v>126</v>
      </c>
      <c r="E144" s="150" t="s">
        <v>155</v>
      </c>
      <c r="F144" s="151" t="s">
        <v>156</v>
      </c>
      <c r="G144" s="152" t="s">
        <v>129</v>
      </c>
      <c r="H144" s="153">
        <v>14.135</v>
      </c>
      <c r="I144" s="154"/>
      <c r="J144" s="155">
        <f>ROUND(I144*H144,2)</f>
        <v>0</v>
      </c>
      <c r="K144" s="156" t="s">
        <v>130</v>
      </c>
      <c r="L144" s="31"/>
      <c r="M144" s="157"/>
      <c r="N144" s="158" t="s">
        <v>39</v>
      </c>
      <c r="O144" s="58"/>
      <c r="P144" s="159">
        <f>O144*H144</f>
        <v>0</v>
      </c>
      <c r="Q144" s="159">
        <v>1.7000000000000001E-2</v>
      </c>
      <c r="R144" s="159">
        <f>Q144*H144</f>
        <v>0.24029500000000001</v>
      </c>
      <c r="S144" s="159">
        <v>0</v>
      </c>
      <c r="T144" s="160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61" t="s">
        <v>131</v>
      </c>
      <c r="AT144" s="161" t="s">
        <v>126</v>
      </c>
      <c r="AU144" s="161" t="s">
        <v>81</v>
      </c>
      <c r="AY144" s="16" t="s">
        <v>123</v>
      </c>
      <c r="BE144" s="162">
        <f>IF(N144="základní",J144,0)</f>
        <v>0</v>
      </c>
      <c r="BF144" s="162">
        <f>IF(N144="snížená",J144,0)</f>
        <v>0</v>
      </c>
      <c r="BG144" s="162">
        <f>IF(N144="zákl. přenesená",J144,0)</f>
        <v>0</v>
      </c>
      <c r="BH144" s="162">
        <f>IF(N144="sníž. přenesená",J144,0)</f>
        <v>0</v>
      </c>
      <c r="BI144" s="162">
        <f>IF(N144="nulová",J144,0)</f>
        <v>0</v>
      </c>
      <c r="BJ144" s="16" t="s">
        <v>79</v>
      </c>
      <c r="BK144" s="162">
        <f>ROUND(I144*H144,2)</f>
        <v>0</v>
      </c>
      <c r="BL144" s="16" t="s">
        <v>131</v>
      </c>
      <c r="BM144" s="161" t="s">
        <v>157</v>
      </c>
    </row>
    <row r="145" spans="1:65" s="34" customFormat="1" ht="21.75" customHeight="1">
      <c r="A145" s="30"/>
      <c r="B145" s="148"/>
      <c r="C145" s="149" t="s">
        <v>158</v>
      </c>
      <c r="D145" s="149" t="s">
        <v>126</v>
      </c>
      <c r="E145" s="150" t="s">
        <v>159</v>
      </c>
      <c r="F145" s="151" t="s">
        <v>160</v>
      </c>
      <c r="G145" s="152" t="s">
        <v>129</v>
      </c>
      <c r="H145" s="153">
        <v>1.71</v>
      </c>
      <c r="I145" s="154"/>
      <c r="J145" s="155">
        <f>ROUND(I145*H145,2)</f>
        <v>0</v>
      </c>
      <c r="K145" s="156" t="s">
        <v>130</v>
      </c>
      <c r="L145" s="31"/>
      <c r="M145" s="157"/>
      <c r="N145" s="158" t="s">
        <v>39</v>
      </c>
      <c r="O145" s="58"/>
      <c r="P145" s="159">
        <f>O145*H145</f>
        <v>0</v>
      </c>
      <c r="Q145" s="159">
        <v>0.11</v>
      </c>
      <c r="R145" s="159">
        <f>Q145*H145</f>
        <v>0.18809999999999999</v>
      </c>
      <c r="S145" s="159">
        <v>0</v>
      </c>
      <c r="T145" s="160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61" t="s">
        <v>131</v>
      </c>
      <c r="AT145" s="161" t="s">
        <v>126</v>
      </c>
      <c r="AU145" s="161" t="s">
        <v>81</v>
      </c>
      <c r="AY145" s="16" t="s">
        <v>123</v>
      </c>
      <c r="BE145" s="162">
        <f>IF(N145="základní",J145,0)</f>
        <v>0</v>
      </c>
      <c r="BF145" s="162">
        <f>IF(N145="snížená",J145,0)</f>
        <v>0</v>
      </c>
      <c r="BG145" s="162">
        <f>IF(N145="zákl. přenesená",J145,0)</f>
        <v>0</v>
      </c>
      <c r="BH145" s="162">
        <f>IF(N145="sníž. přenesená",J145,0)</f>
        <v>0</v>
      </c>
      <c r="BI145" s="162">
        <f>IF(N145="nulová",J145,0)</f>
        <v>0</v>
      </c>
      <c r="BJ145" s="16" t="s">
        <v>79</v>
      </c>
      <c r="BK145" s="162">
        <f>ROUND(I145*H145,2)</f>
        <v>0</v>
      </c>
      <c r="BL145" s="16" t="s">
        <v>131</v>
      </c>
      <c r="BM145" s="161" t="s">
        <v>161</v>
      </c>
    </row>
    <row r="146" spans="1:65" s="134" customFormat="1" ht="22.9" customHeight="1">
      <c r="B146" s="135"/>
      <c r="D146" s="136" t="s">
        <v>73</v>
      </c>
      <c r="E146" s="146" t="s">
        <v>162</v>
      </c>
      <c r="F146" s="136" t="s">
        <v>163</v>
      </c>
      <c r="I146" s="138"/>
      <c r="J146" s="147">
        <f>BK146</f>
        <v>0</v>
      </c>
      <c r="L146" s="135"/>
      <c r="M146" s="140"/>
      <c r="N146" s="141"/>
      <c r="O146" s="141"/>
      <c r="P146" s="142">
        <f>SUM(P147:P159)</f>
        <v>0</v>
      </c>
      <c r="Q146" s="141"/>
      <c r="R146" s="142">
        <f>SUM(R147:R159)</f>
        <v>4.3909999999999999E-4</v>
      </c>
      <c r="S146" s="141"/>
      <c r="T146" s="143">
        <f>SUM(T147:T159)</f>
        <v>1.5911</v>
      </c>
      <c r="AR146" s="136" t="s">
        <v>79</v>
      </c>
      <c r="AT146" s="144" t="s">
        <v>73</v>
      </c>
      <c r="AU146" s="144" t="s">
        <v>79</v>
      </c>
      <c r="AY146" s="136" t="s">
        <v>123</v>
      </c>
      <c r="BK146" s="145">
        <f>SUM(BK147:BK159)</f>
        <v>0</v>
      </c>
    </row>
    <row r="147" spans="1:65" s="34" customFormat="1" ht="33" customHeight="1">
      <c r="A147" s="30"/>
      <c r="B147" s="148"/>
      <c r="C147" s="149" t="s">
        <v>162</v>
      </c>
      <c r="D147" s="149" t="s">
        <v>126</v>
      </c>
      <c r="E147" s="150" t="s">
        <v>164</v>
      </c>
      <c r="F147" s="151" t="s">
        <v>165</v>
      </c>
      <c r="G147" s="152" t="s">
        <v>129</v>
      </c>
      <c r="H147" s="153">
        <v>1.71</v>
      </c>
      <c r="I147" s="154"/>
      <c r="J147" s="155">
        <f t="shared" ref="J147:J154" si="0">ROUND(I147*H147,2)</f>
        <v>0</v>
      </c>
      <c r="K147" s="156" t="s">
        <v>130</v>
      </c>
      <c r="L147" s="31"/>
      <c r="M147" s="157"/>
      <c r="N147" s="158" t="s">
        <v>39</v>
      </c>
      <c r="O147" s="58"/>
      <c r="P147" s="159">
        <f t="shared" ref="P147:P154" si="1">O147*H147</f>
        <v>0</v>
      </c>
      <c r="Q147" s="159">
        <v>2.1000000000000001E-4</v>
      </c>
      <c r="R147" s="159">
        <f t="shared" ref="R147:R154" si="2">Q147*H147</f>
        <v>3.591E-4</v>
      </c>
      <c r="S147" s="159">
        <v>0</v>
      </c>
      <c r="T147" s="160">
        <f t="shared" ref="T147:T154" si="3"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61" t="s">
        <v>131</v>
      </c>
      <c r="AT147" s="161" t="s">
        <v>126</v>
      </c>
      <c r="AU147" s="161" t="s">
        <v>81</v>
      </c>
      <c r="AY147" s="16" t="s">
        <v>123</v>
      </c>
      <c r="BE147" s="162">
        <f t="shared" ref="BE147:BE154" si="4">IF(N147="základní",J147,0)</f>
        <v>0</v>
      </c>
      <c r="BF147" s="162">
        <f t="shared" ref="BF147:BF154" si="5">IF(N147="snížená",J147,0)</f>
        <v>0</v>
      </c>
      <c r="BG147" s="162">
        <f t="shared" ref="BG147:BG154" si="6">IF(N147="zákl. přenesená",J147,0)</f>
        <v>0</v>
      </c>
      <c r="BH147" s="162">
        <f t="shared" ref="BH147:BH154" si="7">IF(N147="sníž. přenesená",J147,0)</f>
        <v>0</v>
      </c>
      <c r="BI147" s="162">
        <f t="shared" ref="BI147:BI154" si="8">IF(N147="nulová",J147,0)</f>
        <v>0</v>
      </c>
      <c r="BJ147" s="16" t="s">
        <v>79</v>
      </c>
      <c r="BK147" s="162">
        <f t="shared" ref="BK147:BK154" si="9">ROUND(I147*H147,2)</f>
        <v>0</v>
      </c>
      <c r="BL147" s="16" t="s">
        <v>131</v>
      </c>
      <c r="BM147" s="161" t="s">
        <v>166</v>
      </c>
    </row>
    <row r="148" spans="1:65" s="34" customFormat="1" ht="22.5">
      <c r="A148" s="30"/>
      <c r="B148" s="148"/>
      <c r="C148" s="149" t="s">
        <v>167</v>
      </c>
      <c r="D148" s="149" t="s">
        <v>126</v>
      </c>
      <c r="E148" s="150" t="s">
        <v>168</v>
      </c>
      <c r="F148" s="151" t="s">
        <v>169</v>
      </c>
      <c r="G148" s="152" t="s">
        <v>170</v>
      </c>
      <c r="H148" s="153">
        <v>1</v>
      </c>
      <c r="I148" s="154"/>
      <c r="J148" s="155">
        <f t="shared" si="0"/>
        <v>0</v>
      </c>
      <c r="K148" s="156" t="s">
        <v>130</v>
      </c>
      <c r="L148" s="31"/>
      <c r="M148" s="157"/>
      <c r="N148" s="158" t="s">
        <v>39</v>
      </c>
      <c r="O148" s="58"/>
      <c r="P148" s="159">
        <f t="shared" si="1"/>
        <v>0</v>
      </c>
      <c r="Q148" s="159">
        <v>4.0000000000000003E-5</v>
      </c>
      <c r="R148" s="159">
        <f t="shared" si="2"/>
        <v>4.0000000000000003E-5</v>
      </c>
      <c r="S148" s="159">
        <v>0</v>
      </c>
      <c r="T148" s="160">
        <f t="shared" si="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61" t="s">
        <v>131</v>
      </c>
      <c r="AT148" s="161" t="s">
        <v>126</v>
      </c>
      <c r="AU148" s="161" t="s">
        <v>81</v>
      </c>
      <c r="AY148" s="16" t="s">
        <v>123</v>
      </c>
      <c r="BE148" s="162">
        <f t="shared" si="4"/>
        <v>0</v>
      </c>
      <c r="BF148" s="162">
        <f t="shared" si="5"/>
        <v>0</v>
      </c>
      <c r="BG148" s="162">
        <f t="shared" si="6"/>
        <v>0</v>
      </c>
      <c r="BH148" s="162">
        <f t="shared" si="7"/>
        <v>0</v>
      </c>
      <c r="BI148" s="162">
        <f t="shared" si="8"/>
        <v>0</v>
      </c>
      <c r="BJ148" s="16" t="s">
        <v>79</v>
      </c>
      <c r="BK148" s="162">
        <f t="shared" si="9"/>
        <v>0</v>
      </c>
      <c r="BL148" s="16" t="s">
        <v>131</v>
      </c>
      <c r="BM148" s="161" t="s">
        <v>171</v>
      </c>
    </row>
    <row r="149" spans="1:65" s="34" customFormat="1" ht="16.5" customHeight="1">
      <c r="A149" s="30"/>
      <c r="B149" s="148"/>
      <c r="C149" s="149" t="s">
        <v>172</v>
      </c>
      <c r="D149" s="149" t="s">
        <v>126</v>
      </c>
      <c r="E149" s="150" t="s">
        <v>173</v>
      </c>
      <c r="F149" s="151" t="s">
        <v>174</v>
      </c>
      <c r="G149" s="152" t="s">
        <v>170</v>
      </c>
      <c r="H149" s="153">
        <v>1</v>
      </c>
      <c r="I149" s="154"/>
      <c r="J149" s="155">
        <f t="shared" si="0"/>
        <v>0</v>
      </c>
      <c r="K149" s="156"/>
      <c r="L149" s="31"/>
      <c r="M149" s="157"/>
      <c r="N149" s="158" t="s">
        <v>39</v>
      </c>
      <c r="O149" s="58"/>
      <c r="P149" s="159">
        <f t="shared" si="1"/>
        <v>0</v>
      </c>
      <c r="Q149" s="159">
        <v>4.0000000000000003E-5</v>
      </c>
      <c r="R149" s="159">
        <f t="shared" si="2"/>
        <v>4.0000000000000003E-5</v>
      </c>
      <c r="S149" s="159">
        <v>0</v>
      </c>
      <c r="T149" s="160">
        <f t="shared" si="3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61" t="s">
        <v>131</v>
      </c>
      <c r="AT149" s="161" t="s">
        <v>126</v>
      </c>
      <c r="AU149" s="161" t="s">
        <v>81</v>
      </c>
      <c r="AY149" s="16" t="s">
        <v>123</v>
      </c>
      <c r="BE149" s="162">
        <f t="shared" si="4"/>
        <v>0</v>
      </c>
      <c r="BF149" s="162">
        <f t="shared" si="5"/>
        <v>0</v>
      </c>
      <c r="BG149" s="162">
        <f t="shared" si="6"/>
        <v>0</v>
      </c>
      <c r="BH149" s="162">
        <f t="shared" si="7"/>
        <v>0</v>
      </c>
      <c r="BI149" s="162">
        <f t="shared" si="8"/>
        <v>0</v>
      </c>
      <c r="BJ149" s="16" t="s">
        <v>79</v>
      </c>
      <c r="BK149" s="162">
        <f t="shared" si="9"/>
        <v>0</v>
      </c>
      <c r="BL149" s="16" t="s">
        <v>131</v>
      </c>
      <c r="BM149" s="161" t="s">
        <v>175</v>
      </c>
    </row>
    <row r="150" spans="1:65" s="34" customFormat="1" ht="22.5">
      <c r="A150" s="30"/>
      <c r="B150" s="148"/>
      <c r="C150" s="149" t="s">
        <v>176</v>
      </c>
      <c r="D150" s="149" t="s">
        <v>126</v>
      </c>
      <c r="E150" s="150" t="s">
        <v>177</v>
      </c>
      <c r="F150" s="151" t="s">
        <v>178</v>
      </c>
      <c r="G150" s="152" t="s">
        <v>129</v>
      </c>
      <c r="H150" s="153">
        <v>1.71</v>
      </c>
      <c r="I150" s="154"/>
      <c r="J150" s="155">
        <f t="shared" si="0"/>
        <v>0</v>
      </c>
      <c r="K150" s="156" t="s">
        <v>130</v>
      </c>
      <c r="L150" s="31"/>
      <c r="M150" s="157"/>
      <c r="N150" s="158" t="s">
        <v>39</v>
      </c>
      <c r="O150" s="58"/>
      <c r="P150" s="159">
        <f t="shared" si="1"/>
        <v>0</v>
      </c>
      <c r="Q150" s="159">
        <v>0</v>
      </c>
      <c r="R150" s="159">
        <f t="shared" si="2"/>
        <v>0</v>
      </c>
      <c r="S150" s="159">
        <v>0.09</v>
      </c>
      <c r="T150" s="160">
        <f t="shared" si="3"/>
        <v>0.15389999999999998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61" t="s">
        <v>131</v>
      </c>
      <c r="AT150" s="161" t="s">
        <v>126</v>
      </c>
      <c r="AU150" s="161" t="s">
        <v>81</v>
      </c>
      <c r="AY150" s="16" t="s">
        <v>123</v>
      </c>
      <c r="BE150" s="162">
        <f t="shared" si="4"/>
        <v>0</v>
      </c>
      <c r="BF150" s="162">
        <f t="shared" si="5"/>
        <v>0</v>
      </c>
      <c r="BG150" s="162">
        <f t="shared" si="6"/>
        <v>0</v>
      </c>
      <c r="BH150" s="162">
        <f t="shared" si="7"/>
        <v>0</v>
      </c>
      <c r="BI150" s="162">
        <f t="shared" si="8"/>
        <v>0</v>
      </c>
      <c r="BJ150" s="16" t="s">
        <v>79</v>
      </c>
      <c r="BK150" s="162">
        <f t="shared" si="9"/>
        <v>0</v>
      </c>
      <c r="BL150" s="16" t="s">
        <v>131</v>
      </c>
      <c r="BM150" s="161" t="s">
        <v>179</v>
      </c>
    </row>
    <row r="151" spans="1:65" s="34" customFormat="1" ht="12">
      <c r="A151" s="30"/>
      <c r="B151" s="148"/>
      <c r="C151" s="149" t="s">
        <v>180</v>
      </c>
      <c r="D151" s="149" t="s">
        <v>126</v>
      </c>
      <c r="E151" s="150" t="s">
        <v>181</v>
      </c>
      <c r="F151" s="151" t="s">
        <v>182</v>
      </c>
      <c r="G151" s="152" t="s">
        <v>183</v>
      </c>
      <c r="H151" s="153">
        <v>4</v>
      </c>
      <c r="I151" s="154"/>
      <c r="J151" s="155">
        <f t="shared" si="0"/>
        <v>0</v>
      </c>
      <c r="K151" s="156" t="s">
        <v>130</v>
      </c>
      <c r="L151" s="31"/>
      <c r="M151" s="157"/>
      <c r="N151" s="158" t="s">
        <v>39</v>
      </c>
      <c r="O151" s="58"/>
      <c r="P151" s="159">
        <f t="shared" si="1"/>
        <v>0</v>
      </c>
      <c r="Q151" s="159">
        <v>0</v>
      </c>
      <c r="R151" s="159">
        <f t="shared" si="2"/>
        <v>0</v>
      </c>
      <c r="S151" s="159">
        <v>8.9999999999999993E-3</v>
      </c>
      <c r="T151" s="160">
        <f t="shared" si="3"/>
        <v>3.5999999999999997E-2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61" t="s">
        <v>131</v>
      </c>
      <c r="AT151" s="161" t="s">
        <v>126</v>
      </c>
      <c r="AU151" s="161" t="s">
        <v>81</v>
      </c>
      <c r="AY151" s="16" t="s">
        <v>123</v>
      </c>
      <c r="BE151" s="162">
        <f t="shared" si="4"/>
        <v>0</v>
      </c>
      <c r="BF151" s="162">
        <f t="shared" si="5"/>
        <v>0</v>
      </c>
      <c r="BG151" s="162">
        <f t="shared" si="6"/>
        <v>0</v>
      </c>
      <c r="BH151" s="162">
        <f t="shared" si="7"/>
        <v>0</v>
      </c>
      <c r="BI151" s="162">
        <f t="shared" si="8"/>
        <v>0</v>
      </c>
      <c r="BJ151" s="16" t="s">
        <v>79</v>
      </c>
      <c r="BK151" s="162">
        <f t="shared" si="9"/>
        <v>0</v>
      </c>
      <c r="BL151" s="16" t="s">
        <v>131</v>
      </c>
      <c r="BM151" s="161" t="s">
        <v>184</v>
      </c>
    </row>
    <row r="152" spans="1:65" s="34" customFormat="1" ht="12">
      <c r="A152" s="30"/>
      <c r="B152" s="148"/>
      <c r="C152" s="149" t="s">
        <v>185</v>
      </c>
      <c r="D152" s="149" t="s">
        <v>126</v>
      </c>
      <c r="E152" s="150" t="s">
        <v>186</v>
      </c>
      <c r="F152" s="151" t="s">
        <v>187</v>
      </c>
      <c r="G152" s="152" t="s">
        <v>183</v>
      </c>
      <c r="H152" s="153">
        <v>3.5</v>
      </c>
      <c r="I152" s="154"/>
      <c r="J152" s="155">
        <f t="shared" si="0"/>
        <v>0</v>
      </c>
      <c r="K152" s="156" t="s">
        <v>130</v>
      </c>
      <c r="L152" s="31"/>
      <c r="M152" s="157"/>
      <c r="N152" s="158" t="s">
        <v>39</v>
      </c>
      <c r="O152" s="58"/>
      <c r="P152" s="159">
        <f t="shared" si="1"/>
        <v>0</v>
      </c>
      <c r="Q152" s="159">
        <v>0</v>
      </c>
      <c r="R152" s="159">
        <f t="shared" si="2"/>
        <v>0</v>
      </c>
      <c r="S152" s="159">
        <v>8.9999999999999993E-3</v>
      </c>
      <c r="T152" s="160">
        <f t="shared" si="3"/>
        <v>3.15E-2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61" t="s">
        <v>131</v>
      </c>
      <c r="AT152" s="161" t="s">
        <v>126</v>
      </c>
      <c r="AU152" s="161" t="s">
        <v>81</v>
      </c>
      <c r="AY152" s="16" t="s">
        <v>123</v>
      </c>
      <c r="BE152" s="162">
        <f t="shared" si="4"/>
        <v>0</v>
      </c>
      <c r="BF152" s="162">
        <f t="shared" si="5"/>
        <v>0</v>
      </c>
      <c r="BG152" s="162">
        <f t="shared" si="6"/>
        <v>0</v>
      </c>
      <c r="BH152" s="162">
        <f t="shared" si="7"/>
        <v>0</v>
      </c>
      <c r="BI152" s="162">
        <f t="shared" si="8"/>
        <v>0</v>
      </c>
      <c r="BJ152" s="16" t="s">
        <v>79</v>
      </c>
      <c r="BK152" s="162">
        <f t="shared" si="9"/>
        <v>0</v>
      </c>
      <c r="BL152" s="16" t="s">
        <v>131</v>
      </c>
      <c r="BM152" s="161" t="s">
        <v>188</v>
      </c>
    </row>
    <row r="153" spans="1:65" s="34" customFormat="1" ht="33" customHeight="1">
      <c r="A153" s="30"/>
      <c r="B153" s="148"/>
      <c r="C153" s="149" t="s">
        <v>7</v>
      </c>
      <c r="D153" s="149" t="s">
        <v>126</v>
      </c>
      <c r="E153" s="150" t="s">
        <v>189</v>
      </c>
      <c r="F153" s="151" t="s">
        <v>190</v>
      </c>
      <c r="G153" s="152" t="s">
        <v>129</v>
      </c>
      <c r="H153" s="153">
        <v>1.71</v>
      </c>
      <c r="I153" s="154"/>
      <c r="J153" s="155">
        <f t="shared" si="0"/>
        <v>0</v>
      </c>
      <c r="K153" s="156" t="s">
        <v>130</v>
      </c>
      <c r="L153" s="31"/>
      <c r="M153" s="157"/>
      <c r="N153" s="158" t="s">
        <v>39</v>
      </c>
      <c r="O153" s="58"/>
      <c r="P153" s="159">
        <f t="shared" si="1"/>
        <v>0</v>
      </c>
      <c r="Q153" s="159">
        <v>0</v>
      </c>
      <c r="R153" s="159">
        <f t="shared" si="2"/>
        <v>0</v>
      </c>
      <c r="S153" s="159">
        <v>0.01</v>
      </c>
      <c r="T153" s="160">
        <f t="shared" si="3"/>
        <v>1.7100000000000001E-2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61" t="s">
        <v>131</v>
      </c>
      <c r="AT153" s="161" t="s">
        <v>126</v>
      </c>
      <c r="AU153" s="161" t="s">
        <v>81</v>
      </c>
      <c r="AY153" s="16" t="s">
        <v>123</v>
      </c>
      <c r="BE153" s="162">
        <f t="shared" si="4"/>
        <v>0</v>
      </c>
      <c r="BF153" s="162">
        <f t="shared" si="5"/>
        <v>0</v>
      </c>
      <c r="BG153" s="162">
        <f t="shared" si="6"/>
        <v>0</v>
      </c>
      <c r="BH153" s="162">
        <f t="shared" si="7"/>
        <v>0</v>
      </c>
      <c r="BI153" s="162">
        <f t="shared" si="8"/>
        <v>0</v>
      </c>
      <c r="BJ153" s="16" t="s">
        <v>79</v>
      </c>
      <c r="BK153" s="162">
        <f t="shared" si="9"/>
        <v>0</v>
      </c>
      <c r="BL153" s="16" t="s">
        <v>131</v>
      </c>
      <c r="BM153" s="161" t="s">
        <v>191</v>
      </c>
    </row>
    <row r="154" spans="1:65" s="34" customFormat="1" ht="33" customHeight="1">
      <c r="A154" s="30"/>
      <c r="B154" s="148"/>
      <c r="C154" s="149" t="s">
        <v>192</v>
      </c>
      <c r="D154" s="149" t="s">
        <v>126</v>
      </c>
      <c r="E154" s="150" t="s">
        <v>193</v>
      </c>
      <c r="F154" s="151" t="s">
        <v>194</v>
      </c>
      <c r="G154" s="152" t="s">
        <v>129</v>
      </c>
      <c r="H154" s="153">
        <v>14.135</v>
      </c>
      <c r="I154" s="154"/>
      <c r="J154" s="155">
        <f t="shared" si="0"/>
        <v>0</v>
      </c>
      <c r="K154" s="156" t="s">
        <v>130</v>
      </c>
      <c r="L154" s="31"/>
      <c r="M154" s="157"/>
      <c r="N154" s="158" t="s">
        <v>39</v>
      </c>
      <c r="O154" s="58"/>
      <c r="P154" s="159">
        <f t="shared" si="1"/>
        <v>0</v>
      </c>
      <c r="Q154" s="159">
        <v>0</v>
      </c>
      <c r="R154" s="159">
        <f t="shared" si="2"/>
        <v>0</v>
      </c>
      <c r="S154" s="159">
        <v>0.01</v>
      </c>
      <c r="T154" s="160">
        <f t="shared" si="3"/>
        <v>0.14135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61" t="s">
        <v>131</v>
      </c>
      <c r="AT154" s="161" t="s">
        <v>126</v>
      </c>
      <c r="AU154" s="161" t="s">
        <v>81</v>
      </c>
      <c r="AY154" s="16" t="s">
        <v>123</v>
      </c>
      <c r="BE154" s="162">
        <f t="shared" si="4"/>
        <v>0</v>
      </c>
      <c r="BF154" s="162">
        <f t="shared" si="5"/>
        <v>0</v>
      </c>
      <c r="BG154" s="162">
        <f t="shared" si="6"/>
        <v>0</v>
      </c>
      <c r="BH154" s="162">
        <f t="shared" si="7"/>
        <v>0</v>
      </c>
      <c r="BI154" s="162">
        <f t="shared" si="8"/>
        <v>0</v>
      </c>
      <c r="BJ154" s="16" t="s">
        <v>79</v>
      </c>
      <c r="BK154" s="162">
        <f t="shared" si="9"/>
        <v>0</v>
      </c>
      <c r="BL154" s="16" t="s">
        <v>131</v>
      </c>
      <c r="BM154" s="161" t="s">
        <v>195</v>
      </c>
    </row>
    <row r="155" spans="1:65" s="163" customFormat="1">
      <c r="B155" s="164"/>
      <c r="D155" s="165" t="s">
        <v>133</v>
      </c>
      <c r="E155" s="166"/>
      <c r="F155" s="167" t="s">
        <v>196</v>
      </c>
      <c r="H155" s="168">
        <v>14.135</v>
      </c>
      <c r="I155" s="169"/>
      <c r="L155" s="164"/>
      <c r="M155" s="170"/>
      <c r="N155" s="171"/>
      <c r="O155" s="171"/>
      <c r="P155" s="171"/>
      <c r="Q155" s="171"/>
      <c r="R155" s="171"/>
      <c r="S155" s="171"/>
      <c r="T155" s="172"/>
      <c r="AT155" s="166" t="s">
        <v>133</v>
      </c>
      <c r="AU155" s="166" t="s">
        <v>81</v>
      </c>
      <c r="AV155" s="163" t="s">
        <v>81</v>
      </c>
      <c r="AW155" s="163" t="s">
        <v>31</v>
      </c>
      <c r="AX155" s="163" t="s">
        <v>79</v>
      </c>
      <c r="AY155" s="166" t="s">
        <v>123</v>
      </c>
    </row>
    <row r="156" spans="1:65" s="34" customFormat="1" ht="33" customHeight="1">
      <c r="A156" s="30"/>
      <c r="B156" s="148"/>
      <c r="C156" s="149" t="s">
        <v>197</v>
      </c>
      <c r="D156" s="149" t="s">
        <v>126</v>
      </c>
      <c r="E156" s="150" t="s">
        <v>198</v>
      </c>
      <c r="F156" s="151" t="s">
        <v>199</v>
      </c>
      <c r="G156" s="152" t="s">
        <v>129</v>
      </c>
      <c r="H156" s="153">
        <v>10.1</v>
      </c>
      <c r="I156" s="154"/>
      <c r="J156" s="155">
        <f>ROUND(I156*H156,2)</f>
        <v>0</v>
      </c>
      <c r="K156" s="156" t="s">
        <v>130</v>
      </c>
      <c r="L156" s="31"/>
      <c r="M156" s="157"/>
      <c r="N156" s="158" t="s">
        <v>39</v>
      </c>
      <c r="O156" s="58"/>
      <c r="P156" s="159">
        <f>O156*H156</f>
        <v>0</v>
      </c>
      <c r="Q156" s="159">
        <v>0</v>
      </c>
      <c r="R156" s="159">
        <f>Q156*H156</f>
        <v>0</v>
      </c>
      <c r="S156" s="159">
        <v>4.5999999999999999E-2</v>
      </c>
      <c r="T156" s="160">
        <f>S156*H156</f>
        <v>0.46459999999999996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61" t="s">
        <v>131</v>
      </c>
      <c r="AT156" s="161" t="s">
        <v>126</v>
      </c>
      <c r="AU156" s="161" t="s">
        <v>81</v>
      </c>
      <c r="AY156" s="16" t="s">
        <v>123</v>
      </c>
      <c r="BE156" s="162">
        <f>IF(N156="základní",J156,0)</f>
        <v>0</v>
      </c>
      <c r="BF156" s="162">
        <f>IF(N156="snížená",J156,0)</f>
        <v>0</v>
      </c>
      <c r="BG156" s="162">
        <f>IF(N156="zákl. přenesená",J156,0)</f>
        <v>0</v>
      </c>
      <c r="BH156" s="162">
        <f>IF(N156="sníž. přenesená",J156,0)</f>
        <v>0</v>
      </c>
      <c r="BI156" s="162">
        <f>IF(N156="nulová",J156,0)</f>
        <v>0</v>
      </c>
      <c r="BJ156" s="16" t="s">
        <v>79</v>
      </c>
      <c r="BK156" s="162">
        <f>ROUND(I156*H156,2)</f>
        <v>0</v>
      </c>
      <c r="BL156" s="16" t="s">
        <v>131</v>
      </c>
      <c r="BM156" s="161" t="s">
        <v>200</v>
      </c>
    </row>
    <row r="157" spans="1:65" s="34" customFormat="1" ht="22.5">
      <c r="A157" s="30"/>
      <c r="B157" s="148"/>
      <c r="C157" s="149" t="s">
        <v>201</v>
      </c>
      <c r="D157" s="149" t="s">
        <v>126</v>
      </c>
      <c r="E157" s="150" t="s">
        <v>202</v>
      </c>
      <c r="F157" s="151" t="s">
        <v>203</v>
      </c>
      <c r="G157" s="152" t="s">
        <v>129</v>
      </c>
      <c r="H157" s="153">
        <v>10.1</v>
      </c>
      <c r="I157" s="154"/>
      <c r="J157" s="155">
        <f>ROUND(I157*H157,2)</f>
        <v>0</v>
      </c>
      <c r="K157" s="156" t="s">
        <v>130</v>
      </c>
      <c r="L157" s="31"/>
      <c r="M157" s="157"/>
      <c r="N157" s="158" t="s">
        <v>39</v>
      </c>
      <c r="O157" s="58"/>
      <c r="P157" s="159">
        <f>O157*H157</f>
        <v>0</v>
      </c>
      <c r="Q157" s="159">
        <v>0</v>
      </c>
      <c r="R157" s="159">
        <f>Q157*H157</f>
        <v>0</v>
      </c>
      <c r="S157" s="159">
        <v>6.8000000000000005E-2</v>
      </c>
      <c r="T157" s="160">
        <f>S157*H157</f>
        <v>0.68680000000000008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61" t="s">
        <v>131</v>
      </c>
      <c r="AT157" s="161" t="s">
        <v>126</v>
      </c>
      <c r="AU157" s="161" t="s">
        <v>81</v>
      </c>
      <c r="AY157" s="16" t="s">
        <v>123</v>
      </c>
      <c r="BE157" s="162">
        <f>IF(N157="základní",J157,0)</f>
        <v>0</v>
      </c>
      <c r="BF157" s="162">
        <f>IF(N157="snížená",J157,0)</f>
        <v>0</v>
      </c>
      <c r="BG157" s="162">
        <f>IF(N157="zákl. přenesená",J157,0)</f>
        <v>0</v>
      </c>
      <c r="BH157" s="162">
        <f>IF(N157="sníž. přenesená",J157,0)</f>
        <v>0</v>
      </c>
      <c r="BI157" s="162">
        <f>IF(N157="nulová",J157,0)</f>
        <v>0</v>
      </c>
      <c r="BJ157" s="16" t="s">
        <v>79</v>
      </c>
      <c r="BK157" s="162">
        <f>ROUND(I157*H157,2)</f>
        <v>0</v>
      </c>
      <c r="BL157" s="16" t="s">
        <v>131</v>
      </c>
      <c r="BM157" s="161" t="s">
        <v>204</v>
      </c>
    </row>
    <row r="158" spans="1:65" s="163" customFormat="1">
      <c r="B158" s="164"/>
      <c r="D158" s="165" t="s">
        <v>133</v>
      </c>
      <c r="E158" s="166"/>
      <c r="F158" s="167" t="s">
        <v>205</v>
      </c>
      <c r="H158" s="168">
        <v>10.1</v>
      </c>
      <c r="I158" s="169"/>
      <c r="L158" s="164"/>
      <c r="M158" s="170"/>
      <c r="N158" s="171"/>
      <c r="O158" s="171"/>
      <c r="P158" s="171"/>
      <c r="Q158" s="171"/>
      <c r="R158" s="171"/>
      <c r="S158" s="171"/>
      <c r="T158" s="172"/>
      <c r="AT158" s="166" t="s">
        <v>133</v>
      </c>
      <c r="AU158" s="166" t="s">
        <v>81</v>
      </c>
      <c r="AV158" s="163" t="s">
        <v>81</v>
      </c>
      <c r="AW158" s="163" t="s">
        <v>31</v>
      </c>
      <c r="AX158" s="163" t="s">
        <v>79</v>
      </c>
      <c r="AY158" s="166" t="s">
        <v>123</v>
      </c>
    </row>
    <row r="159" spans="1:65" s="34" customFormat="1" ht="22.5">
      <c r="A159" s="30"/>
      <c r="B159" s="148"/>
      <c r="C159" s="149" t="s">
        <v>206</v>
      </c>
      <c r="D159" s="149" t="s">
        <v>126</v>
      </c>
      <c r="E159" s="150" t="s">
        <v>207</v>
      </c>
      <c r="F159" s="151" t="s">
        <v>208</v>
      </c>
      <c r="G159" s="152" t="s">
        <v>129</v>
      </c>
      <c r="H159" s="153">
        <v>1.71</v>
      </c>
      <c r="I159" s="154"/>
      <c r="J159" s="155">
        <f>ROUND(I159*H159,2)</f>
        <v>0</v>
      </c>
      <c r="K159" s="156" t="s">
        <v>130</v>
      </c>
      <c r="L159" s="31"/>
      <c r="M159" s="157"/>
      <c r="N159" s="158" t="s">
        <v>39</v>
      </c>
      <c r="O159" s="58"/>
      <c r="P159" s="159">
        <f>O159*H159</f>
        <v>0</v>
      </c>
      <c r="Q159" s="159">
        <v>0</v>
      </c>
      <c r="R159" s="159">
        <f>Q159*H159</f>
        <v>0</v>
      </c>
      <c r="S159" s="159">
        <v>3.5000000000000003E-2</v>
      </c>
      <c r="T159" s="160">
        <f>S159*H159</f>
        <v>5.9850000000000007E-2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61" t="s">
        <v>131</v>
      </c>
      <c r="AT159" s="161" t="s">
        <v>126</v>
      </c>
      <c r="AU159" s="161" t="s">
        <v>81</v>
      </c>
      <c r="AY159" s="16" t="s">
        <v>123</v>
      </c>
      <c r="BE159" s="162">
        <f>IF(N159="základní",J159,0)</f>
        <v>0</v>
      </c>
      <c r="BF159" s="162">
        <f>IF(N159="snížená",J159,0)</f>
        <v>0</v>
      </c>
      <c r="BG159" s="162">
        <f>IF(N159="zákl. přenesená",J159,0)</f>
        <v>0</v>
      </c>
      <c r="BH159" s="162">
        <f>IF(N159="sníž. přenesená",J159,0)</f>
        <v>0</v>
      </c>
      <c r="BI159" s="162">
        <f>IF(N159="nulová",J159,0)</f>
        <v>0</v>
      </c>
      <c r="BJ159" s="16" t="s">
        <v>79</v>
      </c>
      <c r="BK159" s="162">
        <f>ROUND(I159*H159,2)</f>
        <v>0</v>
      </c>
      <c r="BL159" s="16" t="s">
        <v>131</v>
      </c>
      <c r="BM159" s="161" t="s">
        <v>209</v>
      </c>
    </row>
    <row r="160" spans="1:65" s="134" customFormat="1" ht="22.9" customHeight="1">
      <c r="B160" s="135"/>
      <c r="D160" s="136" t="s">
        <v>73</v>
      </c>
      <c r="E160" s="146" t="s">
        <v>210</v>
      </c>
      <c r="F160" s="136" t="s">
        <v>211</v>
      </c>
      <c r="I160" s="138"/>
      <c r="J160" s="147">
        <f>BK160</f>
        <v>0</v>
      </c>
      <c r="L160" s="135"/>
      <c r="M160" s="140"/>
      <c r="N160" s="141"/>
      <c r="O160" s="141"/>
      <c r="P160" s="142">
        <f>SUM(P161:P165)</f>
        <v>0</v>
      </c>
      <c r="Q160" s="141"/>
      <c r="R160" s="142">
        <f>SUM(R161:R165)</f>
        <v>0</v>
      </c>
      <c r="S160" s="141"/>
      <c r="T160" s="143">
        <f>SUM(T161:T165)</f>
        <v>0</v>
      </c>
      <c r="AR160" s="136" t="s">
        <v>79</v>
      </c>
      <c r="AT160" s="144" t="s">
        <v>73</v>
      </c>
      <c r="AU160" s="144" t="s">
        <v>79</v>
      </c>
      <c r="AY160" s="136" t="s">
        <v>123</v>
      </c>
      <c r="BK160" s="145">
        <f>SUM(BK161:BK165)</f>
        <v>0</v>
      </c>
    </row>
    <row r="161" spans="1:65" s="34" customFormat="1" ht="22.5">
      <c r="A161" s="30"/>
      <c r="B161" s="148"/>
      <c r="C161" s="149" t="s">
        <v>212</v>
      </c>
      <c r="D161" s="149" t="s">
        <v>126</v>
      </c>
      <c r="E161" s="150" t="s">
        <v>213</v>
      </c>
      <c r="F161" s="151" t="s">
        <v>214</v>
      </c>
      <c r="G161" s="152" t="s">
        <v>215</v>
      </c>
      <c r="H161" s="153">
        <v>1.671</v>
      </c>
      <c r="I161" s="154"/>
      <c r="J161" s="155">
        <f>ROUND(I161*H161,2)</f>
        <v>0</v>
      </c>
      <c r="K161" s="156" t="s">
        <v>130</v>
      </c>
      <c r="L161" s="31"/>
      <c r="M161" s="157"/>
      <c r="N161" s="158" t="s">
        <v>39</v>
      </c>
      <c r="O161" s="58"/>
      <c r="P161" s="159">
        <f>O161*H161</f>
        <v>0</v>
      </c>
      <c r="Q161" s="159">
        <v>0</v>
      </c>
      <c r="R161" s="159">
        <f>Q161*H161</f>
        <v>0</v>
      </c>
      <c r="S161" s="159">
        <v>0</v>
      </c>
      <c r="T161" s="160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61" t="s">
        <v>131</v>
      </c>
      <c r="AT161" s="161" t="s">
        <v>126</v>
      </c>
      <c r="AU161" s="161" t="s">
        <v>81</v>
      </c>
      <c r="AY161" s="16" t="s">
        <v>123</v>
      </c>
      <c r="BE161" s="162">
        <f>IF(N161="základní",J161,0)</f>
        <v>0</v>
      </c>
      <c r="BF161" s="162">
        <f>IF(N161="snížená",J161,0)</f>
        <v>0</v>
      </c>
      <c r="BG161" s="162">
        <f>IF(N161="zákl. přenesená",J161,0)</f>
        <v>0</v>
      </c>
      <c r="BH161" s="162">
        <f>IF(N161="sníž. přenesená",J161,0)</f>
        <v>0</v>
      </c>
      <c r="BI161" s="162">
        <f>IF(N161="nulová",J161,0)</f>
        <v>0</v>
      </c>
      <c r="BJ161" s="16" t="s">
        <v>79</v>
      </c>
      <c r="BK161" s="162">
        <f>ROUND(I161*H161,2)</f>
        <v>0</v>
      </c>
      <c r="BL161" s="16" t="s">
        <v>131</v>
      </c>
      <c r="BM161" s="161" t="s">
        <v>216</v>
      </c>
    </row>
    <row r="162" spans="1:65" s="34" customFormat="1" ht="22.5">
      <c r="A162" s="30"/>
      <c r="B162" s="148"/>
      <c r="C162" s="149" t="s">
        <v>6</v>
      </c>
      <c r="D162" s="149" t="s">
        <v>126</v>
      </c>
      <c r="E162" s="150" t="s">
        <v>217</v>
      </c>
      <c r="F162" s="151" t="s">
        <v>218</v>
      </c>
      <c r="G162" s="152" t="s">
        <v>215</v>
      </c>
      <c r="H162" s="153">
        <v>1.671</v>
      </c>
      <c r="I162" s="154"/>
      <c r="J162" s="155">
        <f>ROUND(I162*H162,2)</f>
        <v>0</v>
      </c>
      <c r="K162" s="156" t="s">
        <v>130</v>
      </c>
      <c r="L162" s="31"/>
      <c r="M162" s="157"/>
      <c r="N162" s="158" t="s">
        <v>39</v>
      </c>
      <c r="O162" s="58"/>
      <c r="P162" s="159">
        <f>O162*H162</f>
        <v>0</v>
      </c>
      <c r="Q162" s="159">
        <v>0</v>
      </c>
      <c r="R162" s="159">
        <f>Q162*H162</f>
        <v>0</v>
      </c>
      <c r="S162" s="159">
        <v>0</v>
      </c>
      <c r="T162" s="160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61" t="s">
        <v>131</v>
      </c>
      <c r="AT162" s="161" t="s">
        <v>126</v>
      </c>
      <c r="AU162" s="161" t="s">
        <v>81</v>
      </c>
      <c r="AY162" s="16" t="s">
        <v>123</v>
      </c>
      <c r="BE162" s="162">
        <f>IF(N162="základní",J162,0)</f>
        <v>0</v>
      </c>
      <c r="BF162" s="162">
        <f>IF(N162="snížená",J162,0)</f>
        <v>0</v>
      </c>
      <c r="BG162" s="162">
        <f>IF(N162="zákl. přenesená",J162,0)</f>
        <v>0</v>
      </c>
      <c r="BH162" s="162">
        <f>IF(N162="sníž. přenesená",J162,0)</f>
        <v>0</v>
      </c>
      <c r="BI162" s="162">
        <f>IF(N162="nulová",J162,0)</f>
        <v>0</v>
      </c>
      <c r="BJ162" s="16" t="s">
        <v>79</v>
      </c>
      <c r="BK162" s="162">
        <f>ROUND(I162*H162,2)</f>
        <v>0</v>
      </c>
      <c r="BL162" s="16" t="s">
        <v>131</v>
      </c>
      <c r="BM162" s="161" t="s">
        <v>219</v>
      </c>
    </row>
    <row r="163" spans="1:65" s="34" customFormat="1" ht="22.5">
      <c r="A163" s="30"/>
      <c r="B163" s="148"/>
      <c r="C163" s="149" t="s">
        <v>220</v>
      </c>
      <c r="D163" s="149" t="s">
        <v>126</v>
      </c>
      <c r="E163" s="150" t="s">
        <v>221</v>
      </c>
      <c r="F163" s="151" t="s">
        <v>222</v>
      </c>
      <c r="G163" s="152" t="s">
        <v>215</v>
      </c>
      <c r="H163" s="153">
        <v>40.103999999999999</v>
      </c>
      <c r="I163" s="154"/>
      <c r="J163" s="155">
        <f>ROUND(I163*H163,2)</f>
        <v>0</v>
      </c>
      <c r="K163" s="156" t="s">
        <v>130</v>
      </c>
      <c r="L163" s="31"/>
      <c r="M163" s="157"/>
      <c r="N163" s="158" t="s">
        <v>39</v>
      </c>
      <c r="O163" s="58"/>
      <c r="P163" s="159">
        <f>O163*H163</f>
        <v>0</v>
      </c>
      <c r="Q163" s="159">
        <v>0</v>
      </c>
      <c r="R163" s="159">
        <f>Q163*H163</f>
        <v>0</v>
      </c>
      <c r="S163" s="159">
        <v>0</v>
      </c>
      <c r="T163" s="160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61" t="s">
        <v>131</v>
      </c>
      <c r="AT163" s="161" t="s">
        <v>126</v>
      </c>
      <c r="AU163" s="161" t="s">
        <v>81</v>
      </c>
      <c r="AY163" s="16" t="s">
        <v>123</v>
      </c>
      <c r="BE163" s="162">
        <f>IF(N163="základní",J163,0)</f>
        <v>0</v>
      </c>
      <c r="BF163" s="162">
        <f>IF(N163="snížená",J163,0)</f>
        <v>0</v>
      </c>
      <c r="BG163" s="162">
        <f>IF(N163="zákl. přenesená",J163,0)</f>
        <v>0</v>
      </c>
      <c r="BH163" s="162">
        <f>IF(N163="sníž. přenesená",J163,0)</f>
        <v>0</v>
      </c>
      <c r="BI163" s="162">
        <f>IF(N163="nulová",J163,0)</f>
        <v>0</v>
      </c>
      <c r="BJ163" s="16" t="s">
        <v>79</v>
      </c>
      <c r="BK163" s="162">
        <f>ROUND(I163*H163,2)</f>
        <v>0</v>
      </c>
      <c r="BL163" s="16" t="s">
        <v>131</v>
      </c>
      <c r="BM163" s="161" t="s">
        <v>223</v>
      </c>
    </row>
    <row r="164" spans="1:65" s="163" customFormat="1">
      <c r="B164" s="164"/>
      <c r="D164" s="165" t="s">
        <v>133</v>
      </c>
      <c r="F164" s="167" t="s">
        <v>224</v>
      </c>
      <c r="H164" s="168">
        <v>40.103999999999999</v>
      </c>
      <c r="I164" s="169"/>
      <c r="L164" s="164"/>
      <c r="M164" s="170"/>
      <c r="N164" s="171"/>
      <c r="O164" s="171"/>
      <c r="P164" s="171"/>
      <c r="Q164" s="171"/>
      <c r="R164" s="171"/>
      <c r="S164" s="171"/>
      <c r="T164" s="172"/>
      <c r="AT164" s="166" t="s">
        <v>133</v>
      </c>
      <c r="AU164" s="166" t="s">
        <v>81</v>
      </c>
      <c r="AV164" s="163" t="s">
        <v>81</v>
      </c>
      <c r="AW164" s="163" t="s">
        <v>2</v>
      </c>
      <c r="AX164" s="163" t="s">
        <v>79</v>
      </c>
      <c r="AY164" s="166" t="s">
        <v>123</v>
      </c>
    </row>
    <row r="165" spans="1:65" s="34" customFormat="1" ht="22.5">
      <c r="A165" s="30"/>
      <c r="B165" s="148"/>
      <c r="C165" s="149" t="s">
        <v>225</v>
      </c>
      <c r="D165" s="149" t="s">
        <v>126</v>
      </c>
      <c r="E165" s="150" t="s">
        <v>226</v>
      </c>
      <c r="F165" s="151" t="s">
        <v>227</v>
      </c>
      <c r="G165" s="152" t="s">
        <v>215</v>
      </c>
      <c r="H165" s="153">
        <v>1.671</v>
      </c>
      <c r="I165" s="154"/>
      <c r="J165" s="155">
        <f>ROUND(I165*H165,2)</f>
        <v>0</v>
      </c>
      <c r="K165" s="156" t="s">
        <v>130</v>
      </c>
      <c r="L165" s="31"/>
      <c r="M165" s="157"/>
      <c r="N165" s="158" t="s">
        <v>39</v>
      </c>
      <c r="O165" s="58"/>
      <c r="P165" s="159">
        <f>O165*H165</f>
        <v>0</v>
      </c>
      <c r="Q165" s="159">
        <v>0</v>
      </c>
      <c r="R165" s="159">
        <f>Q165*H165</f>
        <v>0</v>
      </c>
      <c r="S165" s="159">
        <v>0</v>
      </c>
      <c r="T165" s="160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61" t="s">
        <v>131</v>
      </c>
      <c r="AT165" s="161" t="s">
        <v>126</v>
      </c>
      <c r="AU165" s="161" t="s">
        <v>81</v>
      </c>
      <c r="AY165" s="16" t="s">
        <v>123</v>
      </c>
      <c r="BE165" s="162">
        <f>IF(N165="základní",J165,0)</f>
        <v>0</v>
      </c>
      <c r="BF165" s="162">
        <f>IF(N165="snížená",J165,0)</f>
        <v>0</v>
      </c>
      <c r="BG165" s="162">
        <f>IF(N165="zákl. přenesená",J165,0)</f>
        <v>0</v>
      </c>
      <c r="BH165" s="162">
        <f>IF(N165="sníž. přenesená",J165,0)</f>
        <v>0</v>
      </c>
      <c r="BI165" s="162">
        <f>IF(N165="nulová",J165,0)</f>
        <v>0</v>
      </c>
      <c r="BJ165" s="16" t="s">
        <v>79</v>
      </c>
      <c r="BK165" s="162">
        <f>ROUND(I165*H165,2)</f>
        <v>0</v>
      </c>
      <c r="BL165" s="16" t="s">
        <v>131</v>
      </c>
      <c r="BM165" s="161" t="s">
        <v>228</v>
      </c>
    </row>
    <row r="166" spans="1:65" s="134" customFormat="1" ht="22.9" customHeight="1">
      <c r="B166" s="135"/>
      <c r="D166" s="136" t="s">
        <v>73</v>
      </c>
      <c r="E166" s="146" t="s">
        <v>229</v>
      </c>
      <c r="F166" s="136" t="s">
        <v>230</v>
      </c>
      <c r="I166" s="138"/>
      <c r="J166" s="147">
        <f>BK166</f>
        <v>0</v>
      </c>
      <c r="L166" s="135"/>
      <c r="M166" s="140"/>
      <c r="N166" s="141"/>
      <c r="O166" s="141"/>
      <c r="P166" s="142">
        <f>P167</f>
        <v>0</v>
      </c>
      <c r="Q166" s="141"/>
      <c r="R166" s="142">
        <f>R167</f>
        <v>0</v>
      </c>
      <c r="S166" s="141"/>
      <c r="T166" s="143">
        <f>T167</f>
        <v>0</v>
      </c>
      <c r="AR166" s="136" t="s">
        <v>79</v>
      </c>
      <c r="AT166" s="144" t="s">
        <v>73</v>
      </c>
      <c r="AU166" s="144" t="s">
        <v>79</v>
      </c>
      <c r="AY166" s="136" t="s">
        <v>123</v>
      </c>
      <c r="BK166" s="145">
        <f>BK167</f>
        <v>0</v>
      </c>
    </row>
    <row r="167" spans="1:65" s="34" customFormat="1" ht="16.5" customHeight="1">
      <c r="A167" s="30"/>
      <c r="B167" s="148"/>
      <c r="C167" s="149" t="s">
        <v>231</v>
      </c>
      <c r="D167" s="149" t="s">
        <v>126</v>
      </c>
      <c r="E167" s="150" t="s">
        <v>232</v>
      </c>
      <c r="F167" s="151" t="s">
        <v>233</v>
      </c>
      <c r="G167" s="152" t="s">
        <v>215</v>
      </c>
      <c r="H167" s="153">
        <v>0.73899999999999999</v>
      </c>
      <c r="I167" s="154"/>
      <c r="J167" s="155">
        <f>ROUND(I167*H167,2)</f>
        <v>0</v>
      </c>
      <c r="K167" s="156" t="s">
        <v>130</v>
      </c>
      <c r="L167" s="31"/>
      <c r="M167" s="157"/>
      <c r="N167" s="158" t="s">
        <v>39</v>
      </c>
      <c r="O167" s="58"/>
      <c r="P167" s="159">
        <f>O167*H167</f>
        <v>0</v>
      </c>
      <c r="Q167" s="159">
        <v>0</v>
      </c>
      <c r="R167" s="159">
        <f>Q167*H167</f>
        <v>0</v>
      </c>
      <c r="S167" s="159">
        <v>0</v>
      </c>
      <c r="T167" s="160">
        <f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61" t="s">
        <v>131</v>
      </c>
      <c r="AT167" s="161" t="s">
        <v>126</v>
      </c>
      <c r="AU167" s="161" t="s">
        <v>81</v>
      </c>
      <c r="AY167" s="16" t="s">
        <v>123</v>
      </c>
      <c r="BE167" s="162">
        <f>IF(N167="základní",J167,0)</f>
        <v>0</v>
      </c>
      <c r="BF167" s="162">
        <f>IF(N167="snížená",J167,0)</f>
        <v>0</v>
      </c>
      <c r="BG167" s="162">
        <f>IF(N167="zákl. přenesená",J167,0)</f>
        <v>0</v>
      </c>
      <c r="BH167" s="162">
        <f>IF(N167="sníž. přenesená",J167,0)</f>
        <v>0</v>
      </c>
      <c r="BI167" s="162">
        <f>IF(N167="nulová",J167,0)</f>
        <v>0</v>
      </c>
      <c r="BJ167" s="16" t="s">
        <v>79</v>
      </c>
      <c r="BK167" s="162">
        <f>ROUND(I167*H167,2)</f>
        <v>0</v>
      </c>
      <c r="BL167" s="16" t="s">
        <v>131</v>
      </c>
      <c r="BM167" s="161" t="s">
        <v>234</v>
      </c>
    </row>
    <row r="168" spans="1:65" s="134" customFormat="1" ht="25.9" customHeight="1">
      <c r="B168" s="135"/>
      <c r="D168" s="136" t="s">
        <v>73</v>
      </c>
      <c r="E168" s="137" t="s">
        <v>235</v>
      </c>
      <c r="F168" s="136" t="s">
        <v>236</v>
      </c>
      <c r="I168" s="138"/>
      <c r="J168" s="139">
        <f>BK168</f>
        <v>0</v>
      </c>
      <c r="L168" s="135"/>
      <c r="M168" s="140"/>
      <c r="N168" s="141"/>
      <c r="O168" s="141"/>
      <c r="P168" s="142">
        <f>P169+P180+P193+P204+P210+P218+P224+P227+P238+P252+P262</f>
        <v>0</v>
      </c>
      <c r="Q168" s="141"/>
      <c r="R168" s="142">
        <f>R169+R180+R193+R204+R210+R218+R224+R227+R238+R252+R262</f>
        <v>0.38387814999999997</v>
      </c>
      <c r="S168" s="141"/>
      <c r="T168" s="143">
        <f>T169+T180+T193+T204+T210+T218+T224+T227+T238+T252+T262</f>
        <v>7.9550249999999989E-2</v>
      </c>
      <c r="AR168" s="136" t="s">
        <v>81</v>
      </c>
      <c r="AT168" s="144" t="s">
        <v>73</v>
      </c>
      <c r="AU168" s="144" t="s">
        <v>74</v>
      </c>
      <c r="AY168" s="136" t="s">
        <v>123</v>
      </c>
      <c r="BK168" s="145">
        <f>BK169+BK180+BK193+BK204+BK210+BK218+BK224+BK227+BK238+BK252+BK262</f>
        <v>0</v>
      </c>
    </row>
    <row r="169" spans="1:65" s="134" customFormat="1" ht="22.9" customHeight="1">
      <c r="B169" s="135"/>
      <c r="D169" s="136" t="s">
        <v>73</v>
      </c>
      <c r="E169" s="146" t="s">
        <v>237</v>
      </c>
      <c r="F169" s="136" t="s">
        <v>238</v>
      </c>
      <c r="I169" s="138"/>
      <c r="J169" s="147">
        <f>BK169</f>
        <v>0</v>
      </c>
      <c r="L169" s="135"/>
      <c r="M169" s="140"/>
      <c r="N169" s="141"/>
      <c r="O169" s="141"/>
      <c r="P169" s="142">
        <f>SUM(P170:P179)</f>
        <v>0</v>
      </c>
      <c r="Q169" s="141"/>
      <c r="R169" s="142">
        <f>SUM(R170:R179)</f>
        <v>3.1549999999999998E-3</v>
      </c>
      <c r="S169" s="141"/>
      <c r="T169" s="143">
        <f>SUM(T170:T179)</f>
        <v>2.8670000000000001E-2</v>
      </c>
      <c r="AR169" s="136" t="s">
        <v>81</v>
      </c>
      <c r="AT169" s="144" t="s">
        <v>73</v>
      </c>
      <c r="AU169" s="144" t="s">
        <v>79</v>
      </c>
      <c r="AY169" s="136" t="s">
        <v>123</v>
      </c>
      <c r="BK169" s="145">
        <f>SUM(BK170:BK179)</f>
        <v>0</v>
      </c>
    </row>
    <row r="170" spans="1:65" s="34" customFormat="1" ht="16.5" customHeight="1">
      <c r="A170" s="30"/>
      <c r="B170" s="148"/>
      <c r="C170" s="149" t="s">
        <v>239</v>
      </c>
      <c r="D170" s="149" t="s">
        <v>126</v>
      </c>
      <c r="E170" s="150" t="s">
        <v>240</v>
      </c>
      <c r="F170" s="151" t="s">
        <v>241</v>
      </c>
      <c r="G170" s="152" t="s">
        <v>183</v>
      </c>
      <c r="H170" s="153">
        <v>4</v>
      </c>
      <c r="I170" s="154"/>
      <c r="J170" s="155">
        <f t="shared" ref="J170:J179" si="10">ROUND(I170*H170,2)</f>
        <v>0</v>
      </c>
      <c r="K170" s="156" t="s">
        <v>130</v>
      </c>
      <c r="L170" s="31"/>
      <c r="M170" s="157"/>
      <c r="N170" s="158" t="s">
        <v>39</v>
      </c>
      <c r="O170" s="58"/>
      <c r="P170" s="159">
        <f t="shared" ref="P170:P179" si="11">O170*H170</f>
        <v>0</v>
      </c>
      <c r="Q170" s="159">
        <v>0</v>
      </c>
      <c r="R170" s="159">
        <f t="shared" ref="R170:R179" si="12">Q170*H170</f>
        <v>0</v>
      </c>
      <c r="S170" s="159">
        <v>2.0999999999999999E-3</v>
      </c>
      <c r="T170" s="160">
        <f t="shared" ref="T170:T179" si="13">S170*H170</f>
        <v>8.3999999999999995E-3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61" t="s">
        <v>192</v>
      </c>
      <c r="AT170" s="161" t="s">
        <v>126</v>
      </c>
      <c r="AU170" s="161" t="s">
        <v>81</v>
      </c>
      <c r="AY170" s="16" t="s">
        <v>123</v>
      </c>
      <c r="BE170" s="162">
        <f t="shared" ref="BE170:BE179" si="14">IF(N170="základní",J170,0)</f>
        <v>0</v>
      </c>
      <c r="BF170" s="162">
        <f t="shared" ref="BF170:BF179" si="15">IF(N170="snížená",J170,0)</f>
        <v>0</v>
      </c>
      <c r="BG170" s="162">
        <f t="shared" ref="BG170:BG179" si="16">IF(N170="zákl. přenesená",J170,0)</f>
        <v>0</v>
      </c>
      <c r="BH170" s="162">
        <f t="shared" ref="BH170:BH179" si="17">IF(N170="sníž. přenesená",J170,0)</f>
        <v>0</v>
      </c>
      <c r="BI170" s="162">
        <f t="shared" ref="BI170:BI179" si="18">IF(N170="nulová",J170,0)</f>
        <v>0</v>
      </c>
      <c r="BJ170" s="16" t="s">
        <v>79</v>
      </c>
      <c r="BK170" s="162">
        <f t="shared" ref="BK170:BK179" si="19">ROUND(I170*H170,2)</f>
        <v>0</v>
      </c>
      <c r="BL170" s="16" t="s">
        <v>192</v>
      </c>
      <c r="BM170" s="161" t="s">
        <v>242</v>
      </c>
    </row>
    <row r="171" spans="1:65" s="34" customFormat="1" ht="16.5" customHeight="1">
      <c r="A171" s="30"/>
      <c r="B171" s="148"/>
      <c r="C171" s="149" t="s">
        <v>243</v>
      </c>
      <c r="D171" s="149" t="s">
        <v>126</v>
      </c>
      <c r="E171" s="150" t="s">
        <v>244</v>
      </c>
      <c r="F171" s="151" t="s">
        <v>245</v>
      </c>
      <c r="G171" s="152" t="s">
        <v>246</v>
      </c>
      <c r="H171" s="153">
        <v>1</v>
      </c>
      <c r="I171" s="154"/>
      <c r="J171" s="155">
        <f t="shared" si="10"/>
        <v>0</v>
      </c>
      <c r="K171" s="156" t="s">
        <v>130</v>
      </c>
      <c r="L171" s="31"/>
      <c r="M171" s="157"/>
      <c r="N171" s="158" t="s">
        <v>39</v>
      </c>
      <c r="O171" s="58"/>
      <c r="P171" s="159">
        <f t="shared" si="11"/>
        <v>0</v>
      </c>
      <c r="Q171" s="159">
        <v>5.1999999999999995E-4</v>
      </c>
      <c r="R171" s="159">
        <f t="shared" si="12"/>
        <v>5.1999999999999995E-4</v>
      </c>
      <c r="S171" s="159">
        <v>0</v>
      </c>
      <c r="T171" s="160">
        <f t="shared" si="13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61" t="s">
        <v>192</v>
      </c>
      <c r="AT171" s="161" t="s">
        <v>126</v>
      </c>
      <c r="AU171" s="161" t="s">
        <v>81</v>
      </c>
      <c r="AY171" s="16" t="s">
        <v>123</v>
      </c>
      <c r="BE171" s="162">
        <f t="shared" si="14"/>
        <v>0</v>
      </c>
      <c r="BF171" s="162">
        <f t="shared" si="15"/>
        <v>0</v>
      </c>
      <c r="BG171" s="162">
        <f t="shared" si="16"/>
        <v>0</v>
      </c>
      <c r="BH171" s="162">
        <f t="shared" si="17"/>
        <v>0</v>
      </c>
      <c r="BI171" s="162">
        <f t="shared" si="18"/>
        <v>0</v>
      </c>
      <c r="BJ171" s="16" t="s">
        <v>79</v>
      </c>
      <c r="BK171" s="162">
        <f t="shared" si="19"/>
        <v>0</v>
      </c>
      <c r="BL171" s="16" t="s">
        <v>192</v>
      </c>
      <c r="BM171" s="161" t="s">
        <v>247</v>
      </c>
    </row>
    <row r="172" spans="1:65" s="34" customFormat="1" ht="16.5" customHeight="1">
      <c r="A172" s="30"/>
      <c r="B172" s="148"/>
      <c r="C172" s="149" t="s">
        <v>248</v>
      </c>
      <c r="D172" s="149" t="s">
        <v>126</v>
      </c>
      <c r="E172" s="150" t="s">
        <v>249</v>
      </c>
      <c r="F172" s="151" t="s">
        <v>250</v>
      </c>
      <c r="G172" s="152" t="s">
        <v>183</v>
      </c>
      <c r="H172" s="153">
        <v>2.5</v>
      </c>
      <c r="I172" s="154"/>
      <c r="J172" s="155">
        <f t="shared" si="10"/>
        <v>0</v>
      </c>
      <c r="K172" s="156" t="s">
        <v>130</v>
      </c>
      <c r="L172" s="31"/>
      <c r="M172" s="157"/>
      <c r="N172" s="158" t="s">
        <v>39</v>
      </c>
      <c r="O172" s="58"/>
      <c r="P172" s="159">
        <f t="shared" si="11"/>
        <v>0</v>
      </c>
      <c r="Q172" s="159">
        <v>4.0999999999999999E-4</v>
      </c>
      <c r="R172" s="159">
        <f t="shared" si="12"/>
        <v>1.0249999999999999E-3</v>
      </c>
      <c r="S172" s="159">
        <v>0</v>
      </c>
      <c r="T172" s="160">
        <f t="shared" si="13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61" t="s">
        <v>192</v>
      </c>
      <c r="AT172" s="161" t="s">
        <v>126</v>
      </c>
      <c r="AU172" s="161" t="s">
        <v>81</v>
      </c>
      <c r="AY172" s="16" t="s">
        <v>123</v>
      </c>
      <c r="BE172" s="162">
        <f t="shared" si="14"/>
        <v>0</v>
      </c>
      <c r="BF172" s="162">
        <f t="shared" si="15"/>
        <v>0</v>
      </c>
      <c r="BG172" s="162">
        <f t="shared" si="16"/>
        <v>0</v>
      </c>
      <c r="BH172" s="162">
        <f t="shared" si="17"/>
        <v>0</v>
      </c>
      <c r="BI172" s="162">
        <f t="shared" si="18"/>
        <v>0</v>
      </c>
      <c r="BJ172" s="16" t="s">
        <v>79</v>
      </c>
      <c r="BK172" s="162">
        <f t="shared" si="19"/>
        <v>0</v>
      </c>
      <c r="BL172" s="16" t="s">
        <v>192</v>
      </c>
      <c r="BM172" s="161" t="s">
        <v>251</v>
      </c>
    </row>
    <row r="173" spans="1:65" s="34" customFormat="1" ht="16.5" customHeight="1">
      <c r="A173" s="30"/>
      <c r="B173" s="148"/>
      <c r="C173" s="149" t="s">
        <v>252</v>
      </c>
      <c r="D173" s="149" t="s">
        <v>126</v>
      </c>
      <c r="E173" s="150" t="s">
        <v>253</v>
      </c>
      <c r="F173" s="151" t="s">
        <v>254</v>
      </c>
      <c r="G173" s="152" t="s">
        <v>183</v>
      </c>
      <c r="H173" s="153">
        <v>1</v>
      </c>
      <c r="I173" s="154"/>
      <c r="J173" s="155">
        <f t="shared" si="10"/>
        <v>0</v>
      </c>
      <c r="K173" s="156" t="s">
        <v>130</v>
      </c>
      <c r="L173" s="31"/>
      <c r="M173" s="157"/>
      <c r="N173" s="158" t="s">
        <v>39</v>
      </c>
      <c r="O173" s="58"/>
      <c r="P173" s="159">
        <f t="shared" si="11"/>
        <v>0</v>
      </c>
      <c r="Q173" s="159">
        <v>7.1000000000000002E-4</v>
      </c>
      <c r="R173" s="159">
        <f t="shared" si="12"/>
        <v>7.1000000000000002E-4</v>
      </c>
      <c r="S173" s="159">
        <v>0</v>
      </c>
      <c r="T173" s="160">
        <f t="shared" si="13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61" t="s">
        <v>192</v>
      </c>
      <c r="AT173" s="161" t="s">
        <v>126</v>
      </c>
      <c r="AU173" s="161" t="s">
        <v>81</v>
      </c>
      <c r="AY173" s="16" t="s">
        <v>123</v>
      </c>
      <c r="BE173" s="162">
        <f t="shared" si="14"/>
        <v>0</v>
      </c>
      <c r="BF173" s="162">
        <f t="shared" si="15"/>
        <v>0</v>
      </c>
      <c r="BG173" s="162">
        <f t="shared" si="16"/>
        <v>0</v>
      </c>
      <c r="BH173" s="162">
        <f t="shared" si="17"/>
        <v>0</v>
      </c>
      <c r="BI173" s="162">
        <f t="shared" si="18"/>
        <v>0</v>
      </c>
      <c r="BJ173" s="16" t="s">
        <v>79</v>
      </c>
      <c r="BK173" s="162">
        <f t="shared" si="19"/>
        <v>0</v>
      </c>
      <c r="BL173" s="16" t="s">
        <v>192</v>
      </c>
      <c r="BM173" s="161" t="s">
        <v>255</v>
      </c>
    </row>
    <row r="174" spans="1:65" s="34" customFormat="1" ht="16.5" customHeight="1">
      <c r="A174" s="30"/>
      <c r="B174" s="148"/>
      <c r="C174" s="149" t="s">
        <v>256</v>
      </c>
      <c r="D174" s="149" t="s">
        <v>126</v>
      </c>
      <c r="E174" s="150" t="s">
        <v>257</v>
      </c>
      <c r="F174" s="151" t="s">
        <v>258</v>
      </c>
      <c r="G174" s="152" t="s">
        <v>246</v>
      </c>
      <c r="H174" s="153">
        <v>1</v>
      </c>
      <c r="I174" s="154"/>
      <c r="J174" s="155">
        <f t="shared" si="10"/>
        <v>0</v>
      </c>
      <c r="K174" s="156" t="s">
        <v>130</v>
      </c>
      <c r="L174" s="31"/>
      <c r="M174" s="157"/>
      <c r="N174" s="158" t="s">
        <v>39</v>
      </c>
      <c r="O174" s="58"/>
      <c r="P174" s="159">
        <f t="shared" si="11"/>
        <v>0</v>
      </c>
      <c r="Q174" s="159">
        <v>0</v>
      </c>
      <c r="R174" s="159">
        <f t="shared" si="12"/>
        <v>0</v>
      </c>
      <c r="S174" s="159">
        <v>0</v>
      </c>
      <c r="T174" s="160">
        <f t="shared" si="13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61" t="s">
        <v>192</v>
      </c>
      <c r="AT174" s="161" t="s">
        <v>126</v>
      </c>
      <c r="AU174" s="161" t="s">
        <v>81</v>
      </c>
      <c r="AY174" s="16" t="s">
        <v>123</v>
      </c>
      <c r="BE174" s="162">
        <f t="shared" si="14"/>
        <v>0</v>
      </c>
      <c r="BF174" s="162">
        <f t="shared" si="15"/>
        <v>0</v>
      </c>
      <c r="BG174" s="162">
        <f t="shared" si="16"/>
        <v>0</v>
      </c>
      <c r="BH174" s="162">
        <f t="shared" si="17"/>
        <v>0</v>
      </c>
      <c r="BI174" s="162">
        <f t="shared" si="18"/>
        <v>0</v>
      </c>
      <c r="BJ174" s="16" t="s">
        <v>79</v>
      </c>
      <c r="BK174" s="162">
        <f t="shared" si="19"/>
        <v>0</v>
      </c>
      <c r="BL174" s="16" t="s">
        <v>192</v>
      </c>
      <c r="BM174" s="161" t="s">
        <v>259</v>
      </c>
    </row>
    <row r="175" spans="1:65" s="34" customFormat="1" ht="21.75" customHeight="1">
      <c r="A175" s="30"/>
      <c r="B175" s="148"/>
      <c r="C175" s="149" t="s">
        <v>260</v>
      </c>
      <c r="D175" s="149" t="s">
        <v>126</v>
      </c>
      <c r="E175" s="150" t="s">
        <v>261</v>
      </c>
      <c r="F175" s="151" t="s">
        <v>262</v>
      </c>
      <c r="G175" s="152" t="s">
        <v>246</v>
      </c>
      <c r="H175" s="153">
        <v>1</v>
      </c>
      <c r="I175" s="154"/>
      <c r="J175" s="155">
        <f t="shared" si="10"/>
        <v>0</v>
      </c>
      <c r="K175" s="156" t="s">
        <v>130</v>
      </c>
      <c r="L175" s="31"/>
      <c r="M175" s="157"/>
      <c r="N175" s="158" t="s">
        <v>39</v>
      </c>
      <c r="O175" s="58"/>
      <c r="P175" s="159">
        <f t="shared" si="11"/>
        <v>0</v>
      </c>
      <c r="Q175" s="159">
        <v>0</v>
      </c>
      <c r="R175" s="159">
        <f t="shared" si="12"/>
        <v>0</v>
      </c>
      <c r="S175" s="159">
        <v>0</v>
      </c>
      <c r="T175" s="160">
        <f t="shared" si="13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61" t="s">
        <v>192</v>
      </c>
      <c r="AT175" s="161" t="s">
        <v>126</v>
      </c>
      <c r="AU175" s="161" t="s">
        <v>81</v>
      </c>
      <c r="AY175" s="16" t="s">
        <v>123</v>
      </c>
      <c r="BE175" s="162">
        <f t="shared" si="14"/>
        <v>0</v>
      </c>
      <c r="BF175" s="162">
        <f t="shared" si="15"/>
        <v>0</v>
      </c>
      <c r="BG175" s="162">
        <f t="shared" si="16"/>
        <v>0</v>
      </c>
      <c r="BH175" s="162">
        <f t="shared" si="17"/>
        <v>0</v>
      </c>
      <c r="BI175" s="162">
        <f t="shared" si="18"/>
        <v>0</v>
      </c>
      <c r="BJ175" s="16" t="s">
        <v>79</v>
      </c>
      <c r="BK175" s="162">
        <f t="shared" si="19"/>
        <v>0</v>
      </c>
      <c r="BL175" s="16" t="s">
        <v>192</v>
      </c>
      <c r="BM175" s="161" t="s">
        <v>263</v>
      </c>
    </row>
    <row r="176" spans="1:65" s="34" customFormat="1" ht="16.5" customHeight="1">
      <c r="A176" s="30"/>
      <c r="B176" s="148"/>
      <c r="C176" s="149" t="s">
        <v>264</v>
      </c>
      <c r="D176" s="149" t="s">
        <v>126</v>
      </c>
      <c r="E176" s="150" t="s">
        <v>265</v>
      </c>
      <c r="F176" s="151" t="s">
        <v>266</v>
      </c>
      <c r="G176" s="152" t="s">
        <v>246</v>
      </c>
      <c r="H176" s="153">
        <v>1</v>
      </c>
      <c r="I176" s="154"/>
      <c r="J176" s="155">
        <f t="shared" si="10"/>
        <v>0</v>
      </c>
      <c r="K176" s="156" t="s">
        <v>130</v>
      </c>
      <c r="L176" s="31"/>
      <c r="M176" s="157"/>
      <c r="N176" s="158" t="s">
        <v>39</v>
      </c>
      <c r="O176" s="58"/>
      <c r="P176" s="159">
        <f t="shared" si="11"/>
        <v>0</v>
      </c>
      <c r="Q176" s="159">
        <v>0</v>
      </c>
      <c r="R176" s="159">
        <f t="shared" si="12"/>
        <v>0</v>
      </c>
      <c r="S176" s="159">
        <v>2.027E-2</v>
      </c>
      <c r="T176" s="160">
        <f t="shared" si="13"/>
        <v>2.027E-2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61" t="s">
        <v>192</v>
      </c>
      <c r="AT176" s="161" t="s">
        <v>126</v>
      </c>
      <c r="AU176" s="161" t="s">
        <v>81</v>
      </c>
      <c r="AY176" s="16" t="s">
        <v>123</v>
      </c>
      <c r="BE176" s="162">
        <f t="shared" si="14"/>
        <v>0</v>
      </c>
      <c r="BF176" s="162">
        <f t="shared" si="15"/>
        <v>0</v>
      </c>
      <c r="BG176" s="162">
        <f t="shared" si="16"/>
        <v>0</v>
      </c>
      <c r="BH176" s="162">
        <f t="shared" si="17"/>
        <v>0</v>
      </c>
      <c r="BI176" s="162">
        <f t="shared" si="18"/>
        <v>0</v>
      </c>
      <c r="BJ176" s="16" t="s">
        <v>79</v>
      </c>
      <c r="BK176" s="162">
        <f t="shared" si="19"/>
        <v>0</v>
      </c>
      <c r="BL176" s="16" t="s">
        <v>192</v>
      </c>
      <c r="BM176" s="161" t="s">
        <v>267</v>
      </c>
    </row>
    <row r="177" spans="1:65" s="34" customFormat="1" ht="22.5">
      <c r="A177" s="30"/>
      <c r="B177" s="148"/>
      <c r="C177" s="149" t="s">
        <v>268</v>
      </c>
      <c r="D177" s="149" t="s">
        <v>126</v>
      </c>
      <c r="E177" s="150" t="s">
        <v>269</v>
      </c>
      <c r="F177" s="151" t="s">
        <v>270</v>
      </c>
      <c r="G177" s="152" t="s">
        <v>246</v>
      </c>
      <c r="H177" s="153">
        <v>1</v>
      </c>
      <c r="I177" s="154"/>
      <c r="J177" s="155">
        <f t="shared" si="10"/>
        <v>0</v>
      </c>
      <c r="K177" s="156" t="s">
        <v>130</v>
      </c>
      <c r="L177" s="31"/>
      <c r="M177" s="157"/>
      <c r="N177" s="158" t="s">
        <v>39</v>
      </c>
      <c r="O177" s="58"/>
      <c r="P177" s="159">
        <f t="shared" si="11"/>
        <v>0</v>
      </c>
      <c r="Q177" s="159">
        <v>8.9999999999999998E-4</v>
      </c>
      <c r="R177" s="159">
        <f t="shared" si="12"/>
        <v>8.9999999999999998E-4</v>
      </c>
      <c r="S177" s="159">
        <v>0</v>
      </c>
      <c r="T177" s="160">
        <f t="shared" si="13"/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61" t="s">
        <v>192</v>
      </c>
      <c r="AT177" s="161" t="s">
        <v>126</v>
      </c>
      <c r="AU177" s="161" t="s">
        <v>81</v>
      </c>
      <c r="AY177" s="16" t="s">
        <v>123</v>
      </c>
      <c r="BE177" s="162">
        <f t="shared" si="14"/>
        <v>0</v>
      </c>
      <c r="BF177" s="162">
        <f t="shared" si="15"/>
        <v>0</v>
      </c>
      <c r="BG177" s="162">
        <f t="shared" si="16"/>
        <v>0</v>
      </c>
      <c r="BH177" s="162">
        <f t="shared" si="17"/>
        <v>0</v>
      </c>
      <c r="BI177" s="162">
        <f t="shared" si="18"/>
        <v>0</v>
      </c>
      <c r="BJ177" s="16" t="s">
        <v>79</v>
      </c>
      <c r="BK177" s="162">
        <f t="shared" si="19"/>
        <v>0</v>
      </c>
      <c r="BL177" s="16" t="s">
        <v>192</v>
      </c>
      <c r="BM177" s="161" t="s">
        <v>271</v>
      </c>
    </row>
    <row r="178" spans="1:65" s="34" customFormat="1" ht="21.75" customHeight="1">
      <c r="A178" s="30"/>
      <c r="B178" s="148"/>
      <c r="C178" s="149" t="s">
        <v>272</v>
      </c>
      <c r="D178" s="149" t="s">
        <v>126</v>
      </c>
      <c r="E178" s="150" t="s">
        <v>273</v>
      </c>
      <c r="F178" s="151" t="s">
        <v>274</v>
      </c>
      <c r="G178" s="152" t="s">
        <v>183</v>
      </c>
      <c r="H178" s="153">
        <v>3.4</v>
      </c>
      <c r="I178" s="154"/>
      <c r="J178" s="155">
        <f t="shared" si="10"/>
        <v>0</v>
      </c>
      <c r="K178" s="156" t="s">
        <v>130</v>
      </c>
      <c r="L178" s="31"/>
      <c r="M178" s="157"/>
      <c r="N178" s="158" t="s">
        <v>39</v>
      </c>
      <c r="O178" s="58"/>
      <c r="P178" s="159">
        <f t="shared" si="11"/>
        <v>0</v>
      </c>
      <c r="Q178" s="159">
        <v>0</v>
      </c>
      <c r="R178" s="159">
        <f t="shared" si="12"/>
        <v>0</v>
      </c>
      <c r="S178" s="159">
        <v>0</v>
      </c>
      <c r="T178" s="160">
        <f t="shared" si="13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61" t="s">
        <v>192</v>
      </c>
      <c r="AT178" s="161" t="s">
        <v>126</v>
      </c>
      <c r="AU178" s="161" t="s">
        <v>81</v>
      </c>
      <c r="AY178" s="16" t="s">
        <v>123</v>
      </c>
      <c r="BE178" s="162">
        <f t="shared" si="14"/>
        <v>0</v>
      </c>
      <c r="BF178" s="162">
        <f t="shared" si="15"/>
        <v>0</v>
      </c>
      <c r="BG178" s="162">
        <f t="shared" si="16"/>
        <v>0</v>
      </c>
      <c r="BH178" s="162">
        <f t="shared" si="17"/>
        <v>0</v>
      </c>
      <c r="BI178" s="162">
        <f t="shared" si="18"/>
        <v>0</v>
      </c>
      <c r="BJ178" s="16" t="s">
        <v>79</v>
      </c>
      <c r="BK178" s="162">
        <f t="shared" si="19"/>
        <v>0</v>
      </c>
      <c r="BL178" s="16" t="s">
        <v>192</v>
      </c>
      <c r="BM178" s="161" t="s">
        <v>275</v>
      </c>
    </row>
    <row r="179" spans="1:65" s="34" customFormat="1" ht="22.5">
      <c r="A179" s="30"/>
      <c r="B179" s="148"/>
      <c r="C179" s="149" t="s">
        <v>276</v>
      </c>
      <c r="D179" s="149" t="s">
        <v>126</v>
      </c>
      <c r="E179" s="150" t="s">
        <v>277</v>
      </c>
      <c r="F179" s="151" t="s">
        <v>278</v>
      </c>
      <c r="G179" s="152" t="s">
        <v>279</v>
      </c>
      <c r="H179" s="173"/>
      <c r="I179" s="154"/>
      <c r="J179" s="155">
        <f t="shared" si="10"/>
        <v>0</v>
      </c>
      <c r="K179" s="156" t="s">
        <v>130</v>
      </c>
      <c r="L179" s="31"/>
      <c r="M179" s="157"/>
      <c r="N179" s="158" t="s">
        <v>39</v>
      </c>
      <c r="O179" s="58"/>
      <c r="P179" s="159">
        <f t="shared" si="11"/>
        <v>0</v>
      </c>
      <c r="Q179" s="159">
        <v>0</v>
      </c>
      <c r="R179" s="159">
        <f t="shared" si="12"/>
        <v>0</v>
      </c>
      <c r="S179" s="159">
        <v>0</v>
      </c>
      <c r="T179" s="160">
        <f t="shared" si="13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61" t="s">
        <v>192</v>
      </c>
      <c r="AT179" s="161" t="s">
        <v>126</v>
      </c>
      <c r="AU179" s="161" t="s">
        <v>81</v>
      </c>
      <c r="AY179" s="16" t="s">
        <v>123</v>
      </c>
      <c r="BE179" s="162">
        <f t="shared" si="14"/>
        <v>0</v>
      </c>
      <c r="BF179" s="162">
        <f t="shared" si="15"/>
        <v>0</v>
      </c>
      <c r="BG179" s="162">
        <f t="shared" si="16"/>
        <v>0</v>
      </c>
      <c r="BH179" s="162">
        <f t="shared" si="17"/>
        <v>0</v>
      </c>
      <c r="BI179" s="162">
        <f t="shared" si="18"/>
        <v>0</v>
      </c>
      <c r="BJ179" s="16" t="s">
        <v>79</v>
      </c>
      <c r="BK179" s="162">
        <f t="shared" si="19"/>
        <v>0</v>
      </c>
      <c r="BL179" s="16" t="s">
        <v>192</v>
      </c>
      <c r="BM179" s="161" t="s">
        <v>280</v>
      </c>
    </row>
    <row r="180" spans="1:65" s="134" customFormat="1" ht="22.9" customHeight="1">
      <c r="B180" s="135"/>
      <c r="D180" s="136" t="s">
        <v>73</v>
      </c>
      <c r="E180" s="146" t="s">
        <v>281</v>
      </c>
      <c r="F180" s="136" t="s">
        <v>282</v>
      </c>
      <c r="I180" s="138"/>
      <c r="J180" s="147">
        <f>BK180</f>
        <v>0</v>
      </c>
      <c r="L180" s="135"/>
      <c r="M180" s="140"/>
      <c r="N180" s="141"/>
      <c r="O180" s="141"/>
      <c r="P180" s="142">
        <f>SUM(P181:P192)</f>
        <v>0</v>
      </c>
      <c r="Q180" s="141"/>
      <c r="R180" s="142">
        <f>SUM(R181:R192)</f>
        <v>5.1800000000000006E-3</v>
      </c>
      <c r="S180" s="141"/>
      <c r="T180" s="143">
        <f>SUM(T181:T192)</f>
        <v>1.1180000000000001E-2</v>
      </c>
      <c r="AR180" s="136" t="s">
        <v>81</v>
      </c>
      <c r="AT180" s="144" t="s">
        <v>73</v>
      </c>
      <c r="AU180" s="144" t="s">
        <v>79</v>
      </c>
      <c r="AY180" s="136" t="s">
        <v>123</v>
      </c>
      <c r="BK180" s="145">
        <f>SUM(BK181:BK192)</f>
        <v>0</v>
      </c>
    </row>
    <row r="181" spans="1:65" s="34" customFormat="1" ht="12">
      <c r="A181" s="30"/>
      <c r="B181" s="148"/>
      <c r="C181" s="149" t="s">
        <v>283</v>
      </c>
      <c r="D181" s="149" t="s">
        <v>126</v>
      </c>
      <c r="E181" s="150" t="s">
        <v>284</v>
      </c>
      <c r="F181" s="151" t="s">
        <v>285</v>
      </c>
      <c r="G181" s="152" t="s">
        <v>183</v>
      </c>
      <c r="H181" s="153">
        <v>4</v>
      </c>
      <c r="I181" s="154"/>
      <c r="J181" s="155">
        <f t="shared" ref="J181:J192" si="20">ROUND(I181*H181,2)</f>
        <v>0</v>
      </c>
      <c r="K181" s="156" t="s">
        <v>130</v>
      </c>
      <c r="L181" s="31"/>
      <c r="M181" s="157"/>
      <c r="N181" s="158" t="s">
        <v>39</v>
      </c>
      <c r="O181" s="58"/>
      <c r="P181" s="159">
        <f t="shared" ref="P181:P192" si="21">O181*H181</f>
        <v>0</v>
      </c>
      <c r="Q181" s="159">
        <v>0</v>
      </c>
      <c r="R181" s="159">
        <f t="shared" ref="R181:R192" si="22">Q181*H181</f>
        <v>0</v>
      </c>
      <c r="S181" s="159">
        <v>2.1299999999999999E-3</v>
      </c>
      <c r="T181" s="160">
        <f t="shared" ref="T181:T192" si="23">S181*H181</f>
        <v>8.5199999999999998E-3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61" t="s">
        <v>192</v>
      </c>
      <c r="AT181" s="161" t="s">
        <v>126</v>
      </c>
      <c r="AU181" s="161" t="s">
        <v>81</v>
      </c>
      <c r="AY181" s="16" t="s">
        <v>123</v>
      </c>
      <c r="BE181" s="162">
        <f t="shared" ref="BE181:BE192" si="24">IF(N181="základní",J181,0)</f>
        <v>0</v>
      </c>
      <c r="BF181" s="162">
        <f t="shared" ref="BF181:BF192" si="25">IF(N181="snížená",J181,0)</f>
        <v>0</v>
      </c>
      <c r="BG181" s="162">
        <f t="shared" ref="BG181:BG192" si="26">IF(N181="zákl. přenesená",J181,0)</f>
        <v>0</v>
      </c>
      <c r="BH181" s="162">
        <f t="shared" ref="BH181:BH192" si="27">IF(N181="sníž. přenesená",J181,0)</f>
        <v>0</v>
      </c>
      <c r="BI181" s="162">
        <f t="shared" ref="BI181:BI192" si="28">IF(N181="nulová",J181,0)</f>
        <v>0</v>
      </c>
      <c r="BJ181" s="16" t="s">
        <v>79</v>
      </c>
      <c r="BK181" s="162">
        <f t="shared" ref="BK181:BK192" si="29">ROUND(I181*H181,2)</f>
        <v>0</v>
      </c>
      <c r="BL181" s="16" t="s">
        <v>192</v>
      </c>
      <c r="BM181" s="161" t="s">
        <v>286</v>
      </c>
    </row>
    <row r="182" spans="1:65" s="34" customFormat="1" ht="16.5" customHeight="1">
      <c r="A182" s="30"/>
      <c r="B182" s="148"/>
      <c r="C182" s="149" t="s">
        <v>287</v>
      </c>
      <c r="D182" s="149" t="s">
        <v>126</v>
      </c>
      <c r="E182" s="150" t="s">
        <v>288</v>
      </c>
      <c r="F182" s="151" t="s">
        <v>289</v>
      </c>
      <c r="G182" s="152" t="s">
        <v>246</v>
      </c>
      <c r="H182" s="153">
        <v>2</v>
      </c>
      <c r="I182" s="154"/>
      <c r="J182" s="155">
        <f t="shared" si="20"/>
        <v>0</v>
      </c>
      <c r="K182" s="156" t="s">
        <v>130</v>
      </c>
      <c r="L182" s="31"/>
      <c r="M182" s="157"/>
      <c r="N182" s="158" t="s">
        <v>39</v>
      </c>
      <c r="O182" s="58"/>
      <c r="P182" s="159">
        <f t="shared" si="21"/>
        <v>0</v>
      </c>
      <c r="Q182" s="159">
        <v>0</v>
      </c>
      <c r="R182" s="159">
        <f t="shared" si="22"/>
        <v>0</v>
      </c>
      <c r="S182" s="159">
        <v>8.7000000000000001E-4</v>
      </c>
      <c r="T182" s="160">
        <f t="shared" si="23"/>
        <v>1.74E-3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61" t="s">
        <v>192</v>
      </c>
      <c r="AT182" s="161" t="s">
        <v>126</v>
      </c>
      <c r="AU182" s="161" t="s">
        <v>81</v>
      </c>
      <c r="AY182" s="16" t="s">
        <v>123</v>
      </c>
      <c r="BE182" s="162">
        <f t="shared" si="24"/>
        <v>0</v>
      </c>
      <c r="BF182" s="162">
        <f t="shared" si="25"/>
        <v>0</v>
      </c>
      <c r="BG182" s="162">
        <f t="shared" si="26"/>
        <v>0</v>
      </c>
      <c r="BH182" s="162">
        <f t="shared" si="27"/>
        <v>0</v>
      </c>
      <c r="BI182" s="162">
        <f t="shared" si="28"/>
        <v>0</v>
      </c>
      <c r="BJ182" s="16" t="s">
        <v>79</v>
      </c>
      <c r="BK182" s="162">
        <f t="shared" si="29"/>
        <v>0</v>
      </c>
      <c r="BL182" s="16" t="s">
        <v>192</v>
      </c>
      <c r="BM182" s="161" t="s">
        <v>290</v>
      </c>
    </row>
    <row r="183" spans="1:65" s="34" customFormat="1" ht="22.5">
      <c r="A183" s="30"/>
      <c r="B183" s="148"/>
      <c r="C183" s="149" t="s">
        <v>291</v>
      </c>
      <c r="D183" s="149" t="s">
        <v>126</v>
      </c>
      <c r="E183" s="150" t="s">
        <v>292</v>
      </c>
      <c r="F183" s="151" t="s">
        <v>293</v>
      </c>
      <c r="G183" s="152" t="s">
        <v>246</v>
      </c>
      <c r="H183" s="153">
        <v>2</v>
      </c>
      <c r="I183" s="154"/>
      <c r="J183" s="155">
        <f t="shared" si="20"/>
        <v>0</v>
      </c>
      <c r="K183" s="156" t="s">
        <v>130</v>
      </c>
      <c r="L183" s="31"/>
      <c r="M183" s="157"/>
      <c r="N183" s="158" t="s">
        <v>39</v>
      </c>
      <c r="O183" s="58"/>
      <c r="P183" s="159">
        <f t="shared" si="21"/>
        <v>0</v>
      </c>
      <c r="Q183" s="159">
        <v>0</v>
      </c>
      <c r="R183" s="159">
        <f t="shared" si="22"/>
        <v>0</v>
      </c>
      <c r="S183" s="159">
        <v>0</v>
      </c>
      <c r="T183" s="160">
        <f t="shared" si="23"/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61" t="s">
        <v>192</v>
      </c>
      <c r="AT183" s="161" t="s">
        <v>126</v>
      </c>
      <c r="AU183" s="161" t="s">
        <v>81</v>
      </c>
      <c r="AY183" s="16" t="s">
        <v>123</v>
      </c>
      <c r="BE183" s="162">
        <f t="shared" si="24"/>
        <v>0</v>
      </c>
      <c r="BF183" s="162">
        <f t="shared" si="25"/>
        <v>0</v>
      </c>
      <c r="BG183" s="162">
        <f t="shared" si="26"/>
        <v>0</v>
      </c>
      <c r="BH183" s="162">
        <f t="shared" si="27"/>
        <v>0</v>
      </c>
      <c r="BI183" s="162">
        <f t="shared" si="28"/>
        <v>0</v>
      </c>
      <c r="BJ183" s="16" t="s">
        <v>79</v>
      </c>
      <c r="BK183" s="162">
        <f t="shared" si="29"/>
        <v>0</v>
      </c>
      <c r="BL183" s="16" t="s">
        <v>192</v>
      </c>
      <c r="BM183" s="161" t="s">
        <v>294</v>
      </c>
    </row>
    <row r="184" spans="1:65" s="34" customFormat="1" ht="21.75" customHeight="1">
      <c r="A184" s="30"/>
      <c r="B184" s="148"/>
      <c r="C184" s="149" t="s">
        <v>295</v>
      </c>
      <c r="D184" s="149" t="s">
        <v>126</v>
      </c>
      <c r="E184" s="150" t="s">
        <v>296</v>
      </c>
      <c r="F184" s="151" t="s">
        <v>297</v>
      </c>
      <c r="G184" s="152" t="s">
        <v>246</v>
      </c>
      <c r="H184" s="153">
        <v>2</v>
      </c>
      <c r="I184" s="154"/>
      <c r="J184" s="155">
        <f t="shared" si="20"/>
        <v>0</v>
      </c>
      <c r="K184" s="156" t="s">
        <v>130</v>
      </c>
      <c r="L184" s="31"/>
      <c r="M184" s="157"/>
      <c r="N184" s="158" t="s">
        <v>39</v>
      </c>
      <c r="O184" s="58"/>
      <c r="P184" s="159">
        <f t="shared" si="21"/>
        <v>0</v>
      </c>
      <c r="Q184" s="159">
        <v>4.2999999999999999E-4</v>
      </c>
      <c r="R184" s="159">
        <f t="shared" si="22"/>
        <v>8.5999999999999998E-4</v>
      </c>
      <c r="S184" s="159">
        <v>0</v>
      </c>
      <c r="T184" s="160">
        <f t="shared" si="23"/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61" t="s">
        <v>192</v>
      </c>
      <c r="AT184" s="161" t="s">
        <v>126</v>
      </c>
      <c r="AU184" s="161" t="s">
        <v>81</v>
      </c>
      <c r="AY184" s="16" t="s">
        <v>123</v>
      </c>
      <c r="BE184" s="162">
        <f t="shared" si="24"/>
        <v>0</v>
      </c>
      <c r="BF184" s="162">
        <f t="shared" si="25"/>
        <v>0</v>
      </c>
      <c r="BG184" s="162">
        <f t="shared" si="26"/>
        <v>0</v>
      </c>
      <c r="BH184" s="162">
        <f t="shared" si="27"/>
        <v>0</v>
      </c>
      <c r="BI184" s="162">
        <f t="shared" si="28"/>
        <v>0</v>
      </c>
      <c r="BJ184" s="16" t="s">
        <v>79</v>
      </c>
      <c r="BK184" s="162">
        <f t="shared" si="29"/>
        <v>0</v>
      </c>
      <c r="BL184" s="16" t="s">
        <v>192</v>
      </c>
      <c r="BM184" s="161" t="s">
        <v>298</v>
      </c>
    </row>
    <row r="185" spans="1:65" s="34" customFormat="1" ht="22.5">
      <c r="A185" s="30"/>
      <c r="B185" s="148"/>
      <c r="C185" s="149" t="s">
        <v>299</v>
      </c>
      <c r="D185" s="149" t="s">
        <v>126</v>
      </c>
      <c r="E185" s="150" t="s">
        <v>300</v>
      </c>
      <c r="F185" s="151" t="s">
        <v>301</v>
      </c>
      <c r="G185" s="152" t="s">
        <v>183</v>
      </c>
      <c r="H185" s="153">
        <v>4</v>
      </c>
      <c r="I185" s="154"/>
      <c r="J185" s="155">
        <f t="shared" si="20"/>
        <v>0</v>
      </c>
      <c r="K185" s="156" t="s">
        <v>130</v>
      </c>
      <c r="L185" s="31"/>
      <c r="M185" s="157"/>
      <c r="N185" s="158" t="s">
        <v>39</v>
      </c>
      <c r="O185" s="58"/>
      <c r="P185" s="159">
        <f t="shared" si="21"/>
        <v>0</v>
      </c>
      <c r="Q185" s="159">
        <v>8.4000000000000003E-4</v>
      </c>
      <c r="R185" s="159">
        <f t="shared" si="22"/>
        <v>3.3600000000000001E-3</v>
      </c>
      <c r="S185" s="159">
        <v>0</v>
      </c>
      <c r="T185" s="160">
        <f t="shared" si="23"/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61" t="s">
        <v>192</v>
      </c>
      <c r="AT185" s="161" t="s">
        <v>126</v>
      </c>
      <c r="AU185" s="161" t="s">
        <v>81</v>
      </c>
      <c r="AY185" s="16" t="s">
        <v>123</v>
      </c>
      <c r="BE185" s="162">
        <f t="shared" si="24"/>
        <v>0</v>
      </c>
      <c r="BF185" s="162">
        <f t="shared" si="25"/>
        <v>0</v>
      </c>
      <c r="BG185" s="162">
        <f t="shared" si="26"/>
        <v>0</v>
      </c>
      <c r="BH185" s="162">
        <f t="shared" si="27"/>
        <v>0</v>
      </c>
      <c r="BI185" s="162">
        <f t="shared" si="28"/>
        <v>0</v>
      </c>
      <c r="BJ185" s="16" t="s">
        <v>79</v>
      </c>
      <c r="BK185" s="162">
        <f t="shared" si="29"/>
        <v>0</v>
      </c>
      <c r="BL185" s="16" t="s">
        <v>192</v>
      </c>
      <c r="BM185" s="161" t="s">
        <v>302</v>
      </c>
    </row>
    <row r="186" spans="1:65" s="34" customFormat="1" ht="22.5">
      <c r="A186" s="30"/>
      <c r="B186" s="148"/>
      <c r="C186" s="149" t="s">
        <v>303</v>
      </c>
      <c r="D186" s="149" t="s">
        <v>126</v>
      </c>
      <c r="E186" s="150" t="s">
        <v>304</v>
      </c>
      <c r="F186" s="151" t="s">
        <v>305</v>
      </c>
      <c r="G186" s="152" t="s">
        <v>183</v>
      </c>
      <c r="H186" s="153">
        <v>4</v>
      </c>
      <c r="I186" s="154"/>
      <c r="J186" s="155">
        <f t="shared" si="20"/>
        <v>0</v>
      </c>
      <c r="K186" s="156" t="s">
        <v>130</v>
      </c>
      <c r="L186" s="31"/>
      <c r="M186" s="157"/>
      <c r="N186" s="158" t="s">
        <v>39</v>
      </c>
      <c r="O186" s="58"/>
      <c r="P186" s="159">
        <f t="shared" si="21"/>
        <v>0</v>
      </c>
      <c r="Q186" s="159">
        <v>4.0000000000000003E-5</v>
      </c>
      <c r="R186" s="159">
        <f t="shared" si="22"/>
        <v>1.6000000000000001E-4</v>
      </c>
      <c r="S186" s="159">
        <v>0</v>
      </c>
      <c r="T186" s="160">
        <f t="shared" si="23"/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61" t="s">
        <v>192</v>
      </c>
      <c r="AT186" s="161" t="s">
        <v>126</v>
      </c>
      <c r="AU186" s="161" t="s">
        <v>81</v>
      </c>
      <c r="AY186" s="16" t="s">
        <v>123</v>
      </c>
      <c r="BE186" s="162">
        <f t="shared" si="24"/>
        <v>0</v>
      </c>
      <c r="BF186" s="162">
        <f t="shared" si="25"/>
        <v>0</v>
      </c>
      <c r="BG186" s="162">
        <f t="shared" si="26"/>
        <v>0</v>
      </c>
      <c r="BH186" s="162">
        <f t="shared" si="27"/>
        <v>0</v>
      </c>
      <c r="BI186" s="162">
        <f t="shared" si="28"/>
        <v>0</v>
      </c>
      <c r="BJ186" s="16" t="s">
        <v>79</v>
      </c>
      <c r="BK186" s="162">
        <f t="shared" si="29"/>
        <v>0</v>
      </c>
      <c r="BL186" s="16" t="s">
        <v>192</v>
      </c>
      <c r="BM186" s="161" t="s">
        <v>306</v>
      </c>
    </row>
    <row r="187" spans="1:65" s="34" customFormat="1" ht="16.5" customHeight="1">
      <c r="A187" s="30"/>
      <c r="B187" s="148"/>
      <c r="C187" s="149" t="s">
        <v>307</v>
      </c>
      <c r="D187" s="149" t="s">
        <v>126</v>
      </c>
      <c r="E187" s="150" t="s">
        <v>308</v>
      </c>
      <c r="F187" s="151" t="s">
        <v>309</v>
      </c>
      <c r="G187" s="152" t="s">
        <v>183</v>
      </c>
      <c r="H187" s="153">
        <v>4</v>
      </c>
      <c r="I187" s="154"/>
      <c r="J187" s="155">
        <f t="shared" si="20"/>
        <v>0</v>
      </c>
      <c r="K187" s="156" t="s">
        <v>130</v>
      </c>
      <c r="L187" s="31"/>
      <c r="M187" s="157"/>
      <c r="N187" s="158" t="s">
        <v>39</v>
      </c>
      <c r="O187" s="58"/>
      <c r="P187" s="159">
        <f t="shared" si="21"/>
        <v>0</v>
      </c>
      <c r="Q187" s="159">
        <v>0</v>
      </c>
      <c r="R187" s="159">
        <f t="shared" si="22"/>
        <v>0</v>
      </c>
      <c r="S187" s="159">
        <v>2.3000000000000001E-4</v>
      </c>
      <c r="T187" s="160">
        <f t="shared" si="23"/>
        <v>9.2000000000000003E-4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61" t="s">
        <v>192</v>
      </c>
      <c r="AT187" s="161" t="s">
        <v>126</v>
      </c>
      <c r="AU187" s="161" t="s">
        <v>81</v>
      </c>
      <c r="AY187" s="16" t="s">
        <v>123</v>
      </c>
      <c r="BE187" s="162">
        <f t="shared" si="24"/>
        <v>0</v>
      </c>
      <c r="BF187" s="162">
        <f t="shared" si="25"/>
        <v>0</v>
      </c>
      <c r="BG187" s="162">
        <f t="shared" si="26"/>
        <v>0</v>
      </c>
      <c r="BH187" s="162">
        <f t="shared" si="27"/>
        <v>0</v>
      </c>
      <c r="BI187" s="162">
        <f t="shared" si="28"/>
        <v>0</v>
      </c>
      <c r="BJ187" s="16" t="s">
        <v>79</v>
      </c>
      <c r="BK187" s="162">
        <f t="shared" si="29"/>
        <v>0</v>
      </c>
      <c r="BL187" s="16" t="s">
        <v>192</v>
      </c>
      <c r="BM187" s="161" t="s">
        <v>310</v>
      </c>
    </row>
    <row r="188" spans="1:65" s="34" customFormat="1" ht="16.5" customHeight="1">
      <c r="A188" s="30"/>
      <c r="B188" s="148"/>
      <c r="C188" s="149" t="s">
        <v>311</v>
      </c>
      <c r="D188" s="149" t="s">
        <v>126</v>
      </c>
      <c r="E188" s="150" t="s">
        <v>312</v>
      </c>
      <c r="F188" s="151" t="s">
        <v>313</v>
      </c>
      <c r="G188" s="152" t="s">
        <v>246</v>
      </c>
      <c r="H188" s="153">
        <v>4</v>
      </c>
      <c r="I188" s="154"/>
      <c r="J188" s="155">
        <f t="shared" si="20"/>
        <v>0</v>
      </c>
      <c r="K188" s="156" t="s">
        <v>130</v>
      </c>
      <c r="L188" s="31"/>
      <c r="M188" s="157"/>
      <c r="N188" s="158" t="s">
        <v>39</v>
      </c>
      <c r="O188" s="58"/>
      <c r="P188" s="159">
        <f t="shared" si="21"/>
        <v>0</v>
      </c>
      <c r="Q188" s="159">
        <v>0</v>
      </c>
      <c r="R188" s="159">
        <f t="shared" si="22"/>
        <v>0</v>
      </c>
      <c r="S188" s="159">
        <v>0</v>
      </c>
      <c r="T188" s="160">
        <f t="shared" si="23"/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61" t="s">
        <v>192</v>
      </c>
      <c r="AT188" s="161" t="s">
        <v>126</v>
      </c>
      <c r="AU188" s="161" t="s">
        <v>81</v>
      </c>
      <c r="AY188" s="16" t="s">
        <v>123</v>
      </c>
      <c r="BE188" s="162">
        <f t="shared" si="24"/>
        <v>0</v>
      </c>
      <c r="BF188" s="162">
        <f t="shared" si="25"/>
        <v>0</v>
      </c>
      <c r="BG188" s="162">
        <f t="shared" si="26"/>
        <v>0</v>
      </c>
      <c r="BH188" s="162">
        <f t="shared" si="27"/>
        <v>0</v>
      </c>
      <c r="BI188" s="162">
        <f t="shared" si="28"/>
        <v>0</v>
      </c>
      <c r="BJ188" s="16" t="s">
        <v>79</v>
      </c>
      <c r="BK188" s="162">
        <f t="shared" si="29"/>
        <v>0</v>
      </c>
      <c r="BL188" s="16" t="s">
        <v>192</v>
      </c>
      <c r="BM188" s="161" t="s">
        <v>314</v>
      </c>
    </row>
    <row r="189" spans="1:65" s="34" customFormat="1" ht="12">
      <c r="A189" s="30"/>
      <c r="B189" s="148"/>
      <c r="C189" s="149" t="s">
        <v>315</v>
      </c>
      <c r="D189" s="149" t="s">
        <v>126</v>
      </c>
      <c r="E189" s="150" t="s">
        <v>316</v>
      </c>
      <c r="F189" s="151" t="s">
        <v>317</v>
      </c>
      <c r="G189" s="152" t="s">
        <v>246</v>
      </c>
      <c r="H189" s="153">
        <v>2</v>
      </c>
      <c r="I189" s="154"/>
      <c r="J189" s="155">
        <f t="shared" si="20"/>
        <v>0</v>
      </c>
      <c r="K189" s="156" t="s">
        <v>130</v>
      </c>
      <c r="L189" s="31"/>
      <c r="M189" s="157"/>
      <c r="N189" s="158" t="s">
        <v>39</v>
      </c>
      <c r="O189" s="58"/>
      <c r="P189" s="159">
        <f t="shared" si="21"/>
        <v>0</v>
      </c>
      <c r="Q189" s="159">
        <v>0</v>
      </c>
      <c r="R189" s="159">
        <f t="shared" si="22"/>
        <v>0</v>
      </c>
      <c r="S189" s="159">
        <v>0</v>
      </c>
      <c r="T189" s="160">
        <f t="shared" si="23"/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61" t="s">
        <v>192</v>
      </c>
      <c r="AT189" s="161" t="s">
        <v>126</v>
      </c>
      <c r="AU189" s="161" t="s">
        <v>81</v>
      </c>
      <c r="AY189" s="16" t="s">
        <v>123</v>
      </c>
      <c r="BE189" s="162">
        <f t="shared" si="24"/>
        <v>0</v>
      </c>
      <c r="BF189" s="162">
        <f t="shared" si="25"/>
        <v>0</v>
      </c>
      <c r="BG189" s="162">
        <f t="shared" si="26"/>
        <v>0</v>
      </c>
      <c r="BH189" s="162">
        <f t="shared" si="27"/>
        <v>0</v>
      </c>
      <c r="BI189" s="162">
        <f t="shared" si="28"/>
        <v>0</v>
      </c>
      <c r="BJ189" s="16" t="s">
        <v>79</v>
      </c>
      <c r="BK189" s="162">
        <f t="shared" si="29"/>
        <v>0</v>
      </c>
      <c r="BL189" s="16" t="s">
        <v>192</v>
      </c>
      <c r="BM189" s="161" t="s">
        <v>318</v>
      </c>
    </row>
    <row r="190" spans="1:65" s="34" customFormat="1" ht="12">
      <c r="A190" s="30"/>
      <c r="B190" s="148"/>
      <c r="C190" s="149" t="s">
        <v>319</v>
      </c>
      <c r="D190" s="149" t="s">
        <v>126</v>
      </c>
      <c r="E190" s="150" t="s">
        <v>320</v>
      </c>
      <c r="F190" s="151" t="s">
        <v>321</v>
      </c>
      <c r="G190" s="152" t="s">
        <v>183</v>
      </c>
      <c r="H190" s="153">
        <v>4</v>
      </c>
      <c r="I190" s="154"/>
      <c r="J190" s="155">
        <f t="shared" si="20"/>
        <v>0</v>
      </c>
      <c r="K190" s="156" t="s">
        <v>130</v>
      </c>
      <c r="L190" s="31"/>
      <c r="M190" s="157"/>
      <c r="N190" s="158" t="s">
        <v>39</v>
      </c>
      <c r="O190" s="58"/>
      <c r="P190" s="159">
        <f t="shared" si="21"/>
        <v>0</v>
      </c>
      <c r="Q190" s="159">
        <v>1.9000000000000001E-4</v>
      </c>
      <c r="R190" s="159">
        <f t="shared" si="22"/>
        <v>7.6000000000000004E-4</v>
      </c>
      <c r="S190" s="159">
        <v>0</v>
      </c>
      <c r="T190" s="160">
        <f t="shared" si="23"/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61" t="s">
        <v>192</v>
      </c>
      <c r="AT190" s="161" t="s">
        <v>126</v>
      </c>
      <c r="AU190" s="161" t="s">
        <v>81</v>
      </c>
      <c r="AY190" s="16" t="s">
        <v>123</v>
      </c>
      <c r="BE190" s="162">
        <f t="shared" si="24"/>
        <v>0</v>
      </c>
      <c r="BF190" s="162">
        <f t="shared" si="25"/>
        <v>0</v>
      </c>
      <c r="BG190" s="162">
        <f t="shared" si="26"/>
        <v>0</v>
      </c>
      <c r="BH190" s="162">
        <f t="shared" si="27"/>
        <v>0</v>
      </c>
      <c r="BI190" s="162">
        <f t="shared" si="28"/>
        <v>0</v>
      </c>
      <c r="BJ190" s="16" t="s">
        <v>79</v>
      </c>
      <c r="BK190" s="162">
        <f t="shared" si="29"/>
        <v>0</v>
      </c>
      <c r="BL190" s="16" t="s">
        <v>192</v>
      </c>
      <c r="BM190" s="161" t="s">
        <v>322</v>
      </c>
    </row>
    <row r="191" spans="1:65" s="34" customFormat="1" ht="21.75" customHeight="1">
      <c r="A191" s="30"/>
      <c r="B191" s="148"/>
      <c r="C191" s="149" t="s">
        <v>323</v>
      </c>
      <c r="D191" s="149" t="s">
        <v>126</v>
      </c>
      <c r="E191" s="150" t="s">
        <v>324</v>
      </c>
      <c r="F191" s="151" t="s">
        <v>325</v>
      </c>
      <c r="G191" s="152" t="s">
        <v>183</v>
      </c>
      <c r="H191" s="153">
        <v>4</v>
      </c>
      <c r="I191" s="154"/>
      <c r="J191" s="155">
        <f t="shared" si="20"/>
        <v>0</v>
      </c>
      <c r="K191" s="156" t="s">
        <v>130</v>
      </c>
      <c r="L191" s="31"/>
      <c r="M191" s="157"/>
      <c r="N191" s="158" t="s">
        <v>39</v>
      </c>
      <c r="O191" s="58"/>
      <c r="P191" s="159">
        <f t="shared" si="21"/>
        <v>0</v>
      </c>
      <c r="Q191" s="159">
        <v>1.0000000000000001E-5</v>
      </c>
      <c r="R191" s="159">
        <f t="shared" si="22"/>
        <v>4.0000000000000003E-5</v>
      </c>
      <c r="S191" s="159">
        <v>0</v>
      </c>
      <c r="T191" s="160">
        <f t="shared" si="23"/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61" t="s">
        <v>192</v>
      </c>
      <c r="AT191" s="161" t="s">
        <v>126</v>
      </c>
      <c r="AU191" s="161" t="s">
        <v>81</v>
      </c>
      <c r="AY191" s="16" t="s">
        <v>123</v>
      </c>
      <c r="BE191" s="162">
        <f t="shared" si="24"/>
        <v>0</v>
      </c>
      <c r="BF191" s="162">
        <f t="shared" si="25"/>
        <v>0</v>
      </c>
      <c r="BG191" s="162">
        <f t="shared" si="26"/>
        <v>0</v>
      </c>
      <c r="BH191" s="162">
        <f t="shared" si="27"/>
        <v>0</v>
      </c>
      <c r="BI191" s="162">
        <f t="shared" si="28"/>
        <v>0</v>
      </c>
      <c r="BJ191" s="16" t="s">
        <v>79</v>
      </c>
      <c r="BK191" s="162">
        <f t="shared" si="29"/>
        <v>0</v>
      </c>
      <c r="BL191" s="16" t="s">
        <v>192</v>
      </c>
      <c r="BM191" s="161" t="s">
        <v>326</v>
      </c>
    </row>
    <row r="192" spans="1:65" s="34" customFormat="1" ht="22.5">
      <c r="A192" s="30"/>
      <c r="B192" s="148"/>
      <c r="C192" s="149" t="s">
        <v>327</v>
      </c>
      <c r="D192" s="149" t="s">
        <v>126</v>
      </c>
      <c r="E192" s="150" t="s">
        <v>328</v>
      </c>
      <c r="F192" s="151" t="s">
        <v>329</v>
      </c>
      <c r="G192" s="152" t="s">
        <v>279</v>
      </c>
      <c r="H192" s="173"/>
      <c r="I192" s="154"/>
      <c r="J192" s="155">
        <f t="shared" si="20"/>
        <v>0</v>
      </c>
      <c r="K192" s="156" t="s">
        <v>130</v>
      </c>
      <c r="L192" s="31"/>
      <c r="M192" s="157"/>
      <c r="N192" s="158" t="s">
        <v>39</v>
      </c>
      <c r="O192" s="58"/>
      <c r="P192" s="159">
        <f t="shared" si="21"/>
        <v>0</v>
      </c>
      <c r="Q192" s="159">
        <v>0</v>
      </c>
      <c r="R192" s="159">
        <f t="shared" si="22"/>
        <v>0</v>
      </c>
      <c r="S192" s="159">
        <v>0</v>
      </c>
      <c r="T192" s="160">
        <f t="shared" si="23"/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61" t="s">
        <v>192</v>
      </c>
      <c r="AT192" s="161" t="s">
        <v>126</v>
      </c>
      <c r="AU192" s="161" t="s">
        <v>81</v>
      </c>
      <c r="AY192" s="16" t="s">
        <v>123</v>
      </c>
      <c r="BE192" s="162">
        <f t="shared" si="24"/>
        <v>0</v>
      </c>
      <c r="BF192" s="162">
        <f t="shared" si="25"/>
        <v>0</v>
      </c>
      <c r="BG192" s="162">
        <f t="shared" si="26"/>
        <v>0</v>
      </c>
      <c r="BH192" s="162">
        <f t="shared" si="27"/>
        <v>0</v>
      </c>
      <c r="BI192" s="162">
        <f t="shared" si="28"/>
        <v>0</v>
      </c>
      <c r="BJ192" s="16" t="s">
        <v>79</v>
      </c>
      <c r="BK192" s="162">
        <f t="shared" si="29"/>
        <v>0</v>
      </c>
      <c r="BL192" s="16" t="s">
        <v>192</v>
      </c>
      <c r="BM192" s="161" t="s">
        <v>330</v>
      </c>
    </row>
    <row r="193" spans="1:65" s="134" customFormat="1" ht="22.9" customHeight="1">
      <c r="B193" s="135"/>
      <c r="D193" s="136" t="s">
        <v>73</v>
      </c>
      <c r="E193" s="146" t="s">
        <v>331</v>
      </c>
      <c r="F193" s="136" t="s">
        <v>332</v>
      </c>
      <c r="I193" s="138"/>
      <c r="J193" s="147">
        <f>BK193</f>
        <v>0</v>
      </c>
      <c r="L193" s="135"/>
      <c r="M193" s="140"/>
      <c r="N193" s="141"/>
      <c r="O193" s="141"/>
      <c r="P193" s="142">
        <f>SUM(P194:P203)</f>
        <v>0</v>
      </c>
      <c r="Q193" s="141"/>
      <c r="R193" s="142">
        <f>SUM(R194:R203)</f>
        <v>4.5100000000000001E-2</v>
      </c>
      <c r="S193" s="141"/>
      <c r="T193" s="143">
        <f>SUM(T194:T203)</f>
        <v>2.273E-2</v>
      </c>
      <c r="AR193" s="136" t="s">
        <v>81</v>
      </c>
      <c r="AT193" s="144" t="s">
        <v>73</v>
      </c>
      <c r="AU193" s="144" t="s">
        <v>79</v>
      </c>
      <c r="AY193" s="136" t="s">
        <v>123</v>
      </c>
      <c r="BK193" s="145">
        <f>SUM(BK194:BK203)</f>
        <v>0</v>
      </c>
    </row>
    <row r="194" spans="1:65" s="34" customFormat="1" ht="16.5" customHeight="1">
      <c r="A194" s="30"/>
      <c r="B194" s="148"/>
      <c r="C194" s="149" t="s">
        <v>333</v>
      </c>
      <c r="D194" s="149" t="s">
        <v>126</v>
      </c>
      <c r="E194" s="150" t="s">
        <v>334</v>
      </c>
      <c r="F194" s="151" t="s">
        <v>335</v>
      </c>
      <c r="G194" s="152" t="s">
        <v>336</v>
      </c>
      <c r="H194" s="153">
        <v>1</v>
      </c>
      <c r="I194" s="154"/>
      <c r="J194" s="155">
        <f t="shared" ref="J194:J203" si="30">ROUND(I194*H194,2)</f>
        <v>0</v>
      </c>
      <c r="K194" s="156" t="s">
        <v>130</v>
      </c>
      <c r="L194" s="31"/>
      <c r="M194" s="157"/>
      <c r="N194" s="158" t="s">
        <v>39</v>
      </c>
      <c r="O194" s="58"/>
      <c r="P194" s="159">
        <f t="shared" ref="P194:P203" si="31">O194*H194</f>
        <v>0</v>
      </c>
      <c r="Q194" s="159">
        <v>0</v>
      </c>
      <c r="R194" s="159">
        <f t="shared" ref="R194:R203" si="32">Q194*H194</f>
        <v>0</v>
      </c>
      <c r="S194" s="159">
        <v>1.9460000000000002E-2</v>
      </c>
      <c r="T194" s="160">
        <f t="shared" ref="T194:T203" si="33">S194*H194</f>
        <v>1.9460000000000002E-2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61" t="s">
        <v>192</v>
      </c>
      <c r="AT194" s="161" t="s">
        <v>126</v>
      </c>
      <c r="AU194" s="161" t="s">
        <v>81</v>
      </c>
      <c r="AY194" s="16" t="s">
        <v>123</v>
      </c>
      <c r="BE194" s="162">
        <f t="shared" ref="BE194:BE203" si="34">IF(N194="základní",J194,0)</f>
        <v>0</v>
      </c>
      <c r="BF194" s="162">
        <f t="shared" ref="BF194:BF203" si="35">IF(N194="snížená",J194,0)</f>
        <v>0</v>
      </c>
      <c r="BG194" s="162">
        <f t="shared" ref="BG194:BG203" si="36">IF(N194="zákl. přenesená",J194,0)</f>
        <v>0</v>
      </c>
      <c r="BH194" s="162">
        <f t="shared" ref="BH194:BH203" si="37">IF(N194="sníž. přenesená",J194,0)</f>
        <v>0</v>
      </c>
      <c r="BI194" s="162">
        <f t="shared" ref="BI194:BI203" si="38">IF(N194="nulová",J194,0)</f>
        <v>0</v>
      </c>
      <c r="BJ194" s="16" t="s">
        <v>79</v>
      </c>
      <c r="BK194" s="162">
        <f t="shared" ref="BK194:BK203" si="39">ROUND(I194*H194,2)</f>
        <v>0</v>
      </c>
      <c r="BL194" s="16" t="s">
        <v>192</v>
      </c>
      <c r="BM194" s="161" t="s">
        <v>337</v>
      </c>
    </row>
    <row r="195" spans="1:65" s="34" customFormat="1" ht="24">
      <c r="A195" s="30"/>
      <c r="B195" s="148"/>
      <c r="C195" s="149" t="s">
        <v>338</v>
      </c>
      <c r="D195" s="149" t="s">
        <v>126</v>
      </c>
      <c r="E195" s="150" t="s">
        <v>339</v>
      </c>
      <c r="F195" s="151" t="s">
        <v>340</v>
      </c>
      <c r="G195" s="152" t="s">
        <v>336</v>
      </c>
      <c r="H195" s="153">
        <v>1</v>
      </c>
      <c r="I195" s="154"/>
      <c r="J195" s="155">
        <f t="shared" si="30"/>
        <v>0</v>
      </c>
      <c r="K195" s="156" t="s">
        <v>130</v>
      </c>
      <c r="L195" s="31"/>
      <c r="M195" s="157"/>
      <c r="N195" s="158" t="s">
        <v>39</v>
      </c>
      <c r="O195" s="58"/>
      <c r="P195" s="159">
        <f t="shared" si="31"/>
        <v>0</v>
      </c>
      <c r="Q195" s="159">
        <v>2.0729999999999998E-2</v>
      </c>
      <c r="R195" s="159">
        <f t="shared" si="32"/>
        <v>2.0729999999999998E-2</v>
      </c>
      <c r="S195" s="159">
        <v>0</v>
      </c>
      <c r="T195" s="160">
        <f t="shared" si="33"/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61" t="s">
        <v>192</v>
      </c>
      <c r="AT195" s="161" t="s">
        <v>126</v>
      </c>
      <c r="AU195" s="161" t="s">
        <v>81</v>
      </c>
      <c r="AY195" s="16" t="s">
        <v>123</v>
      </c>
      <c r="BE195" s="162">
        <f t="shared" si="34"/>
        <v>0</v>
      </c>
      <c r="BF195" s="162">
        <f t="shared" si="35"/>
        <v>0</v>
      </c>
      <c r="BG195" s="162">
        <f t="shared" si="36"/>
        <v>0</v>
      </c>
      <c r="BH195" s="162">
        <f t="shared" si="37"/>
        <v>0</v>
      </c>
      <c r="BI195" s="162">
        <f t="shared" si="38"/>
        <v>0</v>
      </c>
      <c r="BJ195" s="16" t="s">
        <v>79</v>
      </c>
      <c r="BK195" s="162">
        <f t="shared" si="39"/>
        <v>0</v>
      </c>
      <c r="BL195" s="16" t="s">
        <v>192</v>
      </c>
      <c r="BM195" s="161" t="s">
        <v>341</v>
      </c>
    </row>
    <row r="196" spans="1:65" s="34" customFormat="1" ht="33" customHeight="1">
      <c r="A196" s="30"/>
      <c r="B196" s="148"/>
      <c r="C196" s="149" t="s">
        <v>342</v>
      </c>
      <c r="D196" s="149" t="s">
        <v>126</v>
      </c>
      <c r="E196" s="150" t="s">
        <v>343</v>
      </c>
      <c r="F196" s="151" t="s">
        <v>344</v>
      </c>
      <c r="G196" s="152" t="s">
        <v>215</v>
      </c>
      <c r="H196" s="153">
        <v>6.8000000000000005E-2</v>
      </c>
      <c r="I196" s="154"/>
      <c r="J196" s="155">
        <f t="shared" si="30"/>
        <v>0</v>
      </c>
      <c r="K196" s="156" t="s">
        <v>130</v>
      </c>
      <c r="L196" s="31"/>
      <c r="M196" s="157"/>
      <c r="N196" s="158" t="s">
        <v>39</v>
      </c>
      <c r="O196" s="58"/>
      <c r="P196" s="159">
        <f t="shared" si="31"/>
        <v>0</v>
      </c>
      <c r="Q196" s="159">
        <v>0</v>
      </c>
      <c r="R196" s="159">
        <f t="shared" si="32"/>
        <v>0</v>
      </c>
      <c r="S196" s="159">
        <v>0</v>
      </c>
      <c r="T196" s="160">
        <f t="shared" si="33"/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61" t="s">
        <v>192</v>
      </c>
      <c r="AT196" s="161" t="s">
        <v>126</v>
      </c>
      <c r="AU196" s="161" t="s">
        <v>81</v>
      </c>
      <c r="AY196" s="16" t="s">
        <v>123</v>
      </c>
      <c r="BE196" s="162">
        <f t="shared" si="34"/>
        <v>0</v>
      </c>
      <c r="BF196" s="162">
        <f t="shared" si="35"/>
        <v>0</v>
      </c>
      <c r="BG196" s="162">
        <f t="shared" si="36"/>
        <v>0</v>
      </c>
      <c r="BH196" s="162">
        <f t="shared" si="37"/>
        <v>0</v>
      </c>
      <c r="BI196" s="162">
        <f t="shared" si="38"/>
        <v>0</v>
      </c>
      <c r="BJ196" s="16" t="s">
        <v>79</v>
      </c>
      <c r="BK196" s="162">
        <f t="shared" si="39"/>
        <v>0</v>
      </c>
      <c r="BL196" s="16" t="s">
        <v>192</v>
      </c>
      <c r="BM196" s="161" t="s">
        <v>345</v>
      </c>
    </row>
    <row r="197" spans="1:65" s="34" customFormat="1" ht="16.5" customHeight="1">
      <c r="A197" s="30"/>
      <c r="B197" s="148"/>
      <c r="C197" s="149" t="s">
        <v>346</v>
      </c>
      <c r="D197" s="149" t="s">
        <v>126</v>
      </c>
      <c r="E197" s="150" t="s">
        <v>347</v>
      </c>
      <c r="F197" s="151" t="s">
        <v>348</v>
      </c>
      <c r="G197" s="152" t="s">
        <v>336</v>
      </c>
      <c r="H197" s="153">
        <v>1</v>
      </c>
      <c r="I197" s="154"/>
      <c r="J197" s="155">
        <f t="shared" si="30"/>
        <v>0</v>
      </c>
      <c r="K197" s="156" t="s">
        <v>130</v>
      </c>
      <c r="L197" s="31"/>
      <c r="M197" s="157"/>
      <c r="N197" s="158" t="s">
        <v>39</v>
      </c>
      <c r="O197" s="58"/>
      <c r="P197" s="159">
        <f t="shared" si="31"/>
        <v>0</v>
      </c>
      <c r="Q197" s="159">
        <v>0</v>
      </c>
      <c r="R197" s="159">
        <f t="shared" si="32"/>
        <v>0</v>
      </c>
      <c r="S197" s="159">
        <v>1.56E-3</v>
      </c>
      <c r="T197" s="160">
        <f t="shared" si="33"/>
        <v>1.56E-3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61" t="s">
        <v>192</v>
      </c>
      <c r="AT197" s="161" t="s">
        <v>126</v>
      </c>
      <c r="AU197" s="161" t="s">
        <v>81</v>
      </c>
      <c r="AY197" s="16" t="s">
        <v>123</v>
      </c>
      <c r="BE197" s="162">
        <f t="shared" si="34"/>
        <v>0</v>
      </c>
      <c r="BF197" s="162">
        <f t="shared" si="35"/>
        <v>0</v>
      </c>
      <c r="BG197" s="162">
        <f t="shared" si="36"/>
        <v>0</v>
      </c>
      <c r="BH197" s="162">
        <f t="shared" si="37"/>
        <v>0</v>
      </c>
      <c r="BI197" s="162">
        <f t="shared" si="38"/>
        <v>0</v>
      </c>
      <c r="BJ197" s="16" t="s">
        <v>79</v>
      </c>
      <c r="BK197" s="162">
        <f t="shared" si="39"/>
        <v>0</v>
      </c>
      <c r="BL197" s="16" t="s">
        <v>192</v>
      </c>
      <c r="BM197" s="161" t="s">
        <v>349</v>
      </c>
    </row>
    <row r="198" spans="1:65" s="34" customFormat="1" ht="16.5" customHeight="1">
      <c r="A198" s="30"/>
      <c r="B198" s="148"/>
      <c r="C198" s="149" t="s">
        <v>350</v>
      </c>
      <c r="D198" s="149" t="s">
        <v>126</v>
      </c>
      <c r="E198" s="150" t="s">
        <v>351</v>
      </c>
      <c r="F198" s="151" t="s">
        <v>352</v>
      </c>
      <c r="G198" s="152" t="s">
        <v>336</v>
      </c>
      <c r="H198" s="153">
        <v>1</v>
      </c>
      <c r="I198" s="154"/>
      <c r="J198" s="155">
        <f t="shared" si="30"/>
        <v>0</v>
      </c>
      <c r="K198" s="156" t="s">
        <v>130</v>
      </c>
      <c r="L198" s="31"/>
      <c r="M198" s="157"/>
      <c r="N198" s="158" t="s">
        <v>39</v>
      </c>
      <c r="O198" s="58"/>
      <c r="P198" s="159">
        <f t="shared" si="31"/>
        <v>0</v>
      </c>
      <c r="Q198" s="159">
        <v>0</v>
      </c>
      <c r="R198" s="159">
        <f t="shared" si="32"/>
        <v>0</v>
      </c>
      <c r="S198" s="159">
        <v>8.5999999999999998E-4</v>
      </c>
      <c r="T198" s="160">
        <f t="shared" si="33"/>
        <v>8.5999999999999998E-4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61" t="s">
        <v>192</v>
      </c>
      <c r="AT198" s="161" t="s">
        <v>126</v>
      </c>
      <c r="AU198" s="161" t="s">
        <v>81</v>
      </c>
      <c r="AY198" s="16" t="s">
        <v>123</v>
      </c>
      <c r="BE198" s="162">
        <f t="shared" si="34"/>
        <v>0</v>
      </c>
      <c r="BF198" s="162">
        <f t="shared" si="35"/>
        <v>0</v>
      </c>
      <c r="BG198" s="162">
        <f t="shared" si="36"/>
        <v>0</v>
      </c>
      <c r="BH198" s="162">
        <f t="shared" si="37"/>
        <v>0</v>
      </c>
      <c r="BI198" s="162">
        <f t="shared" si="38"/>
        <v>0</v>
      </c>
      <c r="BJ198" s="16" t="s">
        <v>79</v>
      </c>
      <c r="BK198" s="162">
        <f t="shared" si="39"/>
        <v>0</v>
      </c>
      <c r="BL198" s="16" t="s">
        <v>192</v>
      </c>
      <c r="BM198" s="161" t="s">
        <v>353</v>
      </c>
    </row>
    <row r="199" spans="1:65" s="34" customFormat="1" ht="21.75" customHeight="1">
      <c r="A199" s="30"/>
      <c r="B199" s="148"/>
      <c r="C199" s="149" t="s">
        <v>354</v>
      </c>
      <c r="D199" s="149" t="s">
        <v>126</v>
      </c>
      <c r="E199" s="150" t="s">
        <v>355</v>
      </c>
      <c r="F199" s="151" t="s">
        <v>356</v>
      </c>
      <c r="G199" s="152" t="s">
        <v>336</v>
      </c>
      <c r="H199" s="153">
        <v>1</v>
      </c>
      <c r="I199" s="154"/>
      <c r="J199" s="155">
        <f t="shared" si="30"/>
        <v>0</v>
      </c>
      <c r="K199" s="156"/>
      <c r="L199" s="31"/>
      <c r="M199" s="157"/>
      <c r="N199" s="158" t="s">
        <v>39</v>
      </c>
      <c r="O199" s="58"/>
      <c r="P199" s="159">
        <f t="shared" si="31"/>
        <v>0</v>
      </c>
      <c r="Q199" s="159">
        <v>1.8E-3</v>
      </c>
      <c r="R199" s="159">
        <f t="shared" si="32"/>
        <v>1.8E-3</v>
      </c>
      <c r="S199" s="159">
        <v>0</v>
      </c>
      <c r="T199" s="160">
        <f t="shared" si="33"/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61" t="s">
        <v>192</v>
      </c>
      <c r="AT199" s="161" t="s">
        <v>126</v>
      </c>
      <c r="AU199" s="161" t="s">
        <v>81</v>
      </c>
      <c r="AY199" s="16" t="s">
        <v>123</v>
      </c>
      <c r="BE199" s="162">
        <f t="shared" si="34"/>
        <v>0</v>
      </c>
      <c r="BF199" s="162">
        <f t="shared" si="35"/>
        <v>0</v>
      </c>
      <c r="BG199" s="162">
        <f t="shared" si="36"/>
        <v>0</v>
      </c>
      <c r="BH199" s="162">
        <f t="shared" si="37"/>
        <v>0</v>
      </c>
      <c r="BI199" s="162">
        <f t="shared" si="38"/>
        <v>0</v>
      </c>
      <c r="BJ199" s="16" t="s">
        <v>79</v>
      </c>
      <c r="BK199" s="162">
        <f t="shared" si="39"/>
        <v>0</v>
      </c>
      <c r="BL199" s="16" t="s">
        <v>192</v>
      </c>
      <c r="BM199" s="161" t="s">
        <v>357</v>
      </c>
    </row>
    <row r="200" spans="1:65" s="34" customFormat="1" ht="16.5" customHeight="1">
      <c r="A200" s="30"/>
      <c r="B200" s="148"/>
      <c r="C200" s="149" t="s">
        <v>358</v>
      </c>
      <c r="D200" s="149" t="s">
        <v>126</v>
      </c>
      <c r="E200" s="150" t="s">
        <v>359</v>
      </c>
      <c r="F200" s="151" t="s">
        <v>360</v>
      </c>
      <c r="G200" s="152" t="s">
        <v>336</v>
      </c>
      <c r="H200" s="153">
        <v>1</v>
      </c>
      <c r="I200" s="154"/>
      <c r="J200" s="155">
        <f t="shared" si="30"/>
        <v>0</v>
      </c>
      <c r="K200" s="156" t="s">
        <v>130</v>
      </c>
      <c r="L200" s="31"/>
      <c r="M200" s="157"/>
      <c r="N200" s="158" t="s">
        <v>39</v>
      </c>
      <c r="O200" s="58"/>
      <c r="P200" s="159">
        <f t="shared" si="31"/>
        <v>0</v>
      </c>
      <c r="Q200" s="159">
        <v>1.8400000000000001E-3</v>
      </c>
      <c r="R200" s="159">
        <f t="shared" si="32"/>
        <v>1.8400000000000001E-3</v>
      </c>
      <c r="S200" s="159">
        <v>0</v>
      </c>
      <c r="T200" s="160">
        <f t="shared" si="33"/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61" t="s">
        <v>192</v>
      </c>
      <c r="AT200" s="161" t="s">
        <v>126</v>
      </c>
      <c r="AU200" s="161" t="s">
        <v>81</v>
      </c>
      <c r="AY200" s="16" t="s">
        <v>123</v>
      </c>
      <c r="BE200" s="162">
        <f t="shared" si="34"/>
        <v>0</v>
      </c>
      <c r="BF200" s="162">
        <f t="shared" si="35"/>
        <v>0</v>
      </c>
      <c r="BG200" s="162">
        <f t="shared" si="36"/>
        <v>0</v>
      </c>
      <c r="BH200" s="162">
        <f t="shared" si="37"/>
        <v>0</v>
      </c>
      <c r="BI200" s="162">
        <f t="shared" si="38"/>
        <v>0</v>
      </c>
      <c r="BJ200" s="16" t="s">
        <v>79</v>
      </c>
      <c r="BK200" s="162">
        <f t="shared" si="39"/>
        <v>0</v>
      </c>
      <c r="BL200" s="16" t="s">
        <v>192</v>
      </c>
      <c r="BM200" s="161" t="s">
        <v>361</v>
      </c>
    </row>
    <row r="201" spans="1:65" s="34" customFormat="1" ht="16.5" customHeight="1">
      <c r="A201" s="30"/>
      <c r="B201" s="148"/>
      <c r="C201" s="149" t="s">
        <v>362</v>
      </c>
      <c r="D201" s="149" t="s">
        <v>126</v>
      </c>
      <c r="E201" s="150" t="s">
        <v>363</v>
      </c>
      <c r="F201" s="151" t="s">
        <v>364</v>
      </c>
      <c r="G201" s="152" t="s">
        <v>246</v>
      </c>
      <c r="H201" s="153">
        <v>1</v>
      </c>
      <c r="I201" s="154"/>
      <c r="J201" s="155">
        <f t="shared" si="30"/>
        <v>0</v>
      </c>
      <c r="K201" s="156" t="s">
        <v>130</v>
      </c>
      <c r="L201" s="31"/>
      <c r="M201" s="157"/>
      <c r="N201" s="158" t="s">
        <v>39</v>
      </c>
      <c r="O201" s="58"/>
      <c r="P201" s="159">
        <f t="shared" si="31"/>
        <v>0</v>
      </c>
      <c r="Q201" s="159">
        <v>0</v>
      </c>
      <c r="R201" s="159">
        <f t="shared" si="32"/>
        <v>0</v>
      </c>
      <c r="S201" s="159">
        <v>8.4999999999999995E-4</v>
      </c>
      <c r="T201" s="160">
        <f t="shared" si="33"/>
        <v>8.4999999999999995E-4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61" t="s">
        <v>192</v>
      </c>
      <c r="AT201" s="161" t="s">
        <v>126</v>
      </c>
      <c r="AU201" s="161" t="s">
        <v>81</v>
      </c>
      <c r="AY201" s="16" t="s">
        <v>123</v>
      </c>
      <c r="BE201" s="162">
        <f t="shared" si="34"/>
        <v>0</v>
      </c>
      <c r="BF201" s="162">
        <f t="shared" si="35"/>
        <v>0</v>
      </c>
      <c r="BG201" s="162">
        <f t="shared" si="36"/>
        <v>0</v>
      </c>
      <c r="BH201" s="162">
        <f t="shared" si="37"/>
        <v>0</v>
      </c>
      <c r="BI201" s="162">
        <f t="shared" si="38"/>
        <v>0</v>
      </c>
      <c r="BJ201" s="16" t="s">
        <v>79</v>
      </c>
      <c r="BK201" s="162">
        <f t="shared" si="39"/>
        <v>0</v>
      </c>
      <c r="BL201" s="16" t="s">
        <v>192</v>
      </c>
      <c r="BM201" s="161" t="s">
        <v>365</v>
      </c>
    </row>
    <row r="202" spans="1:65" s="34" customFormat="1" ht="24">
      <c r="A202" s="30"/>
      <c r="B202" s="148"/>
      <c r="C202" s="149" t="s">
        <v>366</v>
      </c>
      <c r="D202" s="149" t="s">
        <v>126</v>
      </c>
      <c r="E202" s="150" t="s">
        <v>367</v>
      </c>
      <c r="F202" s="151" t="s">
        <v>368</v>
      </c>
      <c r="G202" s="152" t="s">
        <v>336</v>
      </c>
      <c r="H202" s="153">
        <v>1</v>
      </c>
      <c r="I202" s="154"/>
      <c r="J202" s="155">
        <f t="shared" si="30"/>
        <v>0</v>
      </c>
      <c r="K202" s="156"/>
      <c r="L202" s="31"/>
      <c r="M202" s="157"/>
      <c r="N202" s="158" t="s">
        <v>39</v>
      </c>
      <c r="O202" s="58"/>
      <c r="P202" s="159">
        <f t="shared" si="31"/>
        <v>0</v>
      </c>
      <c r="Q202" s="159">
        <v>2.0729999999999998E-2</v>
      </c>
      <c r="R202" s="159">
        <f t="shared" si="32"/>
        <v>2.0729999999999998E-2</v>
      </c>
      <c r="S202" s="159">
        <v>0</v>
      </c>
      <c r="T202" s="160">
        <f t="shared" si="33"/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61" t="s">
        <v>192</v>
      </c>
      <c r="AT202" s="161" t="s">
        <v>126</v>
      </c>
      <c r="AU202" s="161" t="s">
        <v>81</v>
      </c>
      <c r="AY202" s="16" t="s">
        <v>123</v>
      </c>
      <c r="BE202" s="162">
        <f t="shared" si="34"/>
        <v>0</v>
      </c>
      <c r="BF202" s="162">
        <f t="shared" si="35"/>
        <v>0</v>
      </c>
      <c r="BG202" s="162">
        <f t="shared" si="36"/>
        <v>0</v>
      </c>
      <c r="BH202" s="162">
        <f t="shared" si="37"/>
        <v>0</v>
      </c>
      <c r="BI202" s="162">
        <f t="shared" si="38"/>
        <v>0</v>
      </c>
      <c r="BJ202" s="16" t="s">
        <v>79</v>
      </c>
      <c r="BK202" s="162">
        <f t="shared" si="39"/>
        <v>0</v>
      </c>
      <c r="BL202" s="16" t="s">
        <v>192</v>
      </c>
      <c r="BM202" s="161" t="s">
        <v>369</v>
      </c>
    </row>
    <row r="203" spans="1:65" s="34" customFormat="1" ht="22.5">
      <c r="A203" s="30"/>
      <c r="B203" s="148"/>
      <c r="C203" s="149" t="s">
        <v>370</v>
      </c>
      <c r="D203" s="149" t="s">
        <v>126</v>
      </c>
      <c r="E203" s="150" t="s">
        <v>371</v>
      </c>
      <c r="F203" s="151" t="s">
        <v>372</v>
      </c>
      <c r="G203" s="152" t="s">
        <v>279</v>
      </c>
      <c r="H203" s="173"/>
      <c r="I203" s="154"/>
      <c r="J203" s="155">
        <f t="shared" si="30"/>
        <v>0</v>
      </c>
      <c r="K203" s="156" t="s">
        <v>130</v>
      </c>
      <c r="L203" s="31"/>
      <c r="M203" s="157"/>
      <c r="N203" s="158" t="s">
        <v>39</v>
      </c>
      <c r="O203" s="58"/>
      <c r="P203" s="159">
        <f t="shared" si="31"/>
        <v>0</v>
      </c>
      <c r="Q203" s="159">
        <v>0</v>
      </c>
      <c r="R203" s="159">
        <f t="shared" si="32"/>
        <v>0</v>
      </c>
      <c r="S203" s="159">
        <v>0</v>
      </c>
      <c r="T203" s="160">
        <f t="shared" si="33"/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61" t="s">
        <v>192</v>
      </c>
      <c r="AT203" s="161" t="s">
        <v>126</v>
      </c>
      <c r="AU203" s="161" t="s">
        <v>81</v>
      </c>
      <c r="AY203" s="16" t="s">
        <v>123</v>
      </c>
      <c r="BE203" s="162">
        <f t="shared" si="34"/>
        <v>0</v>
      </c>
      <c r="BF203" s="162">
        <f t="shared" si="35"/>
        <v>0</v>
      </c>
      <c r="BG203" s="162">
        <f t="shared" si="36"/>
        <v>0</v>
      </c>
      <c r="BH203" s="162">
        <f t="shared" si="37"/>
        <v>0</v>
      </c>
      <c r="BI203" s="162">
        <f t="shared" si="38"/>
        <v>0</v>
      </c>
      <c r="BJ203" s="16" t="s">
        <v>79</v>
      </c>
      <c r="BK203" s="162">
        <f t="shared" si="39"/>
        <v>0</v>
      </c>
      <c r="BL203" s="16" t="s">
        <v>192</v>
      </c>
      <c r="BM203" s="161" t="s">
        <v>373</v>
      </c>
    </row>
    <row r="204" spans="1:65" s="134" customFormat="1" ht="22.9" customHeight="1">
      <c r="B204" s="135"/>
      <c r="D204" s="136" t="s">
        <v>73</v>
      </c>
      <c r="E204" s="146" t="s">
        <v>374</v>
      </c>
      <c r="F204" s="136" t="s">
        <v>375</v>
      </c>
      <c r="I204" s="138"/>
      <c r="J204" s="147">
        <f>BK204</f>
        <v>0</v>
      </c>
      <c r="L204" s="135"/>
      <c r="M204" s="140"/>
      <c r="N204" s="141"/>
      <c r="O204" s="141"/>
      <c r="P204" s="142">
        <f>SUM(P205:P209)</f>
        <v>0</v>
      </c>
      <c r="Q204" s="141"/>
      <c r="R204" s="142">
        <f>SUM(R205:R209)</f>
        <v>6.7000000000000002E-4</v>
      </c>
      <c r="S204" s="141"/>
      <c r="T204" s="143">
        <f>SUM(T205:T209)</f>
        <v>8.9999999999999998E-4</v>
      </c>
      <c r="AR204" s="136" t="s">
        <v>81</v>
      </c>
      <c r="AT204" s="144" t="s">
        <v>73</v>
      </c>
      <c r="AU204" s="144" t="s">
        <v>79</v>
      </c>
      <c r="AY204" s="136" t="s">
        <v>123</v>
      </c>
      <c r="BK204" s="145">
        <f>SUM(BK205:BK209)</f>
        <v>0</v>
      </c>
    </row>
    <row r="205" spans="1:65" s="34" customFormat="1" ht="21.75" customHeight="1">
      <c r="A205" s="30"/>
      <c r="B205" s="148"/>
      <c r="C205" s="149" t="s">
        <v>376</v>
      </c>
      <c r="D205" s="149" t="s">
        <v>126</v>
      </c>
      <c r="E205" s="150" t="s">
        <v>377</v>
      </c>
      <c r="F205" s="151" t="s">
        <v>378</v>
      </c>
      <c r="G205" s="152" t="s">
        <v>246</v>
      </c>
      <c r="H205" s="153">
        <v>1</v>
      </c>
      <c r="I205" s="154"/>
      <c r="J205" s="155">
        <f>ROUND(I205*H205,2)</f>
        <v>0</v>
      </c>
      <c r="K205" s="156" t="s">
        <v>130</v>
      </c>
      <c r="L205" s="31"/>
      <c r="M205" s="157"/>
      <c r="N205" s="158" t="s">
        <v>39</v>
      </c>
      <c r="O205" s="58"/>
      <c r="P205" s="159">
        <f>O205*H205</f>
        <v>0</v>
      </c>
      <c r="Q205" s="159">
        <v>4.0000000000000003E-5</v>
      </c>
      <c r="R205" s="159">
        <f>Q205*H205</f>
        <v>4.0000000000000003E-5</v>
      </c>
      <c r="S205" s="159">
        <v>4.4999999999999999E-4</v>
      </c>
      <c r="T205" s="160">
        <f>S205*H205</f>
        <v>4.4999999999999999E-4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61" t="s">
        <v>192</v>
      </c>
      <c r="AT205" s="161" t="s">
        <v>126</v>
      </c>
      <c r="AU205" s="161" t="s">
        <v>81</v>
      </c>
      <c r="AY205" s="16" t="s">
        <v>123</v>
      </c>
      <c r="BE205" s="162">
        <f>IF(N205="základní",J205,0)</f>
        <v>0</v>
      </c>
      <c r="BF205" s="162">
        <f>IF(N205="snížená",J205,0)</f>
        <v>0</v>
      </c>
      <c r="BG205" s="162">
        <f>IF(N205="zákl. přenesená",J205,0)</f>
        <v>0</v>
      </c>
      <c r="BH205" s="162">
        <f>IF(N205="sníž. přenesená",J205,0)</f>
        <v>0</v>
      </c>
      <c r="BI205" s="162">
        <f>IF(N205="nulová",J205,0)</f>
        <v>0</v>
      </c>
      <c r="BJ205" s="16" t="s">
        <v>79</v>
      </c>
      <c r="BK205" s="162">
        <f>ROUND(I205*H205,2)</f>
        <v>0</v>
      </c>
      <c r="BL205" s="16" t="s">
        <v>192</v>
      </c>
      <c r="BM205" s="161" t="s">
        <v>379</v>
      </c>
    </row>
    <row r="206" spans="1:65" s="34" customFormat="1" ht="21.75" customHeight="1">
      <c r="A206" s="30"/>
      <c r="B206" s="148"/>
      <c r="C206" s="149" t="s">
        <v>380</v>
      </c>
      <c r="D206" s="149" t="s">
        <v>126</v>
      </c>
      <c r="E206" s="150" t="s">
        <v>381</v>
      </c>
      <c r="F206" s="151" t="s">
        <v>382</v>
      </c>
      <c r="G206" s="152" t="s">
        <v>246</v>
      </c>
      <c r="H206" s="153">
        <v>1</v>
      </c>
      <c r="I206" s="154"/>
      <c r="J206" s="155">
        <f>ROUND(I206*H206,2)</f>
        <v>0</v>
      </c>
      <c r="K206" s="156" t="s">
        <v>130</v>
      </c>
      <c r="L206" s="31"/>
      <c r="M206" s="157"/>
      <c r="N206" s="158" t="s">
        <v>39</v>
      </c>
      <c r="O206" s="58"/>
      <c r="P206" s="159">
        <f>O206*H206</f>
        <v>0</v>
      </c>
      <c r="Q206" s="159">
        <v>9.0000000000000006E-5</v>
      </c>
      <c r="R206" s="159">
        <f>Q206*H206</f>
        <v>9.0000000000000006E-5</v>
      </c>
      <c r="S206" s="159">
        <v>4.4999999999999999E-4</v>
      </c>
      <c r="T206" s="160">
        <f>S206*H206</f>
        <v>4.4999999999999999E-4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61" t="s">
        <v>192</v>
      </c>
      <c r="AT206" s="161" t="s">
        <v>126</v>
      </c>
      <c r="AU206" s="161" t="s">
        <v>81</v>
      </c>
      <c r="AY206" s="16" t="s">
        <v>123</v>
      </c>
      <c r="BE206" s="162">
        <f>IF(N206="základní",J206,0)</f>
        <v>0</v>
      </c>
      <c r="BF206" s="162">
        <f>IF(N206="snížená",J206,0)</f>
        <v>0</v>
      </c>
      <c r="BG206" s="162">
        <f>IF(N206="zákl. přenesená",J206,0)</f>
        <v>0</v>
      </c>
      <c r="BH206" s="162">
        <f>IF(N206="sníž. přenesená",J206,0)</f>
        <v>0</v>
      </c>
      <c r="BI206" s="162">
        <f>IF(N206="nulová",J206,0)</f>
        <v>0</v>
      </c>
      <c r="BJ206" s="16" t="s">
        <v>79</v>
      </c>
      <c r="BK206" s="162">
        <f>ROUND(I206*H206,2)</f>
        <v>0</v>
      </c>
      <c r="BL206" s="16" t="s">
        <v>192</v>
      </c>
      <c r="BM206" s="161" t="s">
        <v>383</v>
      </c>
    </row>
    <row r="207" spans="1:65" s="34" customFormat="1" ht="22.5">
      <c r="A207" s="30"/>
      <c r="B207" s="148"/>
      <c r="C207" s="149" t="s">
        <v>384</v>
      </c>
      <c r="D207" s="149" t="s">
        <v>126</v>
      </c>
      <c r="E207" s="150" t="s">
        <v>385</v>
      </c>
      <c r="F207" s="151" t="s">
        <v>386</v>
      </c>
      <c r="G207" s="152" t="s">
        <v>246</v>
      </c>
      <c r="H207" s="153">
        <v>1</v>
      </c>
      <c r="I207" s="154"/>
      <c r="J207" s="155">
        <f>ROUND(I207*H207,2)</f>
        <v>0</v>
      </c>
      <c r="K207" s="156" t="s">
        <v>130</v>
      </c>
      <c r="L207" s="31"/>
      <c r="M207" s="157"/>
      <c r="N207" s="158" t="s">
        <v>39</v>
      </c>
      <c r="O207" s="58"/>
      <c r="P207" s="159">
        <f>O207*H207</f>
        <v>0</v>
      </c>
      <c r="Q207" s="159">
        <v>2.5999999999999998E-4</v>
      </c>
      <c r="R207" s="159">
        <f>Q207*H207</f>
        <v>2.5999999999999998E-4</v>
      </c>
      <c r="S207" s="159">
        <v>0</v>
      </c>
      <c r="T207" s="160">
        <f>S207*H207</f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61" t="s">
        <v>192</v>
      </c>
      <c r="AT207" s="161" t="s">
        <v>126</v>
      </c>
      <c r="AU207" s="161" t="s">
        <v>81</v>
      </c>
      <c r="AY207" s="16" t="s">
        <v>123</v>
      </c>
      <c r="BE207" s="162">
        <f>IF(N207="základní",J207,0)</f>
        <v>0</v>
      </c>
      <c r="BF207" s="162">
        <f>IF(N207="snížená",J207,0)</f>
        <v>0</v>
      </c>
      <c r="BG207" s="162">
        <f>IF(N207="zákl. přenesená",J207,0)</f>
        <v>0</v>
      </c>
      <c r="BH207" s="162">
        <f>IF(N207="sníž. přenesená",J207,0)</f>
        <v>0</v>
      </c>
      <c r="BI207" s="162">
        <f>IF(N207="nulová",J207,0)</f>
        <v>0</v>
      </c>
      <c r="BJ207" s="16" t="s">
        <v>79</v>
      </c>
      <c r="BK207" s="162">
        <f>ROUND(I207*H207,2)</f>
        <v>0</v>
      </c>
      <c r="BL207" s="16" t="s">
        <v>192</v>
      </c>
      <c r="BM207" s="161" t="s">
        <v>387</v>
      </c>
    </row>
    <row r="208" spans="1:65" s="34" customFormat="1" ht="22.5">
      <c r="A208" s="30"/>
      <c r="B208" s="148"/>
      <c r="C208" s="149" t="s">
        <v>388</v>
      </c>
      <c r="D208" s="149" t="s">
        <v>126</v>
      </c>
      <c r="E208" s="150" t="s">
        <v>389</v>
      </c>
      <c r="F208" s="151" t="s">
        <v>390</v>
      </c>
      <c r="G208" s="152" t="s">
        <v>246</v>
      </c>
      <c r="H208" s="153">
        <v>1</v>
      </c>
      <c r="I208" s="154"/>
      <c r="J208" s="155">
        <f>ROUND(I208*H208,2)</f>
        <v>0</v>
      </c>
      <c r="K208" s="156" t="s">
        <v>130</v>
      </c>
      <c r="L208" s="31"/>
      <c r="M208" s="157"/>
      <c r="N208" s="158" t="s">
        <v>39</v>
      </c>
      <c r="O208" s="58"/>
      <c r="P208" s="159">
        <f>O208*H208</f>
        <v>0</v>
      </c>
      <c r="Q208" s="159">
        <v>2.7999999999999998E-4</v>
      </c>
      <c r="R208" s="159">
        <f>Q208*H208</f>
        <v>2.7999999999999998E-4</v>
      </c>
      <c r="S208" s="159">
        <v>0</v>
      </c>
      <c r="T208" s="160">
        <f>S208*H208</f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61" t="s">
        <v>192</v>
      </c>
      <c r="AT208" s="161" t="s">
        <v>126</v>
      </c>
      <c r="AU208" s="161" t="s">
        <v>81</v>
      </c>
      <c r="AY208" s="16" t="s">
        <v>123</v>
      </c>
      <c r="BE208" s="162">
        <f>IF(N208="základní",J208,0)</f>
        <v>0</v>
      </c>
      <c r="BF208" s="162">
        <f>IF(N208="snížená",J208,0)</f>
        <v>0</v>
      </c>
      <c r="BG208" s="162">
        <f>IF(N208="zákl. přenesená",J208,0)</f>
        <v>0</v>
      </c>
      <c r="BH208" s="162">
        <f>IF(N208="sníž. přenesená",J208,0)</f>
        <v>0</v>
      </c>
      <c r="BI208" s="162">
        <f>IF(N208="nulová",J208,0)</f>
        <v>0</v>
      </c>
      <c r="BJ208" s="16" t="s">
        <v>79</v>
      </c>
      <c r="BK208" s="162">
        <f>ROUND(I208*H208,2)</f>
        <v>0</v>
      </c>
      <c r="BL208" s="16" t="s">
        <v>192</v>
      </c>
      <c r="BM208" s="161" t="s">
        <v>391</v>
      </c>
    </row>
    <row r="209" spans="1:65" s="34" customFormat="1" ht="12">
      <c r="A209" s="30"/>
      <c r="B209" s="148"/>
      <c r="C209" s="149" t="s">
        <v>392</v>
      </c>
      <c r="D209" s="149" t="s">
        <v>126</v>
      </c>
      <c r="E209" s="150" t="s">
        <v>393</v>
      </c>
      <c r="F209" s="151" t="s">
        <v>394</v>
      </c>
      <c r="G209" s="152" t="s">
        <v>279</v>
      </c>
      <c r="H209" s="173"/>
      <c r="I209" s="154"/>
      <c r="J209" s="155">
        <f>ROUND(I209*H209,2)</f>
        <v>0</v>
      </c>
      <c r="K209" s="156" t="s">
        <v>130</v>
      </c>
      <c r="L209" s="31"/>
      <c r="M209" s="157"/>
      <c r="N209" s="158" t="s">
        <v>39</v>
      </c>
      <c r="O209" s="58"/>
      <c r="P209" s="159">
        <f>O209*H209</f>
        <v>0</v>
      </c>
      <c r="Q209" s="159">
        <v>0</v>
      </c>
      <c r="R209" s="159">
        <f>Q209*H209</f>
        <v>0</v>
      </c>
      <c r="S209" s="159">
        <v>0</v>
      </c>
      <c r="T209" s="160">
        <f>S209*H209</f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61" t="s">
        <v>192</v>
      </c>
      <c r="AT209" s="161" t="s">
        <v>126</v>
      </c>
      <c r="AU209" s="161" t="s">
        <v>81</v>
      </c>
      <c r="AY209" s="16" t="s">
        <v>123</v>
      </c>
      <c r="BE209" s="162">
        <f>IF(N209="základní",J209,0)</f>
        <v>0</v>
      </c>
      <c r="BF209" s="162">
        <f>IF(N209="snížená",J209,0)</f>
        <v>0</v>
      </c>
      <c r="BG209" s="162">
        <f>IF(N209="zákl. přenesená",J209,0)</f>
        <v>0</v>
      </c>
      <c r="BH209" s="162">
        <f>IF(N209="sníž. přenesená",J209,0)</f>
        <v>0</v>
      </c>
      <c r="BI209" s="162">
        <f>IF(N209="nulová",J209,0)</f>
        <v>0</v>
      </c>
      <c r="BJ209" s="16" t="s">
        <v>79</v>
      </c>
      <c r="BK209" s="162">
        <f>ROUND(I209*H209,2)</f>
        <v>0</v>
      </c>
      <c r="BL209" s="16" t="s">
        <v>192</v>
      </c>
      <c r="BM209" s="161" t="s">
        <v>395</v>
      </c>
    </row>
    <row r="210" spans="1:65" s="134" customFormat="1" ht="22.9" customHeight="1">
      <c r="B210" s="135"/>
      <c r="D210" s="136" t="s">
        <v>73</v>
      </c>
      <c r="E210" s="146" t="s">
        <v>396</v>
      </c>
      <c r="F210" s="136" t="s">
        <v>397</v>
      </c>
      <c r="I210" s="138"/>
      <c r="J210" s="147">
        <f>BK210</f>
        <v>0</v>
      </c>
      <c r="L210" s="135"/>
      <c r="M210" s="140"/>
      <c r="N210" s="141"/>
      <c r="O210" s="141"/>
      <c r="P210" s="142">
        <f>SUM(P211:P217)</f>
        <v>0</v>
      </c>
      <c r="Q210" s="141"/>
      <c r="R210" s="142">
        <f>SUM(R211:R217)</f>
        <v>7.0000000000000007E-5</v>
      </c>
      <c r="S210" s="141"/>
      <c r="T210" s="143">
        <f>SUM(T211:T217)</f>
        <v>1.235E-2</v>
      </c>
      <c r="AR210" s="136" t="s">
        <v>81</v>
      </c>
      <c r="AT210" s="144" t="s">
        <v>73</v>
      </c>
      <c r="AU210" s="144" t="s">
        <v>79</v>
      </c>
      <c r="AY210" s="136" t="s">
        <v>123</v>
      </c>
      <c r="BK210" s="145">
        <f>SUM(BK211:BK217)</f>
        <v>0</v>
      </c>
    </row>
    <row r="211" spans="1:65" s="34" customFormat="1" ht="22.5">
      <c r="A211" s="30"/>
      <c r="B211" s="148"/>
      <c r="C211" s="149" t="s">
        <v>398</v>
      </c>
      <c r="D211" s="149" t="s">
        <v>126</v>
      </c>
      <c r="E211" s="150" t="s">
        <v>399</v>
      </c>
      <c r="F211" s="151" t="s">
        <v>400</v>
      </c>
      <c r="G211" s="152" t="s">
        <v>246</v>
      </c>
      <c r="H211" s="153">
        <v>1</v>
      </c>
      <c r="I211" s="154"/>
      <c r="J211" s="155">
        <f t="shared" ref="J211:J217" si="40">ROUND(I211*H211,2)</f>
        <v>0</v>
      </c>
      <c r="K211" s="156" t="s">
        <v>130</v>
      </c>
      <c r="L211" s="31"/>
      <c r="M211" s="157"/>
      <c r="N211" s="158" t="s">
        <v>39</v>
      </c>
      <c r="O211" s="58"/>
      <c r="P211" s="159">
        <f t="shared" ref="P211:P217" si="41">O211*H211</f>
        <v>0</v>
      </c>
      <c r="Q211" s="159">
        <v>5.0000000000000002E-5</v>
      </c>
      <c r="R211" s="159">
        <f t="shared" ref="R211:R217" si="42">Q211*H211</f>
        <v>5.0000000000000002E-5</v>
      </c>
      <c r="S211" s="159">
        <v>1.235E-2</v>
      </c>
      <c r="T211" s="160">
        <f t="shared" ref="T211:T217" si="43">S211*H211</f>
        <v>1.235E-2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61" t="s">
        <v>192</v>
      </c>
      <c r="AT211" s="161" t="s">
        <v>126</v>
      </c>
      <c r="AU211" s="161" t="s">
        <v>81</v>
      </c>
      <c r="AY211" s="16" t="s">
        <v>123</v>
      </c>
      <c r="BE211" s="162">
        <f t="shared" ref="BE211:BE217" si="44">IF(N211="základní",J211,0)</f>
        <v>0</v>
      </c>
      <c r="BF211" s="162">
        <f t="shared" ref="BF211:BF217" si="45">IF(N211="snížená",J211,0)</f>
        <v>0</v>
      </c>
      <c r="BG211" s="162">
        <f t="shared" ref="BG211:BG217" si="46">IF(N211="zákl. přenesená",J211,0)</f>
        <v>0</v>
      </c>
      <c r="BH211" s="162">
        <f t="shared" ref="BH211:BH217" si="47">IF(N211="sníž. přenesená",J211,0)</f>
        <v>0</v>
      </c>
      <c r="BI211" s="162">
        <f t="shared" ref="BI211:BI217" si="48">IF(N211="nulová",J211,0)</f>
        <v>0</v>
      </c>
      <c r="BJ211" s="16" t="s">
        <v>79</v>
      </c>
      <c r="BK211" s="162">
        <f t="shared" ref="BK211:BK217" si="49">ROUND(I211*H211,2)</f>
        <v>0</v>
      </c>
      <c r="BL211" s="16" t="s">
        <v>192</v>
      </c>
      <c r="BM211" s="161" t="s">
        <v>401</v>
      </c>
    </row>
    <row r="212" spans="1:65" s="34" customFormat="1" ht="21.75" customHeight="1">
      <c r="A212" s="30"/>
      <c r="B212" s="148"/>
      <c r="C212" s="149" t="s">
        <v>402</v>
      </c>
      <c r="D212" s="149" t="s">
        <v>126</v>
      </c>
      <c r="E212" s="150" t="s">
        <v>403</v>
      </c>
      <c r="F212" s="151" t="s">
        <v>404</v>
      </c>
      <c r="G212" s="152" t="s">
        <v>129</v>
      </c>
      <c r="H212" s="153">
        <v>10</v>
      </c>
      <c r="I212" s="154"/>
      <c r="J212" s="155">
        <f t="shared" si="40"/>
        <v>0</v>
      </c>
      <c r="K212" s="156" t="s">
        <v>130</v>
      </c>
      <c r="L212" s="31"/>
      <c r="M212" s="157"/>
      <c r="N212" s="158" t="s">
        <v>39</v>
      </c>
      <c r="O212" s="58"/>
      <c r="P212" s="159">
        <f t="shared" si="41"/>
        <v>0</v>
      </c>
      <c r="Q212" s="159">
        <v>0</v>
      </c>
      <c r="R212" s="159">
        <f t="shared" si="42"/>
        <v>0</v>
      </c>
      <c r="S212" s="159">
        <v>0</v>
      </c>
      <c r="T212" s="160">
        <f t="shared" si="43"/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61" t="s">
        <v>192</v>
      </c>
      <c r="AT212" s="161" t="s">
        <v>126</v>
      </c>
      <c r="AU212" s="161" t="s">
        <v>81</v>
      </c>
      <c r="AY212" s="16" t="s">
        <v>123</v>
      </c>
      <c r="BE212" s="162">
        <f t="shared" si="44"/>
        <v>0</v>
      </c>
      <c r="BF212" s="162">
        <f t="shared" si="45"/>
        <v>0</v>
      </c>
      <c r="BG212" s="162">
        <f t="shared" si="46"/>
        <v>0</v>
      </c>
      <c r="BH212" s="162">
        <f t="shared" si="47"/>
        <v>0</v>
      </c>
      <c r="BI212" s="162">
        <f t="shared" si="48"/>
        <v>0</v>
      </c>
      <c r="BJ212" s="16" t="s">
        <v>79</v>
      </c>
      <c r="BK212" s="162">
        <f t="shared" si="49"/>
        <v>0</v>
      </c>
      <c r="BL212" s="16" t="s">
        <v>192</v>
      </c>
      <c r="BM212" s="161" t="s">
        <v>405</v>
      </c>
    </row>
    <row r="213" spans="1:65" s="34" customFormat="1" ht="16.5" customHeight="1">
      <c r="A213" s="30"/>
      <c r="B213" s="148"/>
      <c r="C213" s="149" t="s">
        <v>406</v>
      </c>
      <c r="D213" s="149" t="s">
        <v>126</v>
      </c>
      <c r="E213" s="150" t="s">
        <v>407</v>
      </c>
      <c r="F213" s="151" t="s">
        <v>408</v>
      </c>
      <c r="G213" s="152" t="s">
        <v>246</v>
      </c>
      <c r="H213" s="153">
        <v>1</v>
      </c>
      <c r="I213" s="154"/>
      <c r="J213" s="155">
        <f t="shared" si="40"/>
        <v>0</v>
      </c>
      <c r="K213" s="156" t="s">
        <v>130</v>
      </c>
      <c r="L213" s="31"/>
      <c r="M213" s="157"/>
      <c r="N213" s="158" t="s">
        <v>39</v>
      </c>
      <c r="O213" s="58"/>
      <c r="P213" s="159">
        <f t="shared" si="41"/>
        <v>0</v>
      </c>
      <c r="Q213" s="159">
        <v>0</v>
      </c>
      <c r="R213" s="159">
        <f t="shared" si="42"/>
        <v>0</v>
      </c>
      <c r="S213" s="159">
        <v>0</v>
      </c>
      <c r="T213" s="160">
        <f t="shared" si="43"/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61" t="s">
        <v>192</v>
      </c>
      <c r="AT213" s="161" t="s">
        <v>126</v>
      </c>
      <c r="AU213" s="161" t="s">
        <v>81</v>
      </c>
      <c r="AY213" s="16" t="s">
        <v>123</v>
      </c>
      <c r="BE213" s="162">
        <f t="shared" si="44"/>
        <v>0</v>
      </c>
      <c r="BF213" s="162">
        <f t="shared" si="45"/>
        <v>0</v>
      </c>
      <c r="BG213" s="162">
        <f t="shared" si="46"/>
        <v>0</v>
      </c>
      <c r="BH213" s="162">
        <f t="shared" si="47"/>
        <v>0</v>
      </c>
      <c r="BI213" s="162">
        <f t="shared" si="48"/>
        <v>0</v>
      </c>
      <c r="BJ213" s="16" t="s">
        <v>79</v>
      </c>
      <c r="BK213" s="162">
        <f t="shared" si="49"/>
        <v>0</v>
      </c>
      <c r="BL213" s="16" t="s">
        <v>192</v>
      </c>
      <c r="BM213" s="161" t="s">
        <v>409</v>
      </c>
    </row>
    <row r="214" spans="1:65" s="34" customFormat="1" ht="16.5" customHeight="1">
      <c r="A214" s="30"/>
      <c r="B214" s="148"/>
      <c r="C214" s="149" t="s">
        <v>410</v>
      </c>
      <c r="D214" s="149" t="s">
        <v>126</v>
      </c>
      <c r="E214" s="150" t="s">
        <v>411</v>
      </c>
      <c r="F214" s="151" t="s">
        <v>412</v>
      </c>
      <c r="G214" s="152" t="s">
        <v>129</v>
      </c>
      <c r="H214" s="153">
        <v>10</v>
      </c>
      <c r="I214" s="154"/>
      <c r="J214" s="155">
        <f t="shared" si="40"/>
        <v>0</v>
      </c>
      <c r="K214" s="156" t="s">
        <v>130</v>
      </c>
      <c r="L214" s="31"/>
      <c r="M214" s="157"/>
      <c r="N214" s="158" t="s">
        <v>39</v>
      </c>
      <c r="O214" s="58"/>
      <c r="P214" s="159">
        <f t="shared" si="41"/>
        <v>0</v>
      </c>
      <c r="Q214" s="159">
        <v>0</v>
      </c>
      <c r="R214" s="159">
        <f t="shared" si="42"/>
        <v>0</v>
      </c>
      <c r="S214" s="159">
        <v>0</v>
      </c>
      <c r="T214" s="160">
        <f t="shared" si="43"/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61" t="s">
        <v>192</v>
      </c>
      <c r="AT214" s="161" t="s">
        <v>126</v>
      </c>
      <c r="AU214" s="161" t="s">
        <v>81</v>
      </c>
      <c r="AY214" s="16" t="s">
        <v>123</v>
      </c>
      <c r="BE214" s="162">
        <f t="shared" si="44"/>
        <v>0</v>
      </c>
      <c r="BF214" s="162">
        <f t="shared" si="45"/>
        <v>0</v>
      </c>
      <c r="BG214" s="162">
        <f t="shared" si="46"/>
        <v>0</v>
      </c>
      <c r="BH214" s="162">
        <f t="shared" si="47"/>
        <v>0</v>
      </c>
      <c r="BI214" s="162">
        <f t="shared" si="48"/>
        <v>0</v>
      </c>
      <c r="BJ214" s="16" t="s">
        <v>79</v>
      </c>
      <c r="BK214" s="162">
        <f t="shared" si="49"/>
        <v>0</v>
      </c>
      <c r="BL214" s="16" t="s">
        <v>192</v>
      </c>
      <c r="BM214" s="161" t="s">
        <v>413</v>
      </c>
    </row>
    <row r="215" spans="1:65" s="34" customFormat="1" ht="22.5">
      <c r="A215" s="30"/>
      <c r="B215" s="148"/>
      <c r="C215" s="149" t="s">
        <v>414</v>
      </c>
      <c r="D215" s="149" t="s">
        <v>126</v>
      </c>
      <c r="E215" s="150" t="s">
        <v>415</v>
      </c>
      <c r="F215" s="151" t="s">
        <v>416</v>
      </c>
      <c r="G215" s="152" t="s">
        <v>246</v>
      </c>
      <c r="H215" s="153">
        <v>1</v>
      </c>
      <c r="I215" s="154"/>
      <c r="J215" s="155">
        <f t="shared" si="40"/>
        <v>0</v>
      </c>
      <c r="K215" s="156" t="s">
        <v>130</v>
      </c>
      <c r="L215" s="31"/>
      <c r="M215" s="157"/>
      <c r="N215" s="158" t="s">
        <v>39</v>
      </c>
      <c r="O215" s="58"/>
      <c r="P215" s="159">
        <f t="shared" si="41"/>
        <v>0</v>
      </c>
      <c r="Q215" s="159">
        <v>2.0000000000000002E-5</v>
      </c>
      <c r="R215" s="159">
        <f t="shared" si="42"/>
        <v>2.0000000000000002E-5</v>
      </c>
      <c r="S215" s="159">
        <v>0</v>
      </c>
      <c r="T215" s="160">
        <f t="shared" si="43"/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61" t="s">
        <v>192</v>
      </c>
      <c r="AT215" s="161" t="s">
        <v>126</v>
      </c>
      <c r="AU215" s="161" t="s">
        <v>81</v>
      </c>
      <c r="AY215" s="16" t="s">
        <v>123</v>
      </c>
      <c r="BE215" s="162">
        <f t="shared" si="44"/>
        <v>0</v>
      </c>
      <c r="BF215" s="162">
        <f t="shared" si="45"/>
        <v>0</v>
      </c>
      <c r="BG215" s="162">
        <f t="shared" si="46"/>
        <v>0</v>
      </c>
      <c r="BH215" s="162">
        <f t="shared" si="47"/>
        <v>0</v>
      </c>
      <c r="BI215" s="162">
        <f t="shared" si="48"/>
        <v>0</v>
      </c>
      <c r="BJ215" s="16" t="s">
        <v>79</v>
      </c>
      <c r="BK215" s="162">
        <f t="shared" si="49"/>
        <v>0</v>
      </c>
      <c r="BL215" s="16" t="s">
        <v>192</v>
      </c>
      <c r="BM215" s="161" t="s">
        <v>417</v>
      </c>
    </row>
    <row r="216" spans="1:65" s="34" customFormat="1" ht="16.5" customHeight="1">
      <c r="A216" s="30"/>
      <c r="B216" s="148"/>
      <c r="C216" s="149" t="s">
        <v>418</v>
      </c>
      <c r="D216" s="149" t="s">
        <v>126</v>
      </c>
      <c r="E216" s="150" t="s">
        <v>419</v>
      </c>
      <c r="F216" s="151" t="s">
        <v>420</v>
      </c>
      <c r="G216" s="152" t="s">
        <v>129</v>
      </c>
      <c r="H216" s="153">
        <v>10</v>
      </c>
      <c r="I216" s="154"/>
      <c r="J216" s="155">
        <f t="shared" si="40"/>
        <v>0</v>
      </c>
      <c r="K216" s="156" t="s">
        <v>130</v>
      </c>
      <c r="L216" s="31"/>
      <c r="M216" s="157"/>
      <c r="N216" s="158" t="s">
        <v>39</v>
      </c>
      <c r="O216" s="58"/>
      <c r="P216" s="159">
        <f t="shared" si="41"/>
        <v>0</v>
      </c>
      <c r="Q216" s="159">
        <v>0</v>
      </c>
      <c r="R216" s="159">
        <f t="shared" si="42"/>
        <v>0</v>
      </c>
      <c r="S216" s="159">
        <v>0</v>
      </c>
      <c r="T216" s="160">
        <f t="shared" si="43"/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61" t="s">
        <v>192</v>
      </c>
      <c r="AT216" s="161" t="s">
        <v>126</v>
      </c>
      <c r="AU216" s="161" t="s">
        <v>81</v>
      </c>
      <c r="AY216" s="16" t="s">
        <v>123</v>
      </c>
      <c r="BE216" s="162">
        <f t="shared" si="44"/>
        <v>0</v>
      </c>
      <c r="BF216" s="162">
        <f t="shared" si="45"/>
        <v>0</v>
      </c>
      <c r="BG216" s="162">
        <f t="shared" si="46"/>
        <v>0</v>
      </c>
      <c r="BH216" s="162">
        <f t="shared" si="47"/>
        <v>0</v>
      </c>
      <c r="BI216" s="162">
        <f t="shared" si="48"/>
        <v>0</v>
      </c>
      <c r="BJ216" s="16" t="s">
        <v>79</v>
      </c>
      <c r="BK216" s="162">
        <f t="shared" si="49"/>
        <v>0</v>
      </c>
      <c r="BL216" s="16" t="s">
        <v>192</v>
      </c>
      <c r="BM216" s="161" t="s">
        <v>421</v>
      </c>
    </row>
    <row r="217" spans="1:65" s="34" customFormat="1" ht="22.5">
      <c r="A217" s="30"/>
      <c r="B217" s="148"/>
      <c r="C217" s="149" t="s">
        <v>422</v>
      </c>
      <c r="D217" s="149" t="s">
        <v>126</v>
      </c>
      <c r="E217" s="150" t="s">
        <v>423</v>
      </c>
      <c r="F217" s="151" t="s">
        <v>424</v>
      </c>
      <c r="G217" s="152" t="s">
        <v>279</v>
      </c>
      <c r="H217" s="173"/>
      <c r="I217" s="154"/>
      <c r="J217" s="155">
        <f t="shared" si="40"/>
        <v>0</v>
      </c>
      <c r="K217" s="156" t="s">
        <v>130</v>
      </c>
      <c r="L217" s="31"/>
      <c r="M217" s="157"/>
      <c r="N217" s="158" t="s">
        <v>39</v>
      </c>
      <c r="O217" s="58"/>
      <c r="P217" s="159">
        <f t="shared" si="41"/>
        <v>0</v>
      </c>
      <c r="Q217" s="159">
        <v>0</v>
      </c>
      <c r="R217" s="159">
        <f t="shared" si="42"/>
        <v>0</v>
      </c>
      <c r="S217" s="159">
        <v>0</v>
      </c>
      <c r="T217" s="160">
        <f t="shared" si="43"/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61" t="s">
        <v>192</v>
      </c>
      <c r="AT217" s="161" t="s">
        <v>126</v>
      </c>
      <c r="AU217" s="161" t="s">
        <v>81</v>
      </c>
      <c r="AY217" s="16" t="s">
        <v>123</v>
      </c>
      <c r="BE217" s="162">
        <f t="shared" si="44"/>
        <v>0</v>
      </c>
      <c r="BF217" s="162">
        <f t="shared" si="45"/>
        <v>0</v>
      </c>
      <c r="BG217" s="162">
        <f t="shared" si="46"/>
        <v>0</v>
      </c>
      <c r="BH217" s="162">
        <f t="shared" si="47"/>
        <v>0</v>
      </c>
      <c r="BI217" s="162">
        <f t="shared" si="48"/>
        <v>0</v>
      </c>
      <c r="BJ217" s="16" t="s">
        <v>79</v>
      </c>
      <c r="BK217" s="162">
        <f t="shared" si="49"/>
        <v>0</v>
      </c>
      <c r="BL217" s="16" t="s">
        <v>192</v>
      </c>
      <c r="BM217" s="161" t="s">
        <v>425</v>
      </c>
    </row>
    <row r="218" spans="1:65" s="134" customFormat="1" ht="22.9" customHeight="1">
      <c r="B218" s="135"/>
      <c r="D218" s="136" t="s">
        <v>73</v>
      </c>
      <c r="E218" s="146" t="s">
        <v>426</v>
      </c>
      <c r="F218" s="136" t="s">
        <v>427</v>
      </c>
      <c r="I218" s="138"/>
      <c r="J218" s="147">
        <f>BK218</f>
        <v>0</v>
      </c>
      <c r="L218" s="135"/>
      <c r="M218" s="140"/>
      <c r="N218" s="141"/>
      <c r="O218" s="141"/>
      <c r="P218" s="142">
        <f>SUM(P219:P223)</f>
        <v>0</v>
      </c>
      <c r="Q218" s="141"/>
      <c r="R218" s="142">
        <f>SUM(R219:R223)</f>
        <v>2.2000000000000001E-4</v>
      </c>
      <c r="S218" s="141"/>
      <c r="T218" s="143">
        <f>SUM(T219:T223)</f>
        <v>1E-3</v>
      </c>
      <c r="AR218" s="136" t="s">
        <v>81</v>
      </c>
      <c r="AT218" s="144" t="s">
        <v>73</v>
      </c>
      <c r="AU218" s="144" t="s">
        <v>79</v>
      </c>
      <c r="AY218" s="136" t="s">
        <v>123</v>
      </c>
      <c r="BK218" s="145">
        <f>SUM(BK219:BK223)</f>
        <v>0</v>
      </c>
    </row>
    <row r="219" spans="1:65" s="34" customFormat="1" ht="21.75" customHeight="1">
      <c r="A219" s="30"/>
      <c r="B219" s="148"/>
      <c r="C219" s="149" t="s">
        <v>428</v>
      </c>
      <c r="D219" s="149" t="s">
        <v>126</v>
      </c>
      <c r="E219" s="150" t="s">
        <v>429</v>
      </c>
      <c r="F219" s="151" t="s">
        <v>430</v>
      </c>
      <c r="G219" s="152" t="s">
        <v>246</v>
      </c>
      <c r="H219" s="153">
        <v>1</v>
      </c>
      <c r="I219" s="154"/>
      <c r="J219" s="155">
        <f>ROUND(I219*H219,2)</f>
        <v>0</v>
      </c>
      <c r="K219" s="156" t="s">
        <v>130</v>
      </c>
      <c r="L219" s="31"/>
      <c r="M219" s="157"/>
      <c r="N219" s="158" t="s">
        <v>39</v>
      </c>
      <c r="O219" s="58"/>
      <c r="P219" s="159">
        <f>O219*H219</f>
        <v>0</v>
      </c>
      <c r="Q219" s="159">
        <v>0</v>
      </c>
      <c r="R219" s="159">
        <f>Q219*H219</f>
        <v>0</v>
      </c>
      <c r="S219" s="159">
        <v>0</v>
      </c>
      <c r="T219" s="160">
        <f>S219*H219</f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61" t="s">
        <v>192</v>
      </c>
      <c r="AT219" s="161" t="s">
        <v>126</v>
      </c>
      <c r="AU219" s="161" t="s">
        <v>81</v>
      </c>
      <c r="AY219" s="16" t="s">
        <v>123</v>
      </c>
      <c r="BE219" s="162">
        <f>IF(N219="základní",J219,0)</f>
        <v>0</v>
      </c>
      <c r="BF219" s="162">
        <f>IF(N219="snížená",J219,0)</f>
        <v>0</v>
      </c>
      <c r="BG219" s="162">
        <f>IF(N219="zákl. přenesená",J219,0)</f>
        <v>0</v>
      </c>
      <c r="BH219" s="162">
        <f>IF(N219="sníž. přenesená",J219,0)</f>
        <v>0</v>
      </c>
      <c r="BI219" s="162">
        <f>IF(N219="nulová",J219,0)</f>
        <v>0</v>
      </c>
      <c r="BJ219" s="16" t="s">
        <v>79</v>
      </c>
      <c r="BK219" s="162">
        <f>ROUND(I219*H219,2)</f>
        <v>0</v>
      </c>
      <c r="BL219" s="16" t="s">
        <v>192</v>
      </c>
      <c r="BM219" s="161" t="s">
        <v>431</v>
      </c>
    </row>
    <row r="220" spans="1:65" s="34" customFormat="1" ht="21.75" customHeight="1">
      <c r="A220" s="30"/>
      <c r="B220" s="148"/>
      <c r="C220" s="174" t="s">
        <v>432</v>
      </c>
      <c r="D220" s="174" t="s">
        <v>433</v>
      </c>
      <c r="E220" s="175" t="s">
        <v>434</v>
      </c>
      <c r="F220" s="176" t="s">
        <v>435</v>
      </c>
      <c r="G220" s="177" t="s">
        <v>246</v>
      </c>
      <c r="H220" s="178">
        <v>1</v>
      </c>
      <c r="I220" s="179"/>
      <c r="J220" s="180">
        <f>ROUND(I220*H220,2)</f>
        <v>0</v>
      </c>
      <c r="K220" s="181" t="s">
        <v>130</v>
      </c>
      <c r="L220" s="182"/>
      <c r="M220" s="183"/>
      <c r="N220" s="184" t="s">
        <v>39</v>
      </c>
      <c r="O220" s="58"/>
      <c r="P220" s="159">
        <f>O220*H220</f>
        <v>0</v>
      </c>
      <c r="Q220" s="159">
        <v>2.0000000000000002E-5</v>
      </c>
      <c r="R220" s="159">
        <f>Q220*H220</f>
        <v>2.0000000000000002E-5</v>
      </c>
      <c r="S220" s="159">
        <v>0</v>
      </c>
      <c r="T220" s="160">
        <f>S220*H220</f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61" t="s">
        <v>268</v>
      </c>
      <c r="AT220" s="161" t="s">
        <v>433</v>
      </c>
      <c r="AU220" s="161" t="s">
        <v>81</v>
      </c>
      <c r="AY220" s="16" t="s">
        <v>123</v>
      </c>
      <c r="BE220" s="162">
        <f>IF(N220="základní",J220,0)</f>
        <v>0</v>
      </c>
      <c r="BF220" s="162">
        <f>IF(N220="snížená",J220,0)</f>
        <v>0</v>
      </c>
      <c r="BG220" s="162">
        <f>IF(N220="zákl. přenesená",J220,0)</f>
        <v>0</v>
      </c>
      <c r="BH220" s="162">
        <f>IF(N220="sníž. přenesená",J220,0)</f>
        <v>0</v>
      </c>
      <c r="BI220" s="162">
        <f>IF(N220="nulová",J220,0)</f>
        <v>0</v>
      </c>
      <c r="BJ220" s="16" t="s">
        <v>79</v>
      </c>
      <c r="BK220" s="162">
        <f>ROUND(I220*H220,2)</f>
        <v>0</v>
      </c>
      <c r="BL220" s="16" t="s">
        <v>192</v>
      </c>
      <c r="BM220" s="161" t="s">
        <v>436</v>
      </c>
    </row>
    <row r="221" spans="1:65" s="34" customFormat="1" ht="16.5" customHeight="1">
      <c r="A221" s="30"/>
      <c r="B221" s="148"/>
      <c r="C221" s="174" t="s">
        <v>437</v>
      </c>
      <c r="D221" s="174" t="s">
        <v>433</v>
      </c>
      <c r="E221" s="175" t="s">
        <v>438</v>
      </c>
      <c r="F221" s="176" t="s">
        <v>439</v>
      </c>
      <c r="G221" s="177" t="s">
        <v>246</v>
      </c>
      <c r="H221" s="178">
        <v>1</v>
      </c>
      <c r="I221" s="179"/>
      <c r="J221" s="180">
        <f>ROUND(I221*H221,2)</f>
        <v>0</v>
      </c>
      <c r="K221" s="181" t="s">
        <v>130</v>
      </c>
      <c r="L221" s="182"/>
      <c r="M221" s="183"/>
      <c r="N221" s="184" t="s">
        <v>39</v>
      </c>
      <c r="O221" s="58"/>
      <c r="P221" s="159">
        <f>O221*H221</f>
        <v>0</v>
      </c>
      <c r="Q221" s="159">
        <v>2.0000000000000001E-4</v>
      </c>
      <c r="R221" s="159">
        <f>Q221*H221</f>
        <v>2.0000000000000001E-4</v>
      </c>
      <c r="S221" s="159">
        <v>0</v>
      </c>
      <c r="T221" s="160">
        <f>S221*H221</f>
        <v>0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161" t="s">
        <v>268</v>
      </c>
      <c r="AT221" s="161" t="s">
        <v>433</v>
      </c>
      <c r="AU221" s="161" t="s">
        <v>81</v>
      </c>
      <c r="AY221" s="16" t="s">
        <v>123</v>
      </c>
      <c r="BE221" s="162">
        <f>IF(N221="základní",J221,0)</f>
        <v>0</v>
      </c>
      <c r="BF221" s="162">
        <f>IF(N221="snížená",J221,0)</f>
        <v>0</v>
      </c>
      <c r="BG221" s="162">
        <f>IF(N221="zákl. přenesená",J221,0)</f>
        <v>0</v>
      </c>
      <c r="BH221" s="162">
        <f>IF(N221="sníž. přenesená",J221,0)</f>
        <v>0</v>
      </c>
      <c r="BI221" s="162">
        <f>IF(N221="nulová",J221,0)</f>
        <v>0</v>
      </c>
      <c r="BJ221" s="16" t="s">
        <v>79</v>
      </c>
      <c r="BK221" s="162">
        <f>ROUND(I221*H221,2)</f>
        <v>0</v>
      </c>
      <c r="BL221" s="16" t="s">
        <v>192</v>
      </c>
      <c r="BM221" s="161" t="s">
        <v>440</v>
      </c>
    </row>
    <row r="222" spans="1:65" s="34" customFormat="1" ht="33" customHeight="1">
      <c r="A222" s="30"/>
      <c r="B222" s="148"/>
      <c r="C222" s="149" t="s">
        <v>441</v>
      </c>
      <c r="D222" s="149" t="s">
        <v>126</v>
      </c>
      <c r="E222" s="150" t="s">
        <v>442</v>
      </c>
      <c r="F222" s="151" t="s">
        <v>443</v>
      </c>
      <c r="G222" s="152" t="s">
        <v>246</v>
      </c>
      <c r="H222" s="153">
        <v>1</v>
      </c>
      <c r="I222" s="154"/>
      <c r="J222" s="155">
        <f>ROUND(I222*H222,2)</f>
        <v>0</v>
      </c>
      <c r="K222" s="156" t="s">
        <v>130</v>
      </c>
      <c r="L222" s="31"/>
      <c r="M222" s="157"/>
      <c r="N222" s="158" t="s">
        <v>39</v>
      </c>
      <c r="O222" s="58"/>
      <c r="P222" s="159">
        <f>O222*H222</f>
        <v>0</v>
      </c>
      <c r="Q222" s="159">
        <v>0</v>
      </c>
      <c r="R222" s="159">
        <f>Q222*H222</f>
        <v>0</v>
      </c>
      <c r="S222" s="159">
        <v>1E-3</v>
      </c>
      <c r="T222" s="160">
        <f>S222*H222</f>
        <v>1E-3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61" t="s">
        <v>192</v>
      </c>
      <c r="AT222" s="161" t="s">
        <v>126</v>
      </c>
      <c r="AU222" s="161" t="s">
        <v>81</v>
      </c>
      <c r="AY222" s="16" t="s">
        <v>123</v>
      </c>
      <c r="BE222" s="162">
        <f>IF(N222="základní",J222,0)</f>
        <v>0</v>
      </c>
      <c r="BF222" s="162">
        <f>IF(N222="snížená",J222,0)</f>
        <v>0</v>
      </c>
      <c r="BG222" s="162">
        <f>IF(N222="zákl. přenesená",J222,0)</f>
        <v>0</v>
      </c>
      <c r="BH222" s="162">
        <f>IF(N222="sníž. přenesená",J222,0)</f>
        <v>0</v>
      </c>
      <c r="BI222" s="162">
        <f>IF(N222="nulová",J222,0)</f>
        <v>0</v>
      </c>
      <c r="BJ222" s="16" t="s">
        <v>79</v>
      </c>
      <c r="BK222" s="162">
        <f>ROUND(I222*H222,2)</f>
        <v>0</v>
      </c>
      <c r="BL222" s="16" t="s">
        <v>192</v>
      </c>
      <c r="BM222" s="161" t="s">
        <v>444</v>
      </c>
    </row>
    <row r="223" spans="1:65" s="34" customFormat="1" ht="12">
      <c r="A223" s="30"/>
      <c r="B223" s="148"/>
      <c r="C223" s="149" t="s">
        <v>445</v>
      </c>
      <c r="D223" s="149" t="s">
        <v>126</v>
      </c>
      <c r="E223" s="150" t="s">
        <v>446</v>
      </c>
      <c r="F223" s="151" t="s">
        <v>447</v>
      </c>
      <c r="G223" s="152" t="s">
        <v>279</v>
      </c>
      <c r="H223" s="173"/>
      <c r="I223" s="154"/>
      <c r="J223" s="155">
        <f>ROUND(I223*H223,2)</f>
        <v>0</v>
      </c>
      <c r="K223" s="156" t="s">
        <v>130</v>
      </c>
      <c r="L223" s="31"/>
      <c r="M223" s="157"/>
      <c r="N223" s="158" t="s">
        <v>39</v>
      </c>
      <c r="O223" s="58"/>
      <c r="P223" s="159">
        <f>O223*H223</f>
        <v>0</v>
      </c>
      <c r="Q223" s="159">
        <v>0</v>
      </c>
      <c r="R223" s="159">
        <f>Q223*H223</f>
        <v>0</v>
      </c>
      <c r="S223" s="159">
        <v>0</v>
      </c>
      <c r="T223" s="160">
        <f>S223*H223</f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61" t="s">
        <v>192</v>
      </c>
      <c r="AT223" s="161" t="s">
        <v>126</v>
      </c>
      <c r="AU223" s="161" t="s">
        <v>81</v>
      </c>
      <c r="AY223" s="16" t="s">
        <v>123</v>
      </c>
      <c r="BE223" s="162">
        <f>IF(N223="základní",J223,0)</f>
        <v>0</v>
      </c>
      <c r="BF223" s="162">
        <f>IF(N223="snížená",J223,0)</f>
        <v>0</v>
      </c>
      <c r="BG223" s="162">
        <f>IF(N223="zákl. přenesená",J223,0)</f>
        <v>0</v>
      </c>
      <c r="BH223" s="162">
        <f>IF(N223="sníž. přenesená",J223,0)</f>
        <v>0</v>
      </c>
      <c r="BI223" s="162">
        <f>IF(N223="nulová",J223,0)</f>
        <v>0</v>
      </c>
      <c r="BJ223" s="16" t="s">
        <v>79</v>
      </c>
      <c r="BK223" s="162">
        <f>ROUND(I223*H223,2)</f>
        <v>0</v>
      </c>
      <c r="BL223" s="16" t="s">
        <v>192</v>
      </c>
      <c r="BM223" s="161" t="s">
        <v>448</v>
      </c>
    </row>
    <row r="224" spans="1:65" s="134" customFormat="1" ht="22.9" customHeight="1">
      <c r="B224" s="135"/>
      <c r="D224" s="136" t="s">
        <v>73</v>
      </c>
      <c r="E224" s="146" t="s">
        <v>449</v>
      </c>
      <c r="F224" s="136" t="s">
        <v>450</v>
      </c>
      <c r="I224" s="138"/>
      <c r="J224" s="147">
        <f>BK224</f>
        <v>0</v>
      </c>
      <c r="L224" s="135"/>
      <c r="M224" s="140"/>
      <c r="N224" s="141"/>
      <c r="O224" s="141"/>
      <c r="P224" s="142">
        <f>SUM(P225:P226)</f>
        <v>0</v>
      </c>
      <c r="Q224" s="141"/>
      <c r="R224" s="142">
        <f>SUM(R225:R226)</f>
        <v>0</v>
      </c>
      <c r="S224" s="141"/>
      <c r="T224" s="143">
        <f>SUM(T225:T226)</f>
        <v>0</v>
      </c>
      <c r="AR224" s="136" t="s">
        <v>81</v>
      </c>
      <c r="AT224" s="144" t="s">
        <v>73</v>
      </c>
      <c r="AU224" s="144" t="s">
        <v>79</v>
      </c>
      <c r="AY224" s="136" t="s">
        <v>123</v>
      </c>
      <c r="BK224" s="145">
        <f>SUM(BK225:BK226)</f>
        <v>0</v>
      </c>
    </row>
    <row r="225" spans="1:65" s="34" customFormat="1" ht="33.75">
      <c r="A225" s="30"/>
      <c r="B225" s="148"/>
      <c r="C225" s="149" t="s">
        <v>451</v>
      </c>
      <c r="D225" s="149" t="s">
        <v>126</v>
      </c>
      <c r="E225" s="150" t="s">
        <v>452</v>
      </c>
      <c r="F225" s="151" t="s">
        <v>453</v>
      </c>
      <c r="G225" s="152" t="s">
        <v>246</v>
      </c>
      <c r="H225" s="153">
        <v>1</v>
      </c>
      <c r="I225" s="154"/>
      <c r="J225" s="155">
        <f>ROUND(I225*H225,2)</f>
        <v>0</v>
      </c>
      <c r="K225" s="156" t="s">
        <v>454</v>
      </c>
      <c r="L225" s="31"/>
      <c r="M225" s="157"/>
      <c r="N225" s="158" t="s">
        <v>39</v>
      </c>
      <c r="O225" s="58"/>
      <c r="P225" s="159">
        <f>O225*H225</f>
        <v>0</v>
      </c>
      <c r="Q225" s="159">
        <v>0</v>
      </c>
      <c r="R225" s="159">
        <f>Q225*H225</f>
        <v>0</v>
      </c>
      <c r="S225" s="159">
        <v>0</v>
      </c>
      <c r="T225" s="160">
        <f>S225*H225</f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61" t="s">
        <v>192</v>
      </c>
      <c r="AT225" s="161" t="s">
        <v>126</v>
      </c>
      <c r="AU225" s="161" t="s">
        <v>81</v>
      </c>
      <c r="AY225" s="16" t="s">
        <v>123</v>
      </c>
      <c r="BE225" s="162">
        <f>IF(N225="základní",J225,0)</f>
        <v>0</v>
      </c>
      <c r="BF225" s="162">
        <f>IF(N225="snížená",J225,0)</f>
        <v>0</v>
      </c>
      <c r="BG225" s="162">
        <f>IF(N225="zákl. přenesená",J225,0)</f>
        <v>0</v>
      </c>
      <c r="BH225" s="162">
        <f>IF(N225="sníž. přenesená",J225,0)</f>
        <v>0</v>
      </c>
      <c r="BI225" s="162">
        <f>IF(N225="nulová",J225,0)</f>
        <v>0</v>
      </c>
      <c r="BJ225" s="16" t="s">
        <v>79</v>
      </c>
      <c r="BK225" s="162">
        <f>ROUND(I225*H225,2)</f>
        <v>0</v>
      </c>
      <c r="BL225" s="16" t="s">
        <v>192</v>
      </c>
      <c r="BM225" s="161" t="s">
        <v>455</v>
      </c>
    </row>
    <row r="226" spans="1:65" s="34" customFormat="1" ht="22.5">
      <c r="A226" s="30"/>
      <c r="B226" s="148"/>
      <c r="C226" s="149" t="s">
        <v>456</v>
      </c>
      <c r="D226" s="149" t="s">
        <v>126</v>
      </c>
      <c r="E226" s="150" t="s">
        <v>457</v>
      </c>
      <c r="F226" s="151" t="s">
        <v>458</v>
      </c>
      <c r="G226" s="152" t="s">
        <v>279</v>
      </c>
      <c r="H226" s="173"/>
      <c r="I226" s="154"/>
      <c r="J226" s="155">
        <f>ROUND(I226*H226,2)</f>
        <v>0</v>
      </c>
      <c r="K226" s="156" t="s">
        <v>130</v>
      </c>
      <c r="L226" s="31"/>
      <c r="M226" s="157"/>
      <c r="N226" s="158" t="s">
        <v>39</v>
      </c>
      <c r="O226" s="58"/>
      <c r="P226" s="159">
        <f>O226*H226</f>
        <v>0</v>
      </c>
      <c r="Q226" s="159">
        <v>0</v>
      </c>
      <c r="R226" s="159">
        <f>Q226*H226</f>
        <v>0</v>
      </c>
      <c r="S226" s="159">
        <v>0</v>
      </c>
      <c r="T226" s="160">
        <f>S226*H226</f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61" t="s">
        <v>192</v>
      </c>
      <c r="AT226" s="161" t="s">
        <v>126</v>
      </c>
      <c r="AU226" s="161" t="s">
        <v>81</v>
      </c>
      <c r="AY226" s="16" t="s">
        <v>123</v>
      </c>
      <c r="BE226" s="162">
        <f>IF(N226="základní",J226,0)</f>
        <v>0</v>
      </c>
      <c r="BF226" s="162">
        <f>IF(N226="snížená",J226,0)</f>
        <v>0</v>
      </c>
      <c r="BG226" s="162">
        <f>IF(N226="zákl. přenesená",J226,0)</f>
        <v>0</v>
      </c>
      <c r="BH226" s="162">
        <f>IF(N226="sníž. přenesená",J226,0)</f>
        <v>0</v>
      </c>
      <c r="BI226" s="162">
        <f>IF(N226="nulová",J226,0)</f>
        <v>0</v>
      </c>
      <c r="BJ226" s="16" t="s">
        <v>79</v>
      </c>
      <c r="BK226" s="162">
        <f>ROUND(I226*H226,2)</f>
        <v>0</v>
      </c>
      <c r="BL226" s="16" t="s">
        <v>192</v>
      </c>
      <c r="BM226" s="161" t="s">
        <v>459</v>
      </c>
    </row>
    <row r="227" spans="1:65" s="134" customFormat="1" ht="22.9" customHeight="1">
      <c r="B227" s="135"/>
      <c r="D227" s="136" t="s">
        <v>73</v>
      </c>
      <c r="E227" s="146" t="s">
        <v>460</v>
      </c>
      <c r="F227" s="136" t="s">
        <v>461</v>
      </c>
      <c r="I227" s="138"/>
      <c r="J227" s="147">
        <f>BK227</f>
        <v>0</v>
      </c>
      <c r="L227" s="135"/>
      <c r="M227" s="140"/>
      <c r="N227" s="141"/>
      <c r="O227" s="141"/>
      <c r="P227" s="142">
        <f>SUM(P228:P237)</f>
        <v>0</v>
      </c>
      <c r="Q227" s="141"/>
      <c r="R227" s="142">
        <f>SUM(R228:R237)</f>
        <v>7.3877999999999999E-2</v>
      </c>
      <c r="S227" s="141"/>
      <c r="T227" s="143">
        <f>SUM(T228:T237)</f>
        <v>0</v>
      </c>
      <c r="AR227" s="136" t="s">
        <v>81</v>
      </c>
      <c r="AT227" s="144" t="s">
        <v>73</v>
      </c>
      <c r="AU227" s="144" t="s">
        <v>79</v>
      </c>
      <c r="AY227" s="136" t="s">
        <v>123</v>
      </c>
      <c r="BK227" s="145">
        <f>SUM(BK228:BK237)</f>
        <v>0</v>
      </c>
    </row>
    <row r="228" spans="1:65" s="34" customFormat="1" ht="16.5" customHeight="1">
      <c r="A228" s="30"/>
      <c r="B228" s="148"/>
      <c r="C228" s="149" t="s">
        <v>462</v>
      </c>
      <c r="D228" s="149" t="s">
        <v>126</v>
      </c>
      <c r="E228" s="150" t="s">
        <v>463</v>
      </c>
      <c r="F228" s="151" t="s">
        <v>464</v>
      </c>
      <c r="G228" s="152" t="s">
        <v>129</v>
      </c>
      <c r="H228" s="153">
        <v>2.1</v>
      </c>
      <c r="I228" s="154"/>
      <c r="J228" s="155">
        <f>ROUND(I228*H228,2)</f>
        <v>0</v>
      </c>
      <c r="K228" s="156" t="s">
        <v>130</v>
      </c>
      <c r="L228" s="31"/>
      <c r="M228" s="157"/>
      <c r="N228" s="158" t="s">
        <v>39</v>
      </c>
      <c r="O228" s="58"/>
      <c r="P228" s="159">
        <f>O228*H228</f>
        <v>0</v>
      </c>
      <c r="Q228" s="159">
        <v>2.9999999999999997E-4</v>
      </c>
      <c r="R228" s="159">
        <f>Q228*H228</f>
        <v>6.2999999999999992E-4</v>
      </c>
      <c r="S228" s="159">
        <v>0</v>
      </c>
      <c r="T228" s="160">
        <f>S228*H228</f>
        <v>0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R228" s="161" t="s">
        <v>192</v>
      </c>
      <c r="AT228" s="161" t="s">
        <v>126</v>
      </c>
      <c r="AU228" s="161" t="s">
        <v>81</v>
      </c>
      <c r="AY228" s="16" t="s">
        <v>123</v>
      </c>
      <c r="BE228" s="162">
        <f>IF(N228="základní",J228,0)</f>
        <v>0</v>
      </c>
      <c r="BF228" s="162">
        <f>IF(N228="snížená",J228,0)</f>
        <v>0</v>
      </c>
      <c r="BG228" s="162">
        <f>IF(N228="zákl. přenesená",J228,0)</f>
        <v>0</v>
      </c>
      <c r="BH228" s="162">
        <f>IF(N228="sníž. přenesená",J228,0)</f>
        <v>0</v>
      </c>
      <c r="BI228" s="162">
        <f>IF(N228="nulová",J228,0)</f>
        <v>0</v>
      </c>
      <c r="BJ228" s="16" t="s">
        <v>79</v>
      </c>
      <c r="BK228" s="162">
        <f>ROUND(I228*H228,2)</f>
        <v>0</v>
      </c>
      <c r="BL228" s="16" t="s">
        <v>192</v>
      </c>
      <c r="BM228" s="161" t="s">
        <v>465</v>
      </c>
    </row>
    <row r="229" spans="1:65" s="163" customFormat="1">
      <c r="B229" s="164"/>
      <c r="D229" s="165" t="s">
        <v>133</v>
      </c>
      <c r="E229" s="166"/>
      <c r="F229" s="167" t="s">
        <v>466</v>
      </c>
      <c r="H229" s="168">
        <v>2.1</v>
      </c>
      <c r="I229" s="169"/>
      <c r="L229" s="164"/>
      <c r="M229" s="170"/>
      <c r="N229" s="171"/>
      <c r="O229" s="171"/>
      <c r="P229" s="171"/>
      <c r="Q229" s="171"/>
      <c r="R229" s="171"/>
      <c r="S229" s="171"/>
      <c r="T229" s="172"/>
      <c r="AT229" s="166" t="s">
        <v>133</v>
      </c>
      <c r="AU229" s="166" t="s">
        <v>81</v>
      </c>
      <c r="AV229" s="163" t="s">
        <v>81</v>
      </c>
      <c r="AW229" s="163" t="s">
        <v>31</v>
      </c>
      <c r="AX229" s="163" t="s">
        <v>79</v>
      </c>
      <c r="AY229" s="166" t="s">
        <v>123</v>
      </c>
    </row>
    <row r="230" spans="1:65" s="34" customFormat="1" ht="21.75" customHeight="1">
      <c r="A230" s="30"/>
      <c r="B230" s="148"/>
      <c r="C230" s="149" t="s">
        <v>467</v>
      </c>
      <c r="D230" s="149" t="s">
        <v>126</v>
      </c>
      <c r="E230" s="150" t="s">
        <v>468</v>
      </c>
      <c r="F230" s="151" t="s">
        <v>469</v>
      </c>
      <c r="G230" s="152" t="s">
        <v>129</v>
      </c>
      <c r="H230" s="153">
        <v>2.1</v>
      </c>
      <c r="I230" s="154"/>
      <c r="J230" s="155">
        <f>ROUND(I230*H230,2)</f>
        <v>0</v>
      </c>
      <c r="K230" s="156" t="s">
        <v>130</v>
      </c>
      <c r="L230" s="31"/>
      <c r="M230" s="157"/>
      <c r="N230" s="158" t="s">
        <v>39</v>
      </c>
      <c r="O230" s="58"/>
      <c r="P230" s="159">
        <f>O230*H230</f>
        <v>0</v>
      </c>
      <c r="Q230" s="159">
        <v>7.5799999999999999E-3</v>
      </c>
      <c r="R230" s="159">
        <f>Q230*H230</f>
        <v>1.5918000000000002E-2</v>
      </c>
      <c r="S230" s="159">
        <v>0</v>
      </c>
      <c r="T230" s="160">
        <f>S230*H230</f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161" t="s">
        <v>192</v>
      </c>
      <c r="AT230" s="161" t="s">
        <v>126</v>
      </c>
      <c r="AU230" s="161" t="s">
        <v>81</v>
      </c>
      <c r="AY230" s="16" t="s">
        <v>123</v>
      </c>
      <c r="BE230" s="162">
        <f>IF(N230="základní",J230,0)</f>
        <v>0</v>
      </c>
      <c r="BF230" s="162">
        <f>IF(N230="snížená",J230,0)</f>
        <v>0</v>
      </c>
      <c r="BG230" s="162">
        <f>IF(N230="zákl. přenesená",J230,0)</f>
        <v>0</v>
      </c>
      <c r="BH230" s="162">
        <f>IF(N230="sníž. přenesená",J230,0)</f>
        <v>0</v>
      </c>
      <c r="BI230" s="162">
        <f>IF(N230="nulová",J230,0)</f>
        <v>0</v>
      </c>
      <c r="BJ230" s="16" t="s">
        <v>79</v>
      </c>
      <c r="BK230" s="162">
        <f>ROUND(I230*H230,2)</f>
        <v>0</v>
      </c>
      <c r="BL230" s="16" t="s">
        <v>192</v>
      </c>
      <c r="BM230" s="161" t="s">
        <v>470</v>
      </c>
    </row>
    <row r="231" spans="1:65" s="34" customFormat="1" ht="22.5">
      <c r="A231" s="30"/>
      <c r="B231" s="148"/>
      <c r="C231" s="149" t="s">
        <v>471</v>
      </c>
      <c r="D231" s="149" t="s">
        <v>126</v>
      </c>
      <c r="E231" s="150" t="s">
        <v>472</v>
      </c>
      <c r="F231" s="151" t="s">
        <v>473</v>
      </c>
      <c r="G231" s="152" t="s">
        <v>129</v>
      </c>
      <c r="H231" s="153">
        <v>2.1</v>
      </c>
      <c r="I231" s="154"/>
      <c r="J231" s="155">
        <f>ROUND(I231*H231,2)</f>
        <v>0</v>
      </c>
      <c r="K231" s="156" t="s">
        <v>130</v>
      </c>
      <c r="L231" s="31"/>
      <c r="M231" s="157"/>
      <c r="N231" s="158" t="s">
        <v>39</v>
      </c>
      <c r="O231" s="58"/>
      <c r="P231" s="159">
        <f>O231*H231</f>
        <v>0</v>
      </c>
      <c r="Q231" s="159">
        <v>6.3299999999999997E-3</v>
      </c>
      <c r="R231" s="159">
        <f>Q231*H231</f>
        <v>1.3292999999999999E-2</v>
      </c>
      <c r="S231" s="159">
        <v>0</v>
      </c>
      <c r="T231" s="160">
        <f>S231*H231</f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161" t="s">
        <v>192</v>
      </c>
      <c r="AT231" s="161" t="s">
        <v>126</v>
      </c>
      <c r="AU231" s="161" t="s">
        <v>81</v>
      </c>
      <c r="AY231" s="16" t="s">
        <v>123</v>
      </c>
      <c r="BE231" s="162">
        <f>IF(N231="základní",J231,0)</f>
        <v>0</v>
      </c>
      <c r="BF231" s="162">
        <f>IF(N231="snížená",J231,0)</f>
        <v>0</v>
      </c>
      <c r="BG231" s="162">
        <f>IF(N231="zákl. přenesená",J231,0)</f>
        <v>0</v>
      </c>
      <c r="BH231" s="162">
        <f>IF(N231="sníž. přenesená",J231,0)</f>
        <v>0</v>
      </c>
      <c r="BI231" s="162">
        <f>IF(N231="nulová",J231,0)</f>
        <v>0</v>
      </c>
      <c r="BJ231" s="16" t="s">
        <v>79</v>
      </c>
      <c r="BK231" s="162">
        <f>ROUND(I231*H231,2)</f>
        <v>0</v>
      </c>
      <c r="BL231" s="16" t="s">
        <v>192</v>
      </c>
      <c r="BM231" s="161" t="s">
        <v>474</v>
      </c>
    </row>
    <row r="232" spans="1:65" s="34" customFormat="1" ht="22.5">
      <c r="A232" s="30"/>
      <c r="B232" s="148"/>
      <c r="C232" s="174" t="s">
        <v>475</v>
      </c>
      <c r="D232" s="174" t="s">
        <v>433</v>
      </c>
      <c r="E232" s="175" t="s">
        <v>476</v>
      </c>
      <c r="F232" s="176" t="s">
        <v>477</v>
      </c>
      <c r="G232" s="177" t="s">
        <v>129</v>
      </c>
      <c r="H232" s="178">
        <v>2.31</v>
      </c>
      <c r="I232" s="179"/>
      <c r="J232" s="180">
        <f>ROUND(I232*H232,2)</f>
        <v>0</v>
      </c>
      <c r="K232" s="181" t="s">
        <v>130</v>
      </c>
      <c r="L232" s="182"/>
      <c r="M232" s="183"/>
      <c r="N232" s="184" t="s">
        <v>39</v>
      </c>
      <c r="O232" s="58"/>
      <c r="P232" s="159">
        <f>O232*H232</f>
        <v>0</v>
      </c>
      <c r="Q232" s="159">
        <v>1.77E-2</v>
      </c>
      <c r="R232" s="159">
        <f>Q232*H232</f>
        <v>4.0887E-2</v>
      </c>
      <c r="S232" s="159">
        <v>0</v>
      </c>
      <c r="T232" s="160">
        <f>S232*H232</f>
        <v>0</v>
      </c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R232" s="161" t="s">
        <v>268</v>
      </c>
      <c r="AT232" s="161" t="s">
        <v>433</v>
      </c>
      <c r="AU232" s="161" t="s">
        <v>81</v>
      </c>
      <c r="AY232" s="16" t="s">
        <v>123</v>
      </c>
      <c r="BE232" s="162">
        <f>IF(N232="základní",J232,0)</f>
        <v>0</v>
      </c>
      <c r="BF232" s="162">
        <f>IF(N232="snížená",J232,0)</f>
        <v>0</v>
      </c>
      <c r="BG232" s="162">
        <f>IF(N232="zákl. přenesená",J232,0)</f>
        <v>0</v>
      </c>
      <c r="BH232" s="162">
        <f>IF(N232="sníž. přenesená",J232,0)</f>
        <v>0</v>
      </c>
      <c r="BI232" s="162">
        <f>IF(N232="nulová",J232,0)</f>
        <v>0</v>
      </c>
      <c r="BJ232" s="16" t="s">
        <v>79</v>
      </c>
      <c r="BK232" s="162">
        <f>ROUND(I232*H232,2)</f>
        <v>0</v>
      </c>
      <c r="BL232" s="16" t="s">
        <v>192</v>
      </c>
      <c r="BM232" s="161" t="s">
        <v>478</v>
      </c>
    </row>
    <row r="233" spans="1:65" s="163" customFormat="1">
      <c r="B233" s="164"/>
      <c r="D233" s="165" t="s">
        <v>133</v>
      </c>
      <c r="F233" s="167" t="s">
        <v>479</v>
      </c>
      <c r="H233" s="168">
        <v>2.31</v>
      </c>
      <c r="I233" s="169"/>
      <c r="L233" s="164"/>
      <c r="M233" s="170"/>
      <c r="N233" s="171"/>
      <c r="O233" s="171"/>
      <c r="P233" s="171"/>
      <c r="Q233" s="171"/>
      <c r="R233" s="171"/>
      <c r="S233" s="171"/>
      <c r="T233" s="172"/>
      <c r="AT233" s="166" t="s">
        <v>133</v>
      </c>
      <c r="AU233" s="166" t="s">
        <v>81</v>
      </c>
      <c r="AV233" s="163" t="s">
        <v>81</v>
      </c>
      <c r="AW233" s="163" t="s">
        <v>2</v>
      </c>
      <c r="AX233" s="163" t="s">
        <v>79</v>
      </c>
      <c r="AY233" s="166" t="s">
        <v>123</v>
      </c>
    </row>
    <row r="234" spans="1:65" s="34" customFormat="1" ht="22.5">
      <c r="A234" s="30"/>
      <c r="B234" s="148"/>
      <c r="C234" s="149" t="s">
        <v>480</v>
      </c>
      <c r="D234" s="149" t="s">
        <v>126</v>
      </c>
      <c r="E234" s="150" t="s">
        <v>481</v>
      </c>
      <c r="F234" s="151" t="s">
        <v>482</v>
      </c>
      <c r="G234" s="152" t="s">
        <v>129</v>
      </c>
      <c r="H234" s="153">
        <v>2.1</v>
      </c>
      <c r="I234" s="154"/>
      <c r="J234" s="155">
        <f>ROUND(I234*H234,2)</f>
        <v>0</v>
      </c>
      <c r="K234" s="156" t="s">
        <v>130</v>
      </c>
      <c r="L234" s="31"/>
      <c r="M234" s="157"/>
      <c r="N234" s="158" t="s">
        <v>39</v>
      </c>
      <c r="O234" s="58"/>
      <c r="P234" s="159">
        <f>O234*H234</f>
        <v>0</v>
      </c>
      <c r="Q234" s="159">
        <v>0</v>
      </c>
      <c r="R234" s="159">
        <f>Q234*H234</f>
        <v>0</v>
      </c>
      <c r="S234" s="159">
        <v>0</v>
      </c>
      <c r="T234" s="160">
        <f>S234*H234</f>
        <v>0</v>
      </c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R234" s="161" t="s">
        <v>192</v>
      </c>
      <c r="AT234" s="161" t="s">
        <v>126</v>
      </c>
      <c r="AU234" s="161" t="s">
        <v>81</v>
      </c>
      <c r="AY234" s="16" t="s">
        <v>123</v>
      </c>
      <c r="BE234" s="162">
        <f>IF(N234="základní",J234,0)</f>
        <v>0</v>
      </c>
      <c r="BF234" s="162">
        <f>IF(N234="snížená",J234,0)</f>
        <v>0</v>
      </c>
      <c r="BG234" s="162">
        <f>IF(N234="zákl. přenesená",J234,0)</f>
        <v>0</v>
      </c>
      <c r="BH234" s="162">
        <f>IF(N234="sníž. přenesená",J234,0)</f>
        <v>0</v>
      </c>
      <c r="BI234" s="162">
        <f>IF(N234="nulová",J234,0)</f>
        <v>0</v>
      </c>
      <c r="BJ234" s="16" t="s">
        <v>79</v>
      </c>
      <c r="BK234" s="162">
        <f>ROUND(I234*H234,2)</f>
        <v>0</v>
      </c>
      <c r="BL234" s="16" t="s">
        <v>192</v>
      </c>
      <c r="BM234" s="161" t="s">
        <v>483</v>
      </c>
    </row>
    <row r="235" spans="1:65" s="34" customFormat="1" ht="22.5">
      <c r="A235" s="30"/>
      <c r="B235" s="148"/>
      <c r="C235" s="149" t="s">
        <v>484</v>
      </c>
      <c r="D235" s="149" t="s">
        <v>126</v>
      </c>
      <c r="E235" s="150" t="s">
        <v>485</v>
      </c>
      <c r="F235" s="151" t="s">
        <v>486</v>
      </c>
      <c r="G235" s="152" t="s">
        <v>129</v>
      </c>
      <c r="H235" s="153">
        <v>2.1</v>
      </c>
      <c r="I235" s="154"/>
      <c r="J235" s="155">
        <f>ROUND(I235*H235,2)</f>
        <v>0</v>
      </c>
      <c r="K235" s="156" t="s">
        <v>130</v>
      </c>
      <c r="L235" s="31"/>
      <c r="M235" s="157"/>
      <c r="N235" s="158" t="s">
        <v>39</v>
      </c>
      <c r="O235" s="58"/>
      <c r="P235" s="159">
        <f>O235*H235</f>
        <v>0</v>
      </c>
      <c r="Q235" s="159">
        <v>0</v>
      </c>
      <c r="R235" s="159">
        <f>Q235*H235</f>
        <v>0</v>
      </c>
      <c r="S235" s="159">
        <v>0</v>
      </c>
      <c r="T235" s="160">
        <f>S235*H235</f>
        <v>0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R235" s="161" t="s">
        <v>192</v>
      </c>
      <c r="AT235" s="161" t="s">
        <v>126</v>
      </c>
      <c r="AU235" s="161" t="s">
        <v>81</v>
      </c>
      <c r="AY235" s="16" t="s">
        <v>123</v>
      </c>
      <c r="BE235" s="162">
        <f>IF(N235="základní",J235,0)</f>
        <v>0</v>
      </c>
      <c r="BF235" s="162">
        <f>IF(N235="snížená",J235,0)</f>
        <v>0</v>
      </c>
      <c r="BG235" s="162">
        <f>IF(N235="zákl. přenesená",J235,0)</f>
        <v>0</v>
      </c>
      <c r="BH235" s="162">
        <f>IF(N235="sníž. přenesená",J235,0)</f>
        <v>0</v>
      </c>
      <c r="BI235" s="162">
        <f>IF(N235="nulová",J235,0)</f>
        <v>0</v>
      </c>
      <c r="BJ235" s="16" t="s">
        <v>79</v>
      </c>
      <c r="BK235" s="162">
        <f>ROUND(I235*H235,2)</f>
        <v>0</v>
      </c>
      <c r="BL235" s="16" t="s">
        <v>192</v>
      </c>
      <c r="BM235" s="161" t="s">
        <v>487</v>
      </c>
    </row>
    <row r="236" spans="1:65" s="34" customFormat="1" ht="12">
      <c r="A236" s="30"/>
      <c r="B236" s="148"/>
      <c r="C236" s="149" t="s">
        <v>488</v>
      </c>
      <c r="D236" s="149" t="s">
        <v>126</v>
      </c>
      <c r="E236" s="150" t="s">
        <v>489</v>
      </c>
      <c r="F236" s="151" t="s">
        <v>490</v>
      </c>
      <c r="G236" s="152" t="s">
        <v>129</v>
      </c>
      <c r="H236" s="153">
        <v>2.1</v>
      </c>
      <c r="I236" s="154"/>
      <c r="J236" s="155">
        <f>ROUND(I236*H236,2)</f>
        <v>0</v>
      </c>
      <c r="K236" s="156" t="s">
        <v>130</v>
      </c>
      <c r="L236" s="31"/>
      <c r="M236" s="157"/>
      <c r="N236" s="158" t="s">
        <v>39</v>
      </c>
      <c r="O236" s="58"/>
      <c r="P236" s="159">
        <f>O236*H236</f>
        <v>0</v>
      </c>
      <c r="Q236" s="159">
        <v>1.5E-3</v>
      </c>
      <c r="R236" s="159">
        <f>Q236*H236</f>
        <v>3.15E-3</v>
      </c>
      <c r="S236" s="159">
        <v>0</v>
      </c>
      <c r="T236" s="160">
        <f>S236*H236</f>
        <v>0</v>
      </c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R236" s="161" t="s">
        <v>192</v>
      </c>
      <c r="AT236" s="161" t="s">
        <v>126</v>
      </c>
      <c r="AU236" s="161" t="s">
        <v>81</v>
      </c>
      <c r="AY236" s="16" t="s">
        <v>123</v>
      </c>
      <c r="BE236" s="162">
        <f>IF(N236="základní",J236,0)</f>
        <v>0</v>
      </c>
      <c r="BF236" s="162">
        <f>IF(N236="snížená",J236,0)</f>
        <v>0</v>
      </c>
      <c r="BG236" s="162">
        <f>IF(N236="zákl. přenesená",J236,0)</f>
        <v>0</v>
      </c>
      <c r="BH236" s="162">
        <f>IF(N236="sníž. přenesená",J236,0)</f>
        <v>0</v>
      </c>
      <c r="BI236" s="162">
        <f>IF(N236="nulová",J236,0)</f>
        <v>0</v>
      </c>
      <c r="BJ236" s="16" t="s">
        <v>79</v>
      </c>
      <c r="BK236" s="162">
        <f>ROUND(I236*H236,2)</f>
        <v>0</v>
      </c>
      <c r="BL236" s="16" t="s">
        <v>192</v>
      </c>
      <c r="BM236" s="161" t="s">
        <v>491</v>
      </c>
    </row>
    <row r="237" spans="1:65" s="34" customFormat="1" ht="22.5">
      <c r="A237" s="30"/>
      <c r="B237" s="148"/>
      <c r="C237" s="149" t="s">
        <v>492</v>
      </c>
      <c r="D237" s="149" t="s">
        <v>126</v>
      </c>
      <c r="E237" s="150" t="s">
        <v>493</v>
      </c>
      <c r="F237" s="151" t="s">
        <v>494</v>
      </c>
      <c r="G237" s="152" t="s">
        <v>279</v>
      </c>
      <c r="H237" s="173"/>
      <c r="I237" s="154"/>
      <c r="J237" s="155">
        <f>ROUND(I237*H237,2)</f>
        <v>0</v>
      </c>
      <c r="K237" s="156" t="s">
        <v>130</v>
      </c>
      <c r="L237" s="31"/>
      <c r="M237" s="157"/>
      <c r="N237" s="158" t="s">
        <v>39</v>
      </c>
      <c r="O237" s="58"/>
      <c r="P237" s="159">
        <f>O237*H237</f>
        <v>0</v>
      </c>
      <c r="Q237" s="159">
        <v>0</v>
      </c>
      <c r="R237" s="159">
        <f>Q237*H237</f>
        <v>0</v>
      </c>
      <c r="S237" s="159">
        <v>0</v>
      </c>
      <c r="T237" s="160">
        <f>S237*H237</f>
        <v>0</v>
      </c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R237" s="161" t="s">
        <v>192</v>
      </c>
      <c r="AT237" s="161" t="s">
        <v>126</v>
      </c>
      <c r="AU237" s="161" t="s">
        <v>81</v>
      </c>
      <c r="AY237" s="16" t="s">
        <v>123</v>
      </c>
      <c r="BE237" s="162">
        <f>IF(N237="základní",J237,0)</f>
        <v>0</v>
      </c>
      <c r="BF237" s="162">
        <f>IF(N237="snížená",J237,0)</f>
        <v>0</v>
      </c>
      <c r="BG237" s="162">
        <f>IF(N237="zákl. přenesená",J237,0)</f>
        <v>0</v>
      </c>
      <c r="BH237" s="162">
        <f>IF(N237="sníž. přenesená",J237,0)</f>
        <v>0</v>
      </c>
      <c r="BI237" s="162">
        <f>IF(N237="nulová",J237,0)</f>
        <v>0</v>
      </c>
      <c r="BJ237" s="16" t="s">
        <v>79</v>
      </c>
      <c r="BK237" s="162">
        <f>ROUND(I237*H237,2)</f>
        <v>0</v>
      </c>
      <c r="BL237" s="16" t="s">
        <v>192</v>
      </c>
      <c r="BM237" s="161" t="s">
        <v>495</v>
      </c>
    </row>
    <row r="238" spans="1:65" s="134" customFormat="1" ht="22.9" customHeight="1">
      <c r="B238" s="135"/>
      <c r="D238" s="136" t="s">
        <v>73</v>
      </c>
      <c r="E238" s="146" t="s">
        <v>496</v>
      </c>
      <c r="F238" s="136" t="s">
        <v>497</v>
      </c>
      <c r="I238" s="138"/>
      <c r="J238" s="147">
        <f>BK238</f>
        <v>0</v>
      </c>
      <c r="L238" s="135"/>
      <c r="M238" s="140"/>
      <c r="N238" s="141"/>
      <c r="O238" s="141"/>
      <c r="P238" s="142">
        <f>SUM(P239:P251)</f>
        <v>0</v>
      </c>
      <c r="Q238" s="141"/>
      <c r="R238" s="142">
        <f>SUM(R239:R251)</f>
        <v>0.22875599999999999</v>
      </c>
      <c r="S238" s="141"/>
      <c r="T238" s="143">
        <f>SUM(T239:T251)</f>
        <v>0</v>
      </c>
      <c r="AR238" s="136" t="s">
        <v>81</v>
      </c>
      <c r="AT238" s="144" t="s">
        <v>73</v>
      </c>
      <c r="AU238" s="144" t="s">
        <v>79</v>
      </c>
      <c r="AY238" s="136" t="s">
        <v>123</v>
      </c>
      <c r="BK238" s="145">
        <f>SUM(BK239:BK251)</f>
        <v>0</v>
      </c>
    </row>
    <row r="239" spans="1:65" s="34" customFormat="1" ht="16.5" customHeight="1">
      <c r="A239" s="30"/>
      <c r="B239" s="148"/>
      <c r="C239" s="149" t="s">
        <v>498</v>
      </c>
      <c r="D239" s="149" t="s">
        <v>126</v>
      </c>
      <c r="E239" s="150" t="s">
        <v>499</v>
      </c>
      <c r="F239" s="151" t="s">
        <v>500</v>
      </c>
      <c r="G239" s="152" t="s">
        <v>129</v>
      </c>
      <c r="H239" s="153">
        <v>10.35</v>
      </c>
      <c r="I239" s="154"/>
      <c r="J239" s="155">
        <f>ROUND(I239*H239,2)</f>
        <v>0</v>
      </c>
      <c r="K239" s="156" t="s">
        <v>130</v>
      </c>
      <c r="L239" s="31"/>
      <c r="M239" s="157"/>
      <c r="N239" s="158" t="s">
        <v>39</v>
      </c>
      <c r="O239" s="58"/>
      <c r="P239" s="159">
        <f>O239*H239</f>
        <v>0</v>
      </c>
      <c r="Q239" s="159">
        <v>2.9999999999999997E-4</v>
      </c>
      <c r="R239" s="159">
        <f>Q239*H239</f>
        <v>3.1049999999999997E-3</v>
      </c>
      <c r="S239" s="159">
        <v>0</v>
      </c>
      <c r="T239" s="160">
        <f>S239*H239</f>
        <v>0</v>
      </c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R239" s="161" t="s">
        <v>192</v>
      </c>
      <c r="AT239" s="161" t="s">
        <v>126</v>
      </c>
      <c r="AU239" s="161" t="s">
        <v>81</v>
      </c>
      <c r="AY239" s="16" t="s">
        <v>123</v>
      </c>
      <c r="BE239" s="162">
        <f>IF(N239="základní",J239,0)</f>
        <v>0</v>
      </c>
      <c r="BF239" s="162">
        <f>IF(N239="snížená",J239,0)</f>
        <v>0</v>
      </c>
      <c r="BG239" s="162">
        <f>IF(N239="zákl. přenesená",J239,0)</f>
        <v>0</v>
      </c>
      <c r="BH239" s="162">
        <f>IF(N239="sníž. přenesená",J239,0)</f>
        <v>0</v>
      </c>
      <c r="BI239" s="162">
        <f>IF(N239="nulová",J239,0)</f>
        <v>0</v>
      </c>
      <c r="BJ239" s="16" t="s">
        <v>79</v>
      </c>
      <c r="BK239" s="162">
        <f>ROUND(I239*H239,2)</f>
        <v>0</v>
      </c>
      <c r="BL239" s="16" t="s">
        <v>192</v>
      </c>
      <c r="BM239" s="161" t="s">
        <v>501</v>
      </c>
    </row>
    <row r="240" spans="1:65" s="163" customFormat="1">
      <c r="B240" s="164"/>
      <c r="D240" s="165" t="s">
        <v>133</v>
      </c>
      <c r="E240" s="166"/>
      <c r="F240" s="167" t="s">
        <v>502</v>
      </c>
      <c r="H240" s="168">
        <v>10.35</v>
      </c>
      <c r="I240" s="169"/>
      <c r="L240" s="164"/>
      <c r="M240" s="170"/>
      <c r="N240" s="171"/>
      <c r="O240" s="171"/>
      <c r="P240" s="171"/>
      <c r="Q240" s="171"/>
      <c r="R240" s="171"/>
      <c r="S240" s="171"/>
      <c r="T240" s="172"/>
      <c r="AT240" s="166" t="s">
        <v>133</v>
      </c>
      <c r="AU240" s="166" t="s">
        <v>81</v>
      </c>
      <c r="AV240" s="163" t="s">
        <v>81</v>
      </c>
      <c r="AW240" s="163" t="s">
        <v>31</v>
      </c>
      <c r="AX240" s="163" t="s">
        <v>79</v>
      </c>
      <c r="AY240" s="166" t="s">
        <v>123</v>
      </c>
    </row>
    <row r="241" spans="1:65" s="34" customFormat="1" ht="12">
      <c r="A241" s="30"/>
      <c r="B241" s="148"/>
      <c r="C241" s="149" t="s">
        <v>503</v>
      </c>
      <c r="D241" s="149" t="s">
        <v>126</v>
      </c>
      <c r="E241" s="150" t="s">
        <v>504</v>
      </c>
      <c r="F241" s="151" t="s">
        <v>505</v>
      </c>
      <c r="G241" s="152" t="s">
        <v>129</v>
      </c>
      <c r="H241" s="153">
        <v>10.35</v>
      </c>
      <c r="I241" s="154"/>
      <c r="J241" s="155">
        <f>ROUND(I241*H241,2)</f>
        <v>0</v>
      </c>
      <c r="K241" s="156" t="s">
        <v>130</v>
      </c>
      <c r="L241" s="31"/>
      <c r="M241" s="157"/>
      <c r="N241" s="158" t="s">
        <v>39</v>
      </c>
      <c r="O241" s="58"/>
      <c r="P241" s="159">
        <f>O241*H241</f>
        <v>0</v>
      </c>
      <c r="Q241" s="159">
        <v>1.5E-3</v>
      </c>
      <c r="R241" s="159">
        <f>Q241*H241</f>
        <v>1.5525000000000001E-2</v>
      </c>
      <c r="S241" s="159">
        <v>0</v>
      </c>
      <c r="T241" s="160">
        <f>S241*H241</f>
        <v>0</v>
      </c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R241" s="161" t="s">
        <v>192</v>
      </c>
      <c r="AT241" s="161" t="s">
        <v>126</v>
      </c>
      <c r="AU241" s="161" t="s">
        <v>81</v>
      </c>
      <c r="AY241" s="16" t="s">
        <v>123</v>
      </c>
      <c r="BE241" s="162">
        <f>IF(N241="základní",J241,0)</f>
        <v>0</v>
      </c>
      <c r="BF241" s="162">
        <f>IF(N241="snížená",J241,0)</f>
        <v>0</v>
      </c>
      <c r="BG241" s="162">
        <f>IF(N241="zákl. přenesená",J241,0)</f>
        <v>0</v>
      </c>
      <c r="BH241" s="162">
        <f>IF(N241="sníž. přenesená",J241,0)</f>
        <v>0</v>
      </c>
      <c r="BI241" s="162">
        <f>IF(N241="nulová",J241,0)</f>
        <v>0</v>
      </c>
      <c r="BJ241" s="16" t="s">
        <v>79</v>
      </c>
      <c r="BK241" s="162">
        <f>ROUND(I241*H241,2)</f>
        <v>0</v>
      </c>
      <c r="BL241" s="16" t="s">
        <v>192</v>
      </c>
      <c r="BM241" s="161" t="s">
        <v>506</v>
      </c>
    </row>
    <row r="242" spans="1:65" s="34" customFormat="1" ht="22.5">
      <c r="A242" s="30"/>
      <c r="B242" s="148"/>
      <c r="C242" s="149" t="s">
        <v>507</v>
      </c>
      <c r="D242" s="149" t="s">
        <v>126</v>
      </c>
      <c r="E242" s="150" t="s">
        <v>508</v>
      </c>
      <c r="F242" s="151" t="s">
        <v>509</v>
      </c>
      <c r="G242" s="152" t="s">
        <v>129</v>
      </c>
      <c r="H242" s="153">
        <v>10.35</v>
      </c>
      <c r="I242" s="154"/>
      <c r="J242" s="155">
        <f>ROUND(I242*H242,2)</f>
        <v>0</v>
      </c>
      <c r="K242" s="156" t="s">
        <v>130</v>
      </c>
      <c r="L242" s="31"/>
      <c r="M242" s="157"/>
      <c r="N242" s="158" t="s">
        <v>39</v>
      </c>
      <c r="O242" s="58"/>
      <c r="P242" s="159">
        <f>O242*H242</f>
        <v>0</v>
      </c>
      <c r="Q242" s="159">
        <v>5.3E-3</v>
      </c>
      <c r="R242" s="159">
        <f>Q242*H242</f>
        <v>5.4855000000000001E-2</v>
      </c>
      <c r="S242" s="159">
        <v>0</v>
      </c>
      <c r="T242" s="160">
        <f>S242*H242</f>
        <v>0</v>
      </c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R242" s="161" t="s">
        <v>192</v>
      </c>
      <c r="AT242" s="161" t="s">
        <v>126</v>
      </c>
      <c r="AU242" s="161" t="s">
        <v>81</v>
      </c>
      <c r="AY242" s="16" t="s">
        <v>123</v>
      </c>
      <c r="BE242" s="162">
        <f>IF(N242="základní",J242,0)</f>
        <v>0</v>
      </c>
      <c r="BF242" s="162">
        <f>IF(N242="snížená",J242,0)</f>
        <v>0</v>
      </c>
      <c r="BG242" s="162">
        <f>IF(N242="zákl. přenesená",J242,0)</f>
        <v>0</v>
      </c>
      <c r="BH242" s="162">
        <f>IF(N242="sníž. přenesená",J242,0)</f>
        <v>0</v>
      </c>
      <c r="BI242" s="162">
        <f>IF(N242="nulová",J242,0)</f>
        <v>0</v>
      </c>
      <c r="BJ242" s="16" t="s">
        <v>79</v>
      </c>
      <c r="BK242" s="162">
        <f>ROUND(I242*H242,2)</f>
        <v>0</v>
      </c>
      <c r="BL242" s="16" t="s">
        <v>192</v>
      </c>
      <c r="BM242" s="161" t="s">
        <v>510</v>
      </c>
    </row>
    <row r="243" spans="1:65" s="34" customFormat="1" ht="22.5">
      <c r="A243" s="30"/>
      <c r="B243" s="148"/>
      <c r="C243" s="174" t="s">
        <v>511</v>
      </c>
      <c r="D243" s="174" t="s">
        <v>433</v>
      </c>
      <c r="E243" s="175" t="s">
        <v>512</v>
      </c>
      <c r="F243" s="176" t="s">
        <v>513</v>
      </c>
      <c r="G243" s="177" t="s">
        <v>129</v>
      </c>
      <c r="H243" s="178">
        <v>11.385</v>
      </c>
      <c r="I243" s="179"/>
      <c r="J243" s="180">
        <f>ROUND(I243*H243,2)</f>
        <v>0</v>
      </c>
      <c r="K243" s="181" t="s">
        <v>130</v>
      </c>
      <c r="L243" s="182"/>
      <c r="M243" s="183"/>
      <c r="N243" s="184" t="s">
        <v>39</v>
      </c>
      <c r="O243" s="58"/>
      <c r="P243" s="159">
        <f>O243*H243</f>
        <v>0</v>
      </c>
      <c r="Q243" s="159">
        <v>1.26E-2</v>
      </c>
      <c r="R243" s="159">
        <f>Q243*H243</f>
        <v>0.143451</v>
      </c>
      <c r="S243" s="159">
        <v>0</v>
      </c>
      <c r="T243" s="160">
        <f>S243*H243</f>
        <v>0</v>
      </c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R243" s="161" t="s">
        <v>268</v>
      </c>
      <c r="AT243" s="161" t="s">
        <v>433</v>
      </c>
      <c r="AU243" s="161" t="s">
        <v>81</v>
      </c>
      <c r="AY243" s="16" t="s">
        <v>123</v>
      </c>
      <c r="BE243" s="162">
        <f>IF(N243="základní",J243,0)</f>
        <v>0</v>
      </c>
      <c r="BF243" s="162">
        <f>IF(N243="snížená",J243,0)</f>
        <v>0</v>
      </c>
      <c r="BG243" s="162">
        <f>IF(N243="zákl. přenesená",J243,0)</f>
        <v>0</v>
      </c>
      <c r="BH243" s="162">
        <f>IF(N243="sníž. přenesená",J243,0)</f>
        <v>0</v>
      </c>
      <c r="BI243" s="162">
        <f>IF(N243="nulová",J243,0)</f>
        <v>0</v>
      </c>
      <c r="BJ243" s="16" t="s">
        <v>79</v>
      </c>
      <c r="BK243" s="162">
        <f>ROUND(I243*H243,2)</f>
        <v>0</v>
      </c>
      <c r="BL243" s="16" t="s">
        <v>192</v>
      </c>
      <c r="BM243" s="161" t="s">
        <v>514</v>
      </c>
    </row>
    <row r="244" spans="1:65" s="163" customFormat="1">
      <c r="B244" s="164"/>
      <c r="D244" s="165" t="s">
        <v>133</v>
      </c>
      <c r="F244" s="167" t="s">
        <v>515</v>
      </c>
      <c r="H244" s="168">
        <v>11.385</v>
      </c>
      <c r="I244" s="169"/>
      <c r="L244" s="164"/>
      <c r="M244" s="170"/>
      <c r="N244" s="171"/>
      <c r="O244" s="171"/>
      <c r="P244" s="171"/>
      <c r="Q244" s="171"/>
      <c r="R244" s="171"/>
      <c r="S244" s="171"/>
      <c r="T244" s="172"/>
      <c r="AT244" s="166" t="s">
        <v>133</v>
      </c>
      <c r="AU244" s="166" t="s">
        <v>81</v>
      </c>
      <c r="AV244" s="163" t="s">
        <v>81</v>
      </c>
      <c r="AW244" s="163" t="s">
        <v>2</v>
      </c>
      <c r="AX244" s="163" t="s">
        <v>79</v>
      </c>
      <c r="AY244" s="166" t="s">
        <v>123</v>
      </c>
    </row>
    <row r="245" spans="1:65" s="34" customFormat="1" ht="22.5">
      <c r="A245" s="30"/>
      <c r="B245" s="148"/>
      <c r="C245" s="149" t="s">
        <v>516</v>
      </c>
      <c r="D245" s="149" t="s">
        <v>126</v>
      </c>
      <c r="E245" s="150" t="s">
        <v>517</v>
      </c>
      <c r="F245" s="151" t="s">
        <v>518</v>
      </c>
      <c r="G245" s="152" t="s">
        <v>129</v>
      </c>
      <c r="H245" s="153">
        <v>10.35</v>
      </c>
      <c r="I245" s="154"/>
      <c r="J245" s="155">
        <f>ROUND(I245*H245,2)</f>
        <v>0</v>
      </c>
      <c r="K245" s="156" t="s">
        <v>130</v>
      </c>
      <c r="L245" s="31"/>
      <c r="M245" s="157"/>
      <c r="N245" s="158" t="s">
        <v>39</v>
      </c>
      <c r="O245" s="58"/>
      <c r="P245" s="159">
        <f>O245*H245</f>
        <v>0</v>
      </c>
      <c r="Q245" s="159">
        <v>0</v>
      </c>
      <c r="R245" s="159">
        <f>Q245*H245</f>
        <v>0</v>
      </c>
      <c r="S245" s="159">
        <v>0</v>
      </c>
      <c r="T245" s="160">
        <f>S245*H245</f>
        <v>0</v>
      </c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R245" s="161" t="s">
        <v>192</v>
      </c>
      <c r="AT245" s="161" t="s">
        <v>126</v>
      </c>
      <c r="AU245" s="161" t="s">
        <v>81</v>
      </c>
      <c r="AY245" s="16" t="s">
        <v>123</v>
      </c>
      <c r="BE245" s="162">
        <f>IF(N245="základní",J245,0)</f>
        <v>0</v>
      </c>
      <c r="BF245" s="162">
        <f>IF(N245="snížená",J245,0)</f>
        <v>0</v>
      </c>
      <c r="BG245" s="162">
        <f>IF(N245="zákl. přenesená",J245,0)</f>
        <v>0</v>
      </c>
      <c r="BH245" s="162">
        <f>IF(N245="sníž. přenesená",J245,0)</f>
        <v>0</v>
      </c>
      <c r="BI245" s="162">
        <f>IF(N245="nulová",J245,0)</f>
        <v>0</v>
      </c>
      <c r="BJ245" s="16" t="s">
        <v>79</v>
      </c>
      <c r="BK245" s="162">
        <f>ROUND(I245*H245,2)</f>
        <v>0</v>
      </c>
      <c r="BL245" s="16" t="s">
        <v>192</v>
      </c>
      <c r="BM245" s="161" t="s">
        <v>519</v>
      </c>
    </row>
    <row r="246" spans="1:65" s="34" customFormat="1" ht="22.5">
      <c r="A246" s="30"/>
      <c r="B246" s="148"/>
      <c r="C246" s="149" t="s">
        <v>520</v>
      </c>
      <c r="D246" s="149" t="s">
        <v>126</v>
      </c>
      <c r="E246" s="150" t="s">
        <v>521</v>
      </c>
      <c r="F246" s="151" t="s">
        <v>522</v>
      </c>
      <c r="G246" s="152" t="s">
        <v>129</v>
      </c>
      <c r="H246" s="153">
        <v>10.35</v>
      </c>
      <c r="I246" s="154"/>
      <c r="J246" s="155">
        <f>ROUND(I246*H246,2)</f>
        <v>0</v>
      </c>
      <c r="K246" s="156" t="s">
        <v>130</v>
      </c>
      <c r="L246" s="31"/>
      <c r="M246" s="157"/>
      <c r="N246" s="158" t="s">
        <v>39</v>
      </c>
      <c r="O246" s="58"/>
      <c r="P246" s="159">
        <f>O246*H246</f>
        <v>0</v>
      </c>
      <c r="Q246" s="159">
        <v>0</v>
      </c>
      <c r="R246" s="159">
        <f>Q246*H246</f>
        <v>0</v>
      </c>
      <c r="S246" s="159">
        <v>0</v>
      </c>
      <c r="T246" s="160">
        <f>S246*H246</f>
        <v>0</v>
      </c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R246" s="161" t="s">
        <v>192</v>
      </c>
      <c r="AT246" s="161" t="s">
        <v>126</v>
      </c>
      <c r="AU246" s="161" t="s">
        <v>81</v>
      </c>
      <c r="AY246" s="16" t="s">
        <v>123</v>
      </c>
      <c r="BE246" s="162">
        <f>IF(N246="základní",J246,0)</f>
        <v>0</v>
      </c>
      <c r="BF246" s="162">
        <f>IF(N246="snížená",J246,0)</f>
        <v>0</v>
      </c>
      <c r="BG246" s="162">
        <f>IF(N246="zákl. přenesená",J246,0)</f>
        <v>0</v>
      </c>
      <c r="BH246" s="162">
        <f>IF(N246="sníž. přenesená",J246,0)</f>
        <v>0</v>
      </c>
      <c r="BI246" s="162">
        <f>IF(N246="nulová",J246,0)</f>
        <v>0</v>
      </c>
      <c r="BJ246" s="16" t="s">
        <v>79</v>
      </c>
      <c r="BK246" s="162">
        <f>ROUND(I246*H246,2)</f>
        <v>0</v>
      </c>
      <c r="BL246" s="16" t="s">
        <v>192</v>
      </c>
      <c r="BM246" s="161" t="s">
        <v>523</v>
      </c>
    </row>
    <row r="247" spans="1:65" s="34" customFormat="1" ht="21.75" customHeight="1">
      <c r="A247" s="30"/>
      <c r="B247" s="148"/>
      <c r="C247" s="149" t="s">
        <v>524</v>
      </c>
      <c r="D247" s="149" t="s">
        <v>126</v>
      </c>
      <c r="E247" s="150" t="s">
        <v>525</v>
      </c>
      <c r="F247" s="151" t="s">
        <v>526</v>
      </c>
      <c r="G247" s="152" t="s">
        <v>183</v>
      </c>
      <c r="H247" s="153">
        <v>16.399999999999999</v>
      </c>
      <c r="I247" s="154"/>
      <c r="J247" s="155">
        <f>ROUND(I247*H247,2)</f>
        <v>0</v>
      </c>
      <c r="K247" s="156" t="s">
        <v>130</v>
      </c>
      <c r="L247" s="31"/>
      <c r="M247" s="157"/>
      <c r="N247" s="158" t="s">
        <v>39</v>
      </c>
      <c r="O247" s="58"/>
      <c r="P247" s="159">
        <f>O247*H247</f>
        <v>0</v>
      </c>
      <c r="Q247" s="159">
        <v>5.5000000000000003E-4</v>
      </c>
      <c r="R247" s="159">
        <f>Q247*H247</f>
        <v>9.0200000000000002E-3</v>
      </c>
      <c r="S247" s="159">
        <v>0</v>
      </c>
      <c r="T247" s="160">
        <f>S247*H247</f>
        <v>0</v>
      </c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R247" s="161" t="s">
        <v>192</v>
      </c>
      <c r="AT247" s="161" t="s">
        <v>126</v>
      </c>
      <c r="AU247" s="161" t="s">
        <v>81</v>
      </c>
      <c r="AY247" s="16" t="s">
        <v>123</v>
      </c>
      <c r="BE247" s="162">
        <f>IF(N247="základní",J247,0)</f>
        <v>0</v>
      </c>
      <c r="BF247" s="162">
        <f>IF(N247="snížená",J247,0)</f>
        <v>0</v>
      </c>
      <c r="BG247" s="162">
        <f>IF(N247="zákl. přenesená",J247,0)</f>
        <v>0</v>
      </c>
      <c r="BH247" s="162">
        <f>IF(N247="sníž. přenesená",J247,0)</f>
        <v>0</v>
      </c>
      <c r="BI247" s="162">
        <f>IF(N247="nulová",J247,0)</f>
        <v>0</v>
      </c>
      <c r="BJ247" s="16" t="s">
        <v>79</v>
      </c>
      <c r="BK247" s="162">
        <f>ROUND(I247*H247,2)</f>
        <v>0</v>
      </c>
      <c r="BL247" s="16" t="s">
        <v>192</v>
      </c>
      <c r="BM247" s="161" t="s">
        <v>527</v>
      </c>
    </row>
    <row r="248" spans="1:65" s="163" customFormat="1">
      <c r="B248" s="164"/>
      <c r="D248" s="165" t="s">
        <v>133</v>
      </c>
      <c r="E248" s="166"/>
      <c r="F248" s="167" t="s">
        <v>528</v>
      </c>
      <c r="H248" s="168">
        <v>16.399999999999999</v>
      </c>
      <c r="I248" s="169"/>
      <c r="L248" s="164"/>
      <c r="M248" s="170"/>
      <c r="N248" s="171"/>
      <c r="O248" s="171"/>
      <c r="P248" s="171"/>
      <c r="Q248" s="171"/>
      <c r="R248" s="171"/>
      <c r="S248" s="171"/>
      <c r="T248" s="172"/>
      <c r="AT248" s="166" t="s">
        <v>133</v>
      </c>
      <c r="AU248" s="166" t="s">
        <v>81</v>
      </c>
      <c r="AV248" s="163" t="s">
        <v>81</v>
      </c>
      <c r="AW248" s="163" t="s">
        <v>31</v>
      </c>
      <c r="AX248" s="163" t="s">
        <v>79</v>
      </c>
      <c r="AY248" s="166" t="s">
        <v>123</v>
      </c>
    </row>
    <row r="249" spans="1:65" s="34" customFormat="1" ht="12">
      <c r="A249" s="30"/>
      <c r="B249" s="148"/>
      <c r="C249" s="149" t="s">
        <v>529</v>
      </c>
      <c r="D249" s="149" t="s">
        <v>126</v>
      </c>
      <c r="E249" s="150" t="s">
        <v>530</v>
      </c>
      <c r="F249" s="151" t="s">
        <v>531</v>
      </c>
      <c r="G249" s="152" t="s">
        <v>183</v>
      </c>
      <c r="H249" s="153">
        <v>5.6</v>
      </c>
      <c r="I249" s="154"/>
      <c r="J249" s="155">
        <f>ROUND(I249*H249,2)</f>
        <v>0</v>
      </c>
      <c r="K249" s="156" t="s">
        <v>130</v>
      </c>
      <c r="L249" s="31"/>
      <c r="M249" s="157"/>
      <c r="N249" s="158" t="s">
        <v>39</v>
      </c>
      <c r="O249" s="58"/>
      <c r="P249" s="159">
        <f>O249*H249</f>
        <v>0</v>
      </c>
      <c r="Q249" s="159">
        <v>5.0000000000000001E-4</v>
      </c>
      <c r="R249" s="159">
        <f>Q249*H249</f>
        <v>2.8E-3</v>
      </c>
      <c r="S249" s="159">
        <v>0</v>
      </c>
      <c r="T249" s="160">
        <f>S249*H249</f>
        <v>0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R249" s="161" t="s">
        <v>192</v>
      </c>
      <c r="AT249" s="161" t="s">
        <v>126</v>
      </c>
      <c r="AU249" s="161" t="s">
        <v>81</v>
      </c>
      <c r="AY249" s="16" t="s">
        <v>123</v>
      </c>
      <c r="BE249" s="162">
        <f>IF(N249="základní",J249,0)</f>
        <v>0</v>
      </c>
      <c r="BF249" s="162">
        <f>IF(N249="snížená",J249,0)</f>
        <v>0</v>
      </c>
      <c r="BG249" s="162">
        <f>IF(N249="zákl. přenesená",J249,0)</f>
        <v>0</v>
      </c>
      <c r="BH249" s="162">
        <f>IF(N249="sníž. přenesená",J249,0)</f>
        <v>0</v>
      </c>
      <c r="BI249" s="162">
        <f>IF(N249="nulová",J249,0)</f>
        <v>0</v>
      </c>
      <c r="BJ249" s="16" t="s">
        <v>79</v>
      </c>
      <c r="BK249" s="162">
        <f>ROUND(I249*H249,2)</f>
        <v>0</v>
      </c>
      <c r="BL249" s="16" t="s">
        <v>192</v>
      </c>
      <c r="BM249" s="161" t="s">
        <v>532</v>
      </c>
    </row>
    <row r="250" spans="1:65" s="163" customFormat="1">
      <c r="B250" s="164"/>
      <c r="D250" s="165" t="s">
        <v>133</v>
      </c>
      <c r="E250" s="166"/>
      <c r="F250" s="167" t="s">
        <v>533</v>
      </c>
      <c r="H250" s="168">
        <v>5.6</v>
      </c>
      <c r="I250" s="169"/>
      <c r="L250" s="164"/>
      <c r="M250" s="170"/>
      <c r="N250" s="171"/>
      <c r="O250" s="171"/>
      <c r="P250" s="171"/>
      <c r="Q250" s="171"/>
      <c r="R250" s="171"/>
      <c r="S250" s="171"/>
      <c r="T250" s="172"/>
      <c r="AT250" s="166" t="s">
        <v>133</v>
      </c>
      <c r="AU250" s="166" t="s">
        <v>81</v>
      </c>
      <c r="AV250" s="163" t="s">
        <v>81</v>
      </c>
      <c r="AW250" s="163" t="s">
        <v>31</v>
      </c>
      <c r="AX250" s="163" t="s">
        <v>79</v>
      </c>
      <c r="AY250" s="166" t="s">
        <v>123</v>
      </c>
    </row>
    <row r="251" spans="1:65" s="34" customFormat="1" ht="22.5">
      <c r="A251" s="30"/>
      <c r="B251" s="148"/>
      <c r="C251" s="149" t="s">
        <v>534</v>
      </c>
      <c r="D251" s="149" t="s">
        <v>126</v>
      </c>
      <c r="E251" s="150" t="s">
        <v>535</v>
      </c>
      <c r="F251" s="151" t="s">
        <v>536</v>
      </c>
      <c r="G251" s="152" t="s">
        <v>279</v>
      </c>
      <c r="H251" s="173"/>
      <c r="I251" s="154"/>
      <c r="J251" s="155">
        <f>ROUND(I251*H251,2)</f>
        <v>0</v>
      </c>
      <c r="K251" s="156" t="s">
        <v>130</v>
      </c>
      <c r="L251" s="31"/>
      <c r="M251" s="157"/>
      <c r="N251" s="158" t="s">
        <v>39</v>
      </c>
      <c r="O251" s="58"/>
      <c r="P251" s="159">
        <f>O251*H251</f>
        <v>0</v>
      </c>
      <c r="Q251" s="159">
        <v>0</v>
      </c>
      <c r="R251" s="159">
        <f>Q251*H251</f>
        <v>0</v>
      </c>
      <c r="S251" s="159">
        <v>0</v>
      </c>
      <c r="T251" s="160">
        <f>S251*H251</f>
        <v>0</v>
      </c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R251" s="161" t="s">
        <v>192</v>
      </c>
      <c r="AT251" s="161" t="s">
        <v>126</v>
      </c>
      <c r="AU251" s="161" t="s">
        <v>81</v>
      </c>
      <c r="AY251" s="16" t="s">
        <v>123</v>
      </c>
      <c r="BE251" s="162">
        <f>IF(N251="základní",J251,0)</f>
        <v>0</v>
      </c>
      <c r="BF251" s="162">
        <f>IF(N251="snížená",J251,0)</f>
        <v>0</v>
      </c>
      <c r="BG251" s="162">
        <f>IF(N251="zákl. přenesená",J251,0)</f>
        <v>0</v>
      </c>
      <c r="BH251" s="162">
        <f>IF(N251="sníž. přenesená",J251,0)</f>
        <v>0</v>
      </c>
      <c r="BI251" s="162">
        <f>IF(N251="nulová",J251,0)</f>
        <v>0</v>
      </c>
      <c r="BJ251" s="16" t="s">
        <v>79</v>
      </c>
      <c r="BK251" s="162">
        <f>ROUND(I251*H251,2)</f>
        <v>0</v>
      </c>
      <c r="BL251" s="16" t="s">
        <v>192</v>
      </c>
      <c r="BM251" s="161" t="s">
        <v>537</v>
      </c>
    </row>
    <row r="252" spans="1:65" s="134" customFormat="1" ht="22.9" customHeight="1">
      <c r="B252" s="135"/>
      <c r="D252" s="136" t="s">
        <v>73</v>
      </c>
      <c r="E252" s="146" t="s">
        <v>538</v>
      </c>
      <c r="F252" s="136" t="s">
        <v>539</v>
      </c>
      <c r="I252" s="138"/>
      <c r="J252" s="147">
        <f>BK252</f>
        <v>0</v>
      </c>
      <c r="L252" s="135"/>
      <c r="M252" s="140"/>
      <c r="N252" s="141"/>
      <c r="O252" s="141"/>
      <c r="P252" s="142">
        <f>SUM(P253:P261)</f>
        <v>0</v>
      </c>
      <c r="Q252" s="141"/>
      <c r="R252" s="142">
        <f>SUM(R253:R261)</f>
        <v>2.1299999999999999E-2</v>
      </c>
      <c r="S252" s="141"/>
      <c r="T252" s="143">
        <f>SUM(T253:T261)</f>
        <v>0</v>
      </c>
      <c r="AR252" s="136" t="s">
        <v>81</v>
      </c>
      <c r="AT252" s="144" t="s">
        <v>73</v>
      </c>
      <c r="AU252" s="144" t="s">
        <v>79</v>
      </c>
      <c r="AY252" s="136" t="s">
        <v>123</v>
      </c>
      <c r="BK252" s="145">
        <f>SUM(BK253:BK261)</f>
        <v>0</v>
      </c>
    </row>
    <row r="253" spans="1:65" s="34" customFormat="1" ht="22.5">
      <c r="A253" s="30"/>
      <c r="B253" s="148"/>
      <c r="C253" s="149" t="s">
        <v>540</v>
      </c>
      <c r="D253" s="149" t="s">
        <v>126</v>
      </c>
      <c r="E253" s="150" t="s">
        <v>541</v>
      </c>
      <c r="F253" s="151" t="s">
        <v>542</v>
      </c>
      <c r="G253" s="152" t="s">
        <v>129</v>
      </c>
      <c r="H253" s="153">
        <v>36.9</v>
      </c>
      <c r="I253" s="154"/>
      <c r="J253" s="155">
        <f>ROUND(I253*H253,2)</f>
        <v>0</v>
      </c>
      <c r="K253" s="156" t="s">
        <v>130</v>
      </c>
      <c r="L253" s="31"/>
      <c r="M253" s="157"/>
      <c r="N253" s="158" t="s">
        <v>39</v>
      </c>
      <c r="O253" s="58"/>
      <c r="P253" s="159">
        <f>O253*H253</f>
        <v>0</v>
      </c>
      <c r="Q253" s="159">
        <v>8.0000000000000007E-5</v>
      </c>
      <c r="R253" s="159">
        <f>Q253*H253</f>
        <v>2.9520000000000002E-3</v>
      </c>
      <c r="S253" s="159">
        <v>0</v>
      </c>
      <c r="T253" s="160">
        <f>S253*H253</f>
        <v>0</v>
      </c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R253" s="161" t="s">
        <v>192</v>
      </c>
      <c r="AT253" s="161" t="s">
        <v>126</v>
      </c>
      <c r="AU253" s="161" t="s">
        <v>81</v>
      </c>
      <c r="AY253" s="16" t="s">
        <v>123</v>
      </c>
      <c r="BE253" s="162">
        <f>IF(N253="základní",J253,0)</f>
        <v>0</v>
      </c>
      <c r="BF253" s="162">
        <f>IF(N253="snížená",J253,0)</f>
        <v>0</v>
      </c>
      <c r="BG253" s="162">
        <f>IF(N253="zákl. přenesená",J253,0)</f>
        <v>0</v>
      </c>
      <c r="BH253" s="162">
        <f>IF(N253="sníž. přenesená",J253,0)</f>
        <v>0</v>
      </c>
      <c r="BI253" s="162">
        <f>IF(N253="nulová",J253,0)</f>
        <v>0</v>
      </c>
      <c r="BJ253" s="16" t="s">
        <v>79</v>
      </c>
      <c r="BK253" s="162">
        <f>ROUND(I253*H253,2)</f>
        <v>0</v>
      </c>
      <c r="BL253" s="16" t="s">
        <v>192</v>
      </c>
      <c r="BM253" s="161" t="s">
        <v>543</v>
      </c>
    </row>
    <row r="254" spans="1:65" s="163" customFormat="1">
      <c r="B254" s="164"/>
      <c r="D254" s="165" t="s">
        <v>133</v>
      </c>
      <c r="E254" s="166"/>
      <c r="F254" s="167" t="s">
        <v>544</v>
      </c>
      <c r="H254" s="168">
        <v>36.9</v>
      </c>
      <c r="I254" s="169"/>
      <c r="L254" s="164"/>
      <c r="M254" s="170"/>
      <c r="N254" s="171"/>
      <c r="O254" s="171"/>
      <c r="P254" s="171"/>
      <c r="Q254" s="171"/>
      <c r="R254" s="171"/>
      <c r="S254" s="171"/>
      <c r="T254" s="172"/>
      <c r="AT254" s="166" t="s">
        <v>133</v>
      </c>
      <c r="AU254" s="166" t="s">
        <v>81</v>
      </c>
      <c r="AV254" s="163" t="s">
        <v>81</v>
      </c>
      <c r="AW254" s="163" t="s">
        <v>31</v>
      </c>
      <c r="AX254" s="163" t="s">
        <v>79</v>
      </c>
      <c r="AY254" s="166" t="s">
        <v>123</v>
      </c>
    </row>
    <row r="255" spans="1:65" s="34" customFormat="1" ht="12">
      <c r="A255" s="30"/>
      <c r="B255" s="148"/>
      <c r="C255" s="149" t="s">
        <v>545</v>
      </c>
      <c r="D255" s="149" t="s">
        <v>126</v>
      </c>
      <c r="E255" s="150" t="s">
        <v>546</v>
      </c>
      <c r="F255" s="151" t="s">
        <v>547</v>
      </c>
      <c r="G255" s="152" t="s">
        <v>129</v>
      </c>
      <c r="H255" s="153">
        <v>36.9</v>
      </c>
      <c r="I255" s="154"/>
      <c r="J255" s="155">
        <f t="shared" ref="J255:J261" si="50">ROUND(I255*H255,2)</f>
        <v>0</v>
      </c>
      <c r="K255" s="156" t="s">
        <v>130</v>
      </c>
      <c r="L255" s="31"/>
      <c r="M255" s="157"/>
      <c r="N255" s="158" t="s">
        <v>39</v>
      </c>
      <c r="O255" s="58"/>
      <c r="P255" s="159">
        <f t="shared" ref="P255:P261" si="51">O255*H255</f>
        <v>0</v>
      </c>
      <c r="Q255" s="159">
        <v>6.0000000000000002E-5</v>
      </c>
      <c r="R255" s="159">
        <f t="shared" ref="R255:R261" si="52">Q255*H255</f>
        <v>2.2139999999999998E-3</v>
      </c>
      <c r="S255" s="159">
        <v>0</v>
      </c>
      <c r="T255" s="160">
        <f t="shared" ref="T255:T261" si="53">S255*H255</f>
        <v>0</v>
      </c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R255" s="161" t="s">
        <v>192</v>
      </c>
      <c r="AT255" s="161" t="s">
        <v>126</v>
      </c>
      <c r="AU255" s="161" t="s">
        <v>81</v>
      </c>
      <c r="AY255" s="16" t="s">
        <v>123</v>
      </c>
      <c r="BE255" s="162">
        <f t="shared" ref="BE255:BE261" si="54">IF(N255="základní",J255,0)</f>
        <v>0</v>
      </c>
      <c r="BF255" s="162">
        <f t="shared" ref="BF255:BF261" si="55">IF(N255="snížená",J255,0)</f>
        <v>0</v>
      </c>
      <c r="BG255" s="162">
        <f t="shared" ref="BG255:BG261" si="56">IF(N255="zákl. přenesená",J255,0)</f>
        <v>0</v>
      </c>
      <c r="BH255" s="162">
        <f t="shared" ref="BH255:BH261" si="57">IF(N255="sníž. přenesená",J255,0)</f>
        <v>0</v>
      </c>
      <c r="BI255" s="162">
        <f t="shared" ref="BI255:BI261" si="58">IF(N255="nulová",J255,0)</f>
        <v>0</v>
      </c>
      <c r="BJ255" s="16" t="s">
        <v>79</v>
      </c>
      <c r="BK255" s="162">
        <f t="shared" ref="BK255:BK261" si="59">ROUND(I255*H255,2)</f>
        <v>0</v>
      </c>
      <c r="BL255" s="16" t="s">
        <v>192</v>
      </c>
      <c r="BM255" s="161" t="s">
        <v>548</v>
      </c>
    </row>
    <row r="256" spans="1:65" s="34" customFormat="1" ht="22.5">
      <c r="A256" s="30"/>
      <c r="B256" s="148"/>
      <c r="C256" s="149" t="s">
        <v>549</v>
      </c>
      <c r="D256" s="149" t="s">
        <v>126</v>
      </c>
      <c r="E256" s="150" t="s">
        <v>550</v>
      </c>
      <c r="F256" s="151" t="s">
        <v>551</v>
      </c>
      <c r="G256" s="152" t="s">
        <v>129</v>
      </c>
      <c r="H256" s="153">
        <v>36.9</v>
      </c>
      <c r="I256" s="154"/>
      <c r="J256" s="155">
        <f t="shared" si="50"/>
        <v>0</v>
      </c>
      <c r="K256" s="156" t="s">
        <v>130</v>
      </c>
      <c r="L256" s="31"/>
      <c r="M256" s="157"/>
      <c r="N256" s="158" t="s">
        <v>39</v>
      </c>
      <c r="O256" s="58"/>
      <c r="P256" s="159">
        <f t="shared" si="51"/>
        <v>0</v>
      </c>
      <c r="Q256" s="159">
        <v>1.3999999999999999E-4</v>
      </c>
      <c r="R256" s="159">
        <f t="shared" si="52"/>
        <v>5.1659999999999996E-3</v>
      </c>
      <c r="S256" s="159">
        <v>0</v>
      </c>
      <c r="T256" s="160">
        <f t="shared" si="53"/>
        <v>0</v>
      </c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R256" s="161" t="s">
        <v>192</v>
      </c>
      <c r="AT256" s="161" t="s">
        <v>126</v>
      </c>
      <c r="AU256" s="161" t="s">
        <v>81</v>
      </c>
      <c r="AY256" s="16" t="s">
        <v>123</v>
      </c>
      <c r="BE256" s="162">
        <f t="shared" si="54"/>
        <v>0</v>
      </c>
      <c r="BF256" s="162">
        <f t="shared" si="55"/>
        <v>0</v>
      </c>
      <c r="BG256" s="162">
        <f t="shared" si="56"/>
        <v>0</v>
      </c>
      <c r="BH256" s="162">
        <f t="shared" si="57"/>
        <v>0</v>
      </c>
      <c r="BI256" s="162">
        <f t="shared" si="58"/>
        <v>0</v>
      </c>
      <c r="BJ256" s="16" t="s">
        <v>79</v>
      </c>
      <c r="BK256" s="162">
        <f t="shared" si="59"/>
        <v>0</v>
      </c>
      <c r="BL256" s="16" t="s">
        <v>192</v>
      </c>
      <c r="BM256" s="161" t="s">
        <v>552</v>
      </c>
    </row>
    <row r="257" spans="1:65" s="34" customFormat="1" ht="22.5">
      <c r="A257" s="30"/>
      <c r="B257" s="148"/>
      <c r="C257" s="149" t="s">
        <v>553</v>
      </c>
      <c r="D257" s="149" t="s">
        <v>126</v>
      </c>
      <c r="E257" s="150" t="s">
        <v>554</v>
      </c>
      <c r="F257" s="151" t="s">
        <v>555</v>
      </c>
      <c r="G257" s="152" t="s">
        <v>129</v>
      </c>
      <c r="H257" s="153">
        <v>36.9</v>
      </c>
      <c r="I257" s="154"/>
      <c r="J257" s="155">
        <f t="shared" si="50"/>
        <v>0</v>
      </c>
      <c r="K257" s="156" t="s">
        <v>130</v>
      </c>
      <c r="L257" s="31"/>
      <c r="M257" s="157"/>
      <c r="N257" s="158" t="s">
        <v>39</v>
      </c>
      <c r="O257" s="58"/>
      <c r="P257" s="159">
        <f t="shared" si="51"/>
        <v>0</v>
      </c>
      <c r="Q257" s="159">
        <v>1.2E-4</v>
      </c>
      <c r="R257" s="159">
        <f t="shared" si="52"/>
        <v>4.4279999999999996E-3</v>
      </c>
      <c r="S257" s="159">
        <v>0</v>
      </c>
      <c r="T257" s="160">
        <f t="shared" si="53"/>
        <v>0</v>
      </c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R257" s="161" t="s">
        <v>192</v>
      </c>
      <c r="AT257" s="161" t="s">
        <v>126</v>
      </c>
      <c r="AU257" s="161" t="s">
        <v>81</v>
      </c>
      <c r="AY257" s="16" t="s">
        <v>123</v>
      </c>
      <c r="BE257" s="162">
        <f t="shared" si="54"/>
        <v>0</v>
      </c>
      <c r="BF257" s="162">
        <f t="shared" si="55"/>
        <v>0</v>
      </c>
      <c r="BG257" s="162">
        <f t="shared" si="56"/>
        <v>0</v>
      </c>
      <c r="BH257" s="162">
        <f t="shared" si="57"/>
        <v>0</v>
      </c>
      <c r="BI257" s="162">
        <f t="shared" si="58"/>
        <v>0</v>
      </c>
      <c r="BJ257" s="16" t="s">
        <v>79</v>
      </c>
      <c r="BK257" s="162">
        <f t="shared" si="59"/>
        <v>0</v>
      </c>
      <c r="BL257" s="16" t="s">
        <v>192</v>
      </c>
      <c r="BM257" s="161" t="s">
        <v>556</v>
      </c>
    </row>
    <row r="258" spans="1:65" s="34" customFormat="1" ht="22.5">
      <c r="A258" s="30"/>
      <c r="B258" s="148"/>
      <c r="C258" s="149" t="s">
        <v>557</v>
      </c>
      <c r="D258" s="149" t="s">
        <v>126</v>
      </c>
      <c r="E258" s="150" t="s">
        <v>558</v>
      </c>
      <c r="F258" s="151" t="s">
        <v>559</v>
      </c>
      <c r="G258" s="152" t="s">
        <v>129</v>
      </c>
      <c r="H258" s="153">
        <v>36.9</v>
      </c>
      <c r="I258" s="154"/>
      <c r="J258" s="155">
        <f t="shared" si="50"/>
        <v>0</v>
      </c>
      <c r="K258" s="156" t="s">
        <v>130</v>
      </c>
      <c r="L258" s="31"/>
      <c r="M258" s="157"/>
      <c r="N258" s="158" t="s">
        <v>39</v>
      </c>
      <c r="O258" s="58"/>
      <c r="P258" s="159">
        <f t="shared" si="51"/>
        <v>0</v>
      </c>
      <c r="Q258" s="159">
        <v>1.2E-4</v>
      </c>
      <c r="R258" s="159">
        <f t="shared" si="52"/>
        <v>4.4279999999999996E-3</v>
      </c>
      <c r="S258" s="159">
        <v>0</v>
      </c>
      <c r="T258" s="160">
        <f t="shared" si="53"/>
        <v>0</v>
      </c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R258" s="161" t="s">
        <v>192</v>
      </c>
      <c r="AT258" s="161" t="s">
        <v>126</v>
      </c>
      <c r="AU258" s="161" t="s">
        <v>81</v>
      </c>
      <c r="AY258" s="16" t="s">
        <v>123</v>
      </c>
      <c r="BE258" s="162">
        <f t="shared" si="54"/>
        <v>0</v>
      </c>
      <c r="BF258" s="162">
        <f t="shared" si="55"/>
        <v>0</v>
      </c>
      <c r="BG258" s="162">
        <f t="shared" si="56"/>
        <v>0</v>
      </c>
      <c r="BH258" s="162">
        <f t="shared" si="57"/>
        <v>0</v>
      </c>
      <c r="BI258" s="162">
        <f t="shared" si="58"/>
        <v>0</v>
      </c>
      <c r="BJ258" s="16" t="s">
        <v>79</v>
      </c>
      <c r="BK258" s="162">
        <f t="shared" si="59"/>
        <v>0</v>
      </c>
      <c r="BL258" s="16" t="s">
        <v>192</v>
      </c>
      <c r="BM258" s="161" t="s">
        <v>560</v>
      </c>
    </row>
    <row r="259" spans="1:65" s="34" customFormat="1" ht="21.75" customHeight="1">
      <c r="A259" s="30"/>
      <c r="B259" s="148"/>
      <c r="C259" s="149" t="s">
        <v>561</v>
      </c>
      <c r="D259" s="149" t="s">
        <v>126</v>
      </c>
      <c r="E259" s="150" t="s">
        <v>562</v>
      </c>
      <c r="F259" s="151" t="s">
        <v>563</v>
      </c>
      <c r="G259" s="152" t="s">
        <v>129</v>
      </c>
      <c r="H259" s="153">
        <v>36.9</v>
      </c>
      <c r="I259" s="154"/>
      <c r="J259" s="155">
        <f t="shared" si="50"/>
        <v>0</v>
      </c>
      <c r="K259" s="156" t="s">
        <v>130</v>
      </c>
      <c r="L259" s="31"/>
      <c r="M259" s="157"/>
      <c r="N259" s="158" t="s">
        <v>39</v>
      </c>
      <c r="O259" s="58"/>
      <c r="P259" s="159">
        <f t="shared" si="51"/>
        <v>0</v>
      </c>
      <c r="Q259" s="159">
        <v>3.0000000000000001E-5</v>
      </c>
      <c r="R259" s="159">
        <f t="shared" si="52"/>
        <v>1.1069999999999999E-3</v>
      </c>
      <c r="S259" s="159">
        <v>0</v>
      </c>
      <c r="T259" s="160">
        <f t="shared" si="53"/>
        <v>0</v>
      </c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R259" s="161" t="s">
        <v>192</v>
      </c>
      <c r="AT259" s="161" t="s">
        <v>126</v>
      </c>
      <c r="AU259" s="161" t="s">
        <v>81</v>
      </c>
      <c r="AY259" s="16" t="s">
        <v>123</v>
      </c>
      <c r="BE259" s="162">
        <f t="shared" si="54"/>
        <v>0</v>
      </c>
      <c r="BF259" s="162">
        <f t="shared" si="55"/>
        <v>0</v>
      </c>
      <c r="BG259" s="162">
        <f t="shared" si="56"/>
        <v>0</v>
      </c>
      <c r="BH259" s="162">
        <f t="shared" si="57"/>
        <v>0</v>
      </c>
      <c r="BI259" s="162">
        <f t="shared" si="58"/>
        <v>0</v>
      </c>
      <c r="BJ259" s="16" t="s">
        <v>79</v>
      </c>
      <c r="BK259" s="162">
        <f t="shared" si="59"/>
        <v>0</v>
      </c>
      <c r="BL259" s="16" t="s">
        <v>192</v>
      </c>
      <c r="BM259" s="161" t="s">
        <v>564</v>
      </c>
    </row>
    <row r="260" spans="1:65" s="34" customFormat="1" ht="21.75" customHeight="1">
      <c r="A260" s="30"/>
      <c r="B260" s="148"/>
      <c r="C260" s="149" t="s">
        <v>565</v>
      </c>
      <c r="D260" s="149" t="s">
        <v>126</v>
      </c>
      <c r="E260" s="150" t="s">
        <v>566</v>
      </c>
      <c r="F260" s="151" t="s">
        <v>567</v>
      </c>
      <c r="G260" s="152" t="s">
        <v>129</v>
      </c>
      <c r="H260" s="153">
        <v>1</v>
      </c>
      <c r="I260" s="154"/>
      <c r="J260" s="155">
        <f t="shared" si="50"/>
        <v>0</v>
      </c>
      <c r="K260" s="156"/>
      <c r="L260" s="31"/>
      <c r="M260" s="157"/>
      <c r="N260" s="158" t="s">
        <v>39</v>
      </c>
      <c r="O260" s="58"/>
      <c r="P260" s="159">
        <f t="shared" si="51"/>
        <v>0</v>
      </c>
      <c r="Q260" s="159">
        <v>3.0000000000000001E-5</v>
      </c>
      <c r="R260" s="159">
        <f t="shared" si="52"/>
        <v>3.0000000000000001E-5</v>
      </c>
      <c r="S260" s="159">
        <v>0</v>
      </c>
      <c r="T260" s="160">
        <f t="shared" si="53"/>
        <v>0</v>
      </c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R260" s="161" t="s">
        <v>192</v>
      </c>
      <c r="AT260" s="161" t="s">
        <v>126</v>
      </c>
      <c r="AU260" s="161" t="s">
        <v>81</v>
      </c>
      <c r="AY260" s="16" t="s">
        <v>123</v>
      </c>
      <c r="BE260" s="162">
        <f t="shared" si="54"/>
        <v>0</v>
      </c>
      <c r="BF260" s="162">
        <f t="shared" si="55"/>
        <v>0</v>
      </c>
      <c r="BG260" s="162">
        <f t="shared" si="56"/>
        <v>0</v>
      </c>
      <c r="BH260" s="162">
        <f t="shared" si="57"/>
        <v>0</v>
      </c>
      <c r="BI260" s="162">
        <f t="shared" si="58"/>
        <v>0</v>
      </c>
      <c r="BJ260" s="16" t="s">
        <v>79</v>
      </c>
      <c r="BK260" s="162">
        <f t="shared" si="59"/>
        <v>0</v>
      </c>
      <c r="BL260" s="16" t="s">
        <v>192</v>
      </c>
      <c r="BM260" s="161" t="s">
        <v>568</v>
      </c>
    </row>
    <row r="261" spans="1:65" s="34" customFormat="1" ht="16.5" customHeight="1">
      <c r="A261" s="30"/>
      <c r="B261" s="148"/>
      <c r="C261" s="185" t="s">
        <v>569</v>
      </c>
      <c r="D261" s="149" t="s">
        <v>126</v>
      </c>
      <c r="E261" s="150" t="s">
        <v>570</v>
      </c>
      <c r="F261" s="151" t="s">
        <v>571</v>
      </c>
      <c r="G261" s="152" t="s">
        <v>183</v>
      </c>
      <c r="H261" s="153">
        <v>32.5</v>
      </c>
      <c r="I261" s="154"/>
      <c r="J261" s="155">
        <f t="shared" si="50"/>
        <v>0</v>
      </c>
      <c r="K261" s="156"/>
      <c r="L261" s="31"/>
      <c r="M261" s="157"/>
      <c r="N261" s="158" t="s">
        <v>39</v>
      </c>
      <c r="O261" s="58"/>
      <c r="P261" s="159">
        <f t="shared" si="51"/>
        <v>0</v>
      </c>
      <c r="Q261" s="159">
        <v>3.0000000000000001E-5</v>
      </c>
      <c r="R261" s="159">
        <f t="shared" si="52"/>
        <v>9.7500000000000006E-4</v>
      </c>
      <c r="S261" s="159">
        <v>0</v>
      </c>
      <c r="T261" s="160">
        <f t="shared" si="53"/>
        <v>0</v>
      </c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R261" s="161" t="s">
        <v>192</v>
      </c>
      <c r="AT261" s="161" t="s">
        <v>126</v>
      </c>
      <c r="AU261" s="161" t="s">
        <v>81</v>
      </c>
      <c r="AY261" s="16" t="s">
        <v>123</v>
      </c>
      <c r="BE261" s="162">
        <f t="shared" si="54"/>
        <v>0</v>
      </c>
      <c r="BF261" s="162">
        <f t="shared" si="55"/>
        <v>0</v>
      </c>
      <c r="BG261" s="162">
        <f t="shared" si="56"/>
        <v>0</v>
      </c>
      <c r="BH261" s="162">
        <f t="shared" si="57"/>
        <v>0</v>
      </c>
      <c r="BI261" s="162">
        <f t="shared" si="58"/>
        <v>0</v>
      </c>
      <c r="BJ261" s="16" t="s">
        <v>79</v>
      </c>
      <c r="BK261" s="162">
        <f t="shared" si="59"/>
        <v>0</v>
      </c>
      <c r="BL261" s="16" t="s">
        <v>192</v>
      </c>
      <c r="BM261" s="161" t="s">
        <v>572</v>
      </c>
    </row>
    <row r="262" spans="1:65" s="134" customFormat="1" ht="22.9" customHeight="1">
      <c r="B262" s="135"/>
      <c r="D262" s="136" t="s">
        <v>73</v>
      </c>
      <c r="E262" s="146" t="s">
        <v>573</v>
      </c>
      <c r="F262" s="136" t="s">
        <v>574</v>
      </c>
      <c r="I262" s="138"/>
      <c r="J262" s="147">
        <f>BK262</f>
        <v>0</v>
      </c>
      <c r="L262" s="135"/>
      <c r="M262" s="140"/>
      <c r="N262" s="141"/>
      <c r="O262" s="141"/>
      <c r="P262" s="142">
        <f>SUM(P263:P268)</f>
        <v>0</v>
      </c>
      <c r="Q262" s="141"/>
      <c r="R262" s="142">
        <f>SUM(R263:R268)</f>
        <v>5.549150000000001E-3</v>
      </c>
      <c r="S262" s="141"/>
      <c r="T262" s="143">
        <f>SUM(T263:T268)</f>
        <v>2.72025E-3</v>
      </c>
      <c r="AR262" s="136" t="s">
        <v>81</v>
      </c>
      <c r="AT262" s="144" t="s">
        <v>73</v>
      </c>
      <c r="AU262" s="144" t="s">
        <v>79</v>
      </c>
      <c r="AY262" s="136" t="s">
        <v>123</v>
      </c>
      <c r="BK262" s="145">
        <f>SUM(BK263:BK268)</f>
        <v>0</v>
      </c>
    </row>
    <row r="263" spans="1:65" s="34" customFormat="1" ht="22.5">
      <c r="A263" s="30"/>
      <c r="B263" s="148"/>
      <c r="C263" s="185" t="s">
        <v>575</v>
      </c>
      <c r="D263" s="149" t="s">
        <v>126</v>
      </c>
      <c r="E263" s="150" t="s">
        <v>576</v>
      </c>
      <c r="F263" s="151" t="s">
        <v>577</v>
      </c>
      <c r="G263" s="152" t="s">
        <v>129</v>
      </c>
      <c r="H263" s="153">
        <v>18.135000000000002</v>
      </c>
      <c r="I263" s="154"/>
      <c r="J263" s="155">
        <f>ROUND(I263*H263,2)</f>
        <v>0</v>
      </c>
      <c r="K263" s="156" t="s">
        <v>130</v>
      </c>
      <c r="L263" s="31"/>
      <c r="M263" s="157"/>
      <c r="N263" s="158" t="s">
        <v>39</v>
      </c>
      <c r="O263" s="58"/>
      <c r="P263" s="159">
        <f>O263*H263</f>
        <v>0</v>
      </c>
      <c r="Q263" s="159">
        <v>0</v>
      </c>
      <c r="R263" s="159">
        <f>Q263*H263</f>
        <v>0</v>
      </c>
      <c r="S263" s="159">
        <v>1.4999999999999999E-4</v>
      </c>
      <c r="T263" s="160">
        <f>S263*H263</f>
        <v>2.72025E-3</v>
      </c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R263" s="161" t="s">
        <v>192</v>
      </c>
      <c r="AT263" s="161" t="s">
        <v>126</v>
      </c>
      <c r="AU263" s="161" t="s">
        <v>81</v>
      </c>
      <c r="AY263" s="16" t="s">
        <v>123</v>
      </c>
      <c r="BE263" s="162">
        <f>IF(N263="základní",J263,0)</f>
        <v>0</v>
      </c>
      <c r="BF263" s="162">
        <f>IF(N263="snížená",J263,0)</f>
        <v>0</v>
      </c>
      <c r="BG263" s="162">
        <f>IF(N263="zákl. přenesená",J263,0)</f>
        <v>0</v>
      </c>
      <c r="BH263" s="162">
        <f>IF(N263="sníž. přenesená",J263,0)</f>
        <v>0</v>
      </c>
      <c r="BI263" s="162">
        <f>IF(N263="nulová",J263,0)</f>
        <v>0</v>
      </c>
      <c r="BJ263" s="16" t="s">
        <v>79</v>
      </c>
      <c r="BK263" s="162">
        <f>ROUND(I263*H263,2)</f>
        <v>0</v>
      </c>
      <c r="BL263" s="16" t="s">
        <v>192</v>
      </c>
      <c r="BM263" s="161" t="s">
        <v>578</v>
      </c>
    </row>
    <row r="264" spans="1:65" s="163" customFormat="1">
      <c r="B264" s="164"/>
      <c r="D264" s="165" t="s">
        <v>133</v>
      </c>
      <c r="E264" s="166"/>
      <c r="F264" s="167" t="s">
        <v>579</v>
      </c>
      <c r="H264" s="168">
        <v>18.135000000000002</v>
      </c>
      <c r="I264" s="169"/>
      <c r="L264" s="164"/>
      <c r="M264" s="170"/>
      <c r="N264" s="171"/>
      <c r="O264" s="171"/>
      <c r="P264" s="171"/>
      <c r="Q264" s="171"/>
      <c r="R264" s="171"/>
      <c r="S264" s="171"/>
      <c r="T264" s="172"/>
      <c r="AT264" s="166" t="s">
        <v>133</v>
      </c>
      <c r="AU264" s="166" t="s">
        <v>81</v>
      </c>
      <c r="AV264" s="163" t="s">
        <v>81</v>
      </c>
      <c r="AW264" s="163" t="s">
        <v>31</v>
      </c>
      <c r="AX264" s="163" t="s">
        <v>79</v>
      </c>
      <c r="AY264" s="166" t="s">
        <v>123</v>
      </c>
    </row>
    <row r="265" spans="1:65" s="34" customFormat="1" ht="22.5">
      <c r="A265" s="30"/>
      <c r="B265" s="148"/>
      <c r="C265" s="185" t="s">
        <v>580</v>
      </c>
      <c r="D265" s="149" t="s">
        <v>126</v>
      </c>
      <c r="E265" s="150" t="s">
        <v>581</v>
      </c>
      <c r="F265" s="151" t="s">
        <v>582</v>
      </c>
      <c r="G265" s="152" t="s">
        <v>129</v>
      </c>
      <c r="H265" s="153">
        <v>1</v>
      </c>
      <c r="I265" s="154"/>
      <c r="J265" s="155">
        <f>ROUND(I265*H265,2)</f>
        <v>0</v>
      </c>
      <c r="K265" s="156" t="s">
        <v>130</v>
      </c>
      <c r="L265" s="31"/>
      <c r="M265" s="157"/>
      <c r="N265" s="158" t="s">
        <v>39</v>
      </c>
      <c r="O265" s="58"/>
      <c r="P265" s="159">
        <f>O265*H265</f>
        <v>0</v>
      </c>
      <c r="Q265" s="159">
        <v>2.9E-4</v>
      </c>
      <c r="R265" s="159">
        <f>Q265*H265</f>
        <v>2.9E-4</v>
      </c>
      <c r="S265" s="159">
        <v>0</v>
      </c>
      <c r="T265" s="160">
        <f>S265*H265</f>
        <v>0</v>
      </c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R265" s="161" t="s">
        <v>192</v>
      </c>
      <c r="AT265" s="161" t="s">
        <v>126</v>
      </c>
      <c r="AU265" s="161" t="s">
        <v>81</v>
      </c>
      <c r="AY265" s="16" t="s">
        <v>123</v>
      </c>
      <c r="BE265" s="162">
        <f>IF(N265="základní",J265,0)</f>
        <v>0</v>
      </c>
      <c r="BF265" s="162">
        <f>IF(N265="snížená",J265,0)</f>
        <v>0</v>
      </c>
      <c r="BG265" s="162">
        <f>IF(N265="zákl. přenesená",J265,0)</f>
        <v>0</v>
      </c>
      <c r="BH265" s="162">
        <f>IF(N265="sníž. přenesená",J265,0)</f>
        <v>0</v>
      </c>
      <c r="BI265" s="162">
        <f>IF(N265="nulová",J265,0)</f>
        <v>0</v>
      </c>
      <c r="BJ265" s="16" t="s">
        <v>79</v>
      </c>
      <c r="BK265" s="162">
        <f>ROUND(I265*H265,2)</f>
        <v>0</v>
      </c>
      <c r="BL265" s="16" t="s">
        <v>192</v>
      </c>
      <c r="BM265" s="161" t="s">
        <v>583</v>
      </c>
    </row>
    <row r="266" spans="1:65" s="34" customFormat="1" ht="21.75" customHeight="1">
      <c r="A266" s="30"/>
      <c r="B266" s="148"/>
      <c r="C266" s="185" t="s">
        <v>584</v>
      </c>
      <c r="D266" s="149" t="s">
        <v>126</v>
      </c>
      <c r="E266" s="150" t="s">
        <v>585</v>
      </c>
      <c r="F266" s="151" t="s">
        <v>586</v>
      </c>
      <c r="G266" s="152" t="s">
        <v>129</v>
      </c>
      <c r="H266" s="153">
        <v>1.71</v>
      </c>
      <c r="I266" s="154"/>
      <c r="J266" s="155">
        <f>ROUND(I266*H266,2)</f>
        <v>0</v>
      </c>
      <c r="K266" s="156" t="s">
        <v>130</v>
      </c>
      <c r="L266" s="31"/>
      <c r="M266" s="157"/>
      <c r="N266" s="158" t="s">
        <v>39</v>
      </c>
      <c r="O266" s="58"/>
      <c r="P266" s="159">
        <f>O266*H266</f>
        <v>0</v>
      </c>
      <c r="Q266" s="159">
        <v>0</v>
      </c>
      <c r="R266" s="159">
        <f>Q266*H266</f>
        <v>0</v>
      </c>
      <c r="S266" s="159">
        <v>0</v>
      </c>
      <c r="T266" s="160">
        <f>S266*H266</f>
        <v>0</v>
      </c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R266" s="161" t="s">
        <v>192</v>
      </c>
      <c r="AT266" s="161" t="s">
        <v>126</v>
      </c>
      <c r="AU266" s="161" t="s">
        <v>81</v>
      </c>
      <c r="AY266" s="16" t="s">
        <v>123</v>
      </c>
      <c r="BE266" s="162">
        <f>IF(N266="základní",J266,0)</f>
        <v>0</v>
      </c>
      <c r="BF266" s="162">
        <f>IF(N266="snížená",J266,0)</f>
        <v>0</v>
      </c>
      <c r="BG266" s="162">
        <f>IF(N266="zákl. přenesená",J266,0)</f>
        <v>0</v>
      </c>
      <c r="BH266" s="162">
        <f>IF(N266="sníž. přenesená",J266,0)</f>
        <v>0</v>
      </c>
      <c r="BI266" s="162">
        <f>IF(N266="nulová",J266,0)</f>
        <v>0</v>
      </c>
      <c r="BJ266" s="16" t="s">
        <v>79</v>
      </c>
      <c r="BK266" s="162">
        <f>ROUND(I266*H266,2)</f>
        <v>0</v>
      </c>
      <c r="BL266" s="16" t="s">
        <v>192</v>
      </c>
      <c r="BM266" s="161" t="s">
        <v>587</v>
      </c>
    </row>
    <row r="267" spans="1:65" s="163" customFormat="1">
      <c r="B267" s="164"/>
      <c r="D267" s="165" t="s">
        <v>133</v>
      </c>
      <c r="E267" s="166"/>
      <c r="F267" s="167" t="s">
        <v>134</v>
      </c>
      <c r="H267" s="168">
        <v>1.71</v>
      </c>
      <c r="I267" s="169"/>
      <c r="L267" s="164"/>
      <c r="M267" s="170"/>
      <c r="N267" s="171"/>
      <c r="O267" s="171"/>
      <c r="P267" s="171"/>
      <c r="Q267" s="171"/>
      <c r="R267" s="171"/>
      <c r="S267" s="171"/>
      <c r="T267" s="172"/>
      <c r="AT267" s="166" t="s">
        <v>133</v>
      </c>
      <c r="AU267" s="166" t="s">
        <v>81</v>
      </c>
      <c r="AV267" s="163" t="s">
        <v>81</v>
      </c>
      <c r="AW267" s="163" t="s">
        <v>31</v>
      </c>
      <c r="AX267" s="163" t="s">
        <v>79</v>
      </c>
      <c r="AY267" s="166" t="s">
        <v>123</v>
      </c>
    </row>
    <row r="268" spans="1:65" s="34" customFormat="1" ht="22.5">
      <c r="A268" s="30"/>
      <c r="B268" s="148"/>
      <c r="C268" s="185" t="s">
        <v>588</v>
      </c>
      <c r="D268" s="149" t="s">
        <v>126</v>
      </c>
      <c r="E268" s="150" t="s">
        <v>589</v>
      </c>
      <c r="F268" s="151" t="s">
        <v>590</v>
      </c>
      <c r="G268" s="152" t="s">
        <v>129</v>
      </c>
      <c r="H268" s="153">
        <v>18.135000000000002</v>
      </c>
      <c r="I268" s="154"/>
      <c r="J268" s="155">
        <f>ROUND(I268*H268,2)</f>
        <v>0</v>
      </c>
      <c r="K268" s="156" t="s">
        <v>130</v>
      </c>
      <c r="L268" s="31"/>
      <c r="M268" s="157"/>
      <c r="N268" s="158" t="s">
        <v>39</v>
      </c>
      <c r="O268" s="58"/>
      <c r="P268" s="159">
        <f>O268*H268</f>
        <v>0</v>
      </c>
      <c r="Q268" s="159">
        <v>2.9E-4</v>
      </c>
      <c r="R268" s="159">
        <f>Q268*H268</f>
        <v>5.2591500000000006E-3</v>
      </c>
      <c r="S268" s="159">
        <v>0</v>
      </c>
      <c r="T268" s="160">
        <f>S268*H268</f>
        <v>0</v>
      </c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R268" s="161" t="s">
        <v>192</v>
      </c>
      <c r="AT268" s="161" t="s">
        <v>126</v>
      </c>
      <c r="AU268" s="161" t="s">
        <v>81</v>
      </c>
      <c r="AY268" s="16" t="s">
        <v>123</v>
      </c>
      <c r="BE268" s="162">
        <f>IF(N268="základní",J268,0)</f>
        <v>0</v>
      </c>
      <c r="BF268" s="162">
        <f>IF(N268="snížená",J268,0)</f>
        <v>0</v>
      </c>
      <c r="BG268" s="162">
        <f>IF(N268="zákl. přenesená",J268,0)</f>
        <v>0</v>
      </c>
      <c r="BH268" s="162">
        <f>IF(N268="sníž. přenesená",J268,0)</f>
        <v>0</v>
      </c>
      <c r="BI268" s="162">
        <f>IF(N268="nulová",J268,0)</f>
        <v>0</v>
      </c>
      <c r="BJ268" s="16" t="s">
        <v>79</v>
      </c>
      <c r="BK268" s="162">
        <f>ROUND(I268*H268,2)</f>
        <v>0</v>
      </c>
      <c r="BL268" s="16" t="s">
        <v>192</v>
      </c>
      <c r="BM268" s="161" t="s">
        <v>591</v>
      </c>
    </row>
    <row r="269" spans="1:65" s="134" customFormat="1" ht="25.9" customHeight="1">
      <c r="B269" s="135"/>
      <c r="D269" s="136" t="s">
        <v>73</v>
      </c>
      <c r="E269" s="137" t="s">
        <v>592</v>
      </c>
      <c r="F269" s="136" t="s">
        <v>593</v>
      </c>
      <c r="I269" s="138"/>
      <c r="J269" s="139">
        <f>BK269</f>
        <v>0</v>
      </c>
      <c r="L269" s="135"/>
      <c r="M269" s="140"/>
      <c r="N269" s="141"/>
      <c r="O269" s="141"/>
      <c r="P269" s="142">
        <f>P270+P272</f>
        <v>0</v>
      </c>
      <c r="Q269" s="141"/>
      <c r="R269" s="142">
        <f>R270+R272</f>
        <v>0</v>
      </c>
      <c r="S269" s="141"/>
      <c r="T269" s="143">
        <f>T270+T272</f>
        <v>0</v>
      </c>
      <c r="AR269" s="136" t="s">
        <v>147</v>
      </c>
      <c r="AT269" s="144" t="s">
        <v>73</v>
      </c>
      <c r="AU269" s="144" t="s">
        <v>74</v>
      </c>
      <c r="AY269" s="136" t="s">
        <v>123</v>
      </c>
      <c r="BK269" s="145">
        <f>BK270+BK272</f>
        <v>0</v>
      </c>
    </row>
    <row r="270" spans="1:65" s="134" customFormat="1" ht="22.9" customHeight="1">
      <c r="B270" s="135"/>
      <c r="D270" s="136" t="s">
        <v>73</v>
      </c>
      <c r="E270" s="146" t="s">
        <v>594</v>
      </c>
      <c r="F270" s="136" t="s">
        <v>595</v>
      </c>
      <c r="I270" s="138"/>
      <c r="J270" s="147">
        <f>BK270</f>
        <v>0</v>
      </c>
      <c r="L270" s="135"/>
      <c r="M270" s="140"/>
      <c r="N270" s="141"/>
      <c r="O270" s="141"/>
      <c r="P270" s="142">
        <f>P271</f>
        <v>0</v>
      </c>
      <c r="Q270" s="141"/>
      <c r="R270" s="142">
        <f>R271</f>
        <v>0</v>
      </c>
      <c r="S270" s="141"/>
      <c r="T270" s="143">
        <f>T271</f>
        <v>0</v>
      </c>
      <c r="AR270" s="136" t="s">
        <v>147</v>
      </c>
      <c r="AT270" s="144" t="s">
        <v>73</v>
      </c>
      <c r="AU270" s="144" t="s">
        <v>79</v>
      </c>
      <c r="AY270" s="136" t="s">
        <v>123</v>
      </c>
      <c r="BK270" s="145">
        <f>BK271</f>
        <v>0</v>
      </c>
    </row>
    <row r="271" spans="1:65" s="34" customFormat="1" ht="16.5" customHeight="1">
      <c r="A271" s="30"/>
      <c r="B271" s="148"/>
      <c r="C271" s="185" t="s">
        <v>596</v>
      </c>
      <c r="D271" s="149" t="s">
        <v>126</v>
      </c>
      <c r="E271" s="150" t="s">
        <v>597</v>
      </c>
      <c r="F271" s="151" t="s">
        <v>598</v>
      </c>
      <c r="G271" s="152" t="s">
        <v>170</v>
      </c>
      <c r="H271" s="153">
        <v>1</v>
      </c>
      <c r="I271" s="154"/>
      <c r="J271" s="155">
        <f>ROUND(I271*H271,2)</f>
        <v>0</v>
      </c>
      <c r="K271" s="156" t="s">
        <v>130</v>
      </c>
      <c r="L271" s="31"/>
      <c r="M271" s="157"/>
      <c r="N271" s="158" t="s">
        <v>39</v>
      </c>
      <c r="O271" s="58"/>
      <c r="P271" s="159">
        <f>O271*H271</f>
        <v>0</v>
      </c>
      <c r="Q271" s="159">
        <v>0</v>
      </c>
      <c r="R271" s="159">
        <f>Q271*H271</f>
        <v>0</v>
      </c>
      <c r="S271" s="159">
        <v>0</v>
      </c>
      <c r="T271" s="160">
        <f>S271*H271</f>
        <v>0</v>
      </c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R271" s="161" t="s">
        <v>599</v>
      </c>
      <c r="AT271" s="161" t="s">
        <v>126</v>
      </c>
      <c r="AU271" s="161" t="s">
        <v>81</v>
      </c>
      <c r="AY271" s="16" t="s">
        <v>123</v>
      </c>
      <c r="BE271" s="162">
        <f>IF(N271="základní",J271,0)</f>
        <v>0</v>
      </c>
      <c r="BF271" s="162">
        <f>IF(N271="snížená",J271,0)</f>
        <v>0</v>
      </c>
      <c r="BG271" s="162">
        <f>IF(N271="zákl. přenesená",J271,0)</f>
        <v>0</v>
      </c>
      <c r="BH271" s="162">
        <f>IF(N271="sníž. přenesená",J271,0)</f>
        <v>0</v>
      </c>
      <c r="BI271" s="162">
        <f>IF(N271="nulová",J271,0)</f>
        <v>0</v>
      </c>
      <c r="BJ271" s="16" t="s">
        <v>79</v>
      </c>
      <c r="BK271" s="162">
        <f>ROUND(I271*H271,2)</f>
        <v>0</v>
      </c>
      <c r="BL271" s="16" t="s">
        <v>599</v>
      </c>
      <c r="BM271" s="161" t="s">
        <v>600</v>
      </c>
    </row>
    <row r="272" spans="1:65" s="134" customFormat="1" ht="22.9" customHeight="1">
      <c r="B272" s="135"/>
      <c r="D272" s="136" t="s">
        <v>73</v>
      </c>
      <c r="E272" s="146" t="s">
        <v>601</v>
      </c>
      <c r="F272" s="136" t="s">
        <v>602</v>
      </c>
      <c r="I272" s="138"/>
      <c r="J272" s="147">
        <f>BK272</f>
        <v>0</v>
      </c>
      <c r="L272" s="135"/>
      <c r="M272" s="140"/>
      <c r="N272" s="141"/>
      <c r="O272" s="141"/>
      <c r="P272" s="142">
        <f>SUM(P273:P274)</f>
        <v>0</v>
      </c>
      <c r="Q272" s="141"/>
      <c r="R272" s="142">
        <f>SUM(R273:R274)</f>
        <v>0</v>
      </c>
      <c r="S272" s="141"/>
      <c r="T272" s="143">
        <f>SUM(T273:T274)</f>
        <v>0</v>
      </c>
      <c r="AR272" s="136" t="s">
        <v>147</v>
      </c>
      <c r="AT272" s="144" t="s">
        <v>73</v>
      </c>
      <c r="AU272" s="144" t="s">
        <v>79</v>
      </c>
      <c r="AY272" s="136" t="s">
        <v>123</v>
      </c>
      <c r="BK272" s="145">
        <f>SUM(BK273:BK274)</f>
        <v>0</v>
      </c>
    </row>
    <row r="273" spans="1:65" s="34" customFormat="1" ht="16.5" customHeight="1">
      <c r="A273" s="30"/>
      <c r="B273" s="148"/>
      <c r="C273" s="185" t="s">
        <v>603</v>
      </c>
      <c r="D273" s="149" t="s">
        <v>126</v>
      </c>
      <c r="E273" s="150" t="s">
        <v>604</v>
      </c>
      <c r="F273" s="151" t="s">
        <v>605</v>
      </c>
      <c r="G273" s="152" t="s">
        <v>170</v>
      </c>
      <c r="H273" s="153">
        <v>1</v>
      </c>
      <c r="I273" s="154"/>
      <c r="J273" s="155">
        <f>ROUND(I273*H273,2)</f>
        <v>0</v>
      </c>
      <c r="K273" s="156" t="s">
        <v>130</v>
      </c>
      <c r="L273" s="31"/>
      <c r="M273" s="157"/>
      <c r="N273" s="158" t="s">
        <v>39</v>
      </c>
      <c r="O273" s="58"/>
      <c r="P273" s="159">
        <f>O273*H273</f>
        <v>0</v>
      </c>
      <c r="Q273" s="159">
        <v>0</v>
      </c>
      <c r="R273" s="159">
        <f>Q273*H273</f>
        <v>0</v>
      </c>
      <c r="S273" s="159">
        <v>0</v>
      </c>
      <c r="T273" s="160">
        <f>S273*H273</f>
        <v>0</v>
      </c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R273" s="161" t="s">
        <v>599</v>
      </c>
      <c r="AT273" s="161" t="s">
        <v>126</v>
      </c>
      <c r="AU273" s="161" t="s">
        <v>81</v>
      </c>
      <c r="AY273" s="16" t="s">
        <v>123</v>
      </c>
      <c r="BE273" s="162">
        <f>IF(N273="základní",J273,0)</f>
        <v>0</v>
      </c>
      <c r="BF273" s="162">
        <f>IF(N273="snížená",J273,0)</f>
        <v>0</v>
      </c>
      <c r="BG273" s="162">
        <f>IF(N273="zákl. přenesená",J273,0)</f>
        <v>0</v>
      </c>
      <c r="BH273" s="162">
        <f>IF(N273="sníž. přenesená",J273,0)</f>
        <v>0</v>
      </c>
      <c r="BI273" s="162">
        <f>IF(N273="nulová",J273,0)</f>
        <v>0</v>
      </c>
      <c r="BJ273" s="16" t="s">
        <v>79</v>
      </c>
      <c r="BK273" s="162">
        <f>ROUND(I273*H273,2)</f>
        <v>0</v>
      </c>
      <c r="BL273" s="16" t="s">
        <v>599</v>
      </c>
      <c r="BM273" s="161" t="s">
        <v>606</v>
      </c>
    </row>
    <row r="274" spans="1:65" s="34" customFormat="1" ht="16.5" customHeight="1">
      <c r="A274" s="30"/>
      <c r="B274" s="148"/>
      <c r="C274" s="185" t="s">
        <v>607</v>
      </c>
      <c r="D274" s="149" t="s">
        <v>126</v>
      </c>
      <c r="E274" s="150" t="s">
        <v>608</v>
      </c>
      <c r="F274" s="151" t="s">
        <v>609</v>
      </c>
      <c r="G274" s="152" t="s">
        <v>170</v>
      </c>
      <c r="H274" s="153">
        <v>1</v>
      </c>
      <c r="I274" s="154"/>
      <c r="J274" s="155">
        <f>ROUND(I274*H274,2)</f>
        <v>0</v>
      </c>
      <c r="K274" s="156" t="s">
        <v>130</v>
      </c>
      <c r="L274" s="31"/>
      <c r="M274" s="186"/>
      <c r="N274" s="187" t="s">
        <v>39</v>
      </c>
      <c r="O274" s="188"/>
      <c r="P274" s="189">
        <f>O274*H274</f>
        <v>0</v>
      </c>
      <c r="Q274" s="189">
        <v>0</v>
      </c>
      <c r="R274" s="189">
        <f>Q274*H274</f>
        <v>0</v>
      </c>
      <c r="S274" s="189">
        <v>0</v>
      </c>
      <c r="T274" s="190">
        <f>S274*H274</f>
        <v>0</v>
      </c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R274" s="161" t="s">
        <v>599</v>
      </c>
      <c r="AT274" s="161" t="s">
        <v>126</v>
      </c>
      <c r="AU274" s="161" t="s">
        <v>81</v>
      </c>
      <c r="AY274" s="16" t="s">
        <v>123</v>
      </c>
      <c r="BE274" s="162">
        <f>IF(N274="základní",J274,0)</f>
        <v>0</v>
      </c>
      <c r="BF274" s="162">
        <f>IF(N274="snížená",J274,0)</f>
        <v>0</v>
      </c>
      <c r="BG274" s="162">
        <f>IF(N274="zákl. přenesená",J274,0)</f>
        <v>0</v>
      </c>
      <c r="BH274" s="162">
        <f>IF(N274="sníž. přenesená",J274,0)</f>
        <v>0</v>
      </c>
      <c r="BI274" s="162">
        <f>IF(N274="nulová",J274,0)</f>
        <v>0</v>
      </c>
      <c r="BJ274" s="16" t="s">
        <v>79</v>
      </c>
      <c r="BK274" s="162">
        <f>ROUND(I274*H274,2)</f>
        <v>0</v>
      </c>
      <c r="BL274" s="16" t="s">
        <v>599</v>
      </c>
      <c r="BM274" s="161" t="s">
        <v>610</v>
      </c>
    </row>
    <row r="275" spans="1:65" s="34" customFormat="1" ht="6.95" customHeight="1">
      <c r="A275" s="30"/>
      <c r="B275" s="46"/>
      <c r="C275" s="47"/>
      <c r="D275" s="47"/>
      <c r="E275" s="47"/>
      <c r="F275" s="47"/>
      <c r="G275" s="47"/>
      <c r="H275" s="47"/>
      <c r="I275" s="47"/>
      <c r="J275" s="47"/>
      <c r="K275" s="47"/>
      <c r="L275" s="31"/>
      <c r="M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</row>
    <row r="276" spans="1:65">
      <c r="F276" s="191"/>
    </row>
    <row r="277" spans="1:65">
      <c r="F277" s="191"/>
    </row>
    <row r="278" spans="1:65">
      <c r="F278" s="191"/>
    </row>
    <row r="279" spans="1:65">
      <c r="F279" s="191"/>
    </row>
    <row r="280" spans="1:65">
      <c r="F280" s="191"/>
    </row>
    <row r="281" spans="1:65">
      <c r="F281" s="191"/>
    </row>
  </sheetData>
  <autoFilter ref="C131:K274"/>
  <mergeCells count="6">
    <mergeCell ref="E124:H124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.51180555555555496" footer="0"/>
  <pageSetup paperSize="9" firstPageNumber="0" fitToHeight="100" orientation="portrait" horizontalDpi="300" verticalDpi="300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Krenova20 - Oprava v soc....</vt:lpstr>
      <vt:lpstr>'Krenova20 - Oprava v soc....'!Názvy_tisku</vt:lpstr>
      <vt:lpstr>'Rekapitulace stavby'!Názvy_tisku</vt:lpstr>
      <vt:lpstr>'Krenova20 - Oprava v soc....'!Oblast_tisku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Eva-TOSH\Eva</dc:creator>
  <dc:description/>
  <cp:lastModifiedBy>Kostka Lumír</cp:lastModifiedBy>
  <cp:revision>1</cp:revision>
  <cp:lastPrinted>2021-06-28T13:21:03Z</cp:lastPrinted>
  <dcterms:created xsi:type="dcterms:W3CDTF">2021-06-28T11:05:31Z</dcterms:created>
  <dcterms:modified xsi:type="dcterms:W3CDTF">2021-08-26T06:34:41Z</dcterms:modified>
  <dc:language>cs-CZ</dc:language>
</cp:coreProperties>
</file>