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tka\Desktop\Lány schody (2)\"/>
    </mc:Choice>
  </mc:AlternateContent>
  <bookViews>
    <workbookView xWindow="0" yWindow="0" windowWidth="16380" windowHeight="8190" tabRatio="500" activeTab="1"/>
  </bookViews>
  <sheets>
    <sheet name="Rekapitulace stavby" sheetId="1" r:id="rId1"/>
    <sheet name="Lany34 - Oprava poškozené..." sheetId="2" r:id="rId2"/>
  </sheets>
  <definedNames>
    <definedName name="_xlnm._FilterDatabase" localSheetId="1" hidden="1">'Lany34 - Oprava poškozené...'!$C$125:$K$199</definedName>
    <definedName name="_xlnm.Print_Titles" localSheetId="1">'Lany34 - Oprava poškozené...'!$125:$125</definedName>
    <definedName name="_xlnm.Print_Titles" localSheetId="0">'Rekapitulace stavby'!$92:$92</definedName>
    <definedName name="_xlnm.Print_Area" localSheetId="1">'Lany34 - Oprava poškozené...'!$C$4:$J$76,'Lany34 - Oprava poškozené...'!$C$82:$J$109,'Lany34 - Oprava poškozené...'!$C$115:$K$199</definedName>
    <definedName name="_xlnm.Print_Area" localSheetId="0">'Rekapitulace stavby'!$D$4:$AO$76,'Rekapitulace stavby'!$C$82:$AQ$96</definedName>
  </definedNames>
  <calcPr calcId="171027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K199" i="2" l="1"/>
  <c r="BI199" i="2"/>
  <c r="BH199" i="2"/>
  <c r="BG199" i="2"/>
  <c r="BF199" i="2"/>
  <c r="T199" i="2"/>
  <c r="R199" i="2"/>
  <c r="R198" i="2" s="1"/>
  <c r="P199" i="2"/>
  <c r="J199" i="2"/>
  <c r="BE199" i="2" s="1"/>
  <c r="BK198" i="2"/>
  <c r="T198" i="2"/>
  <c r="P198" i="2"/>
  <c r="J198" i="2"/>
  <c r="BK197" i="2"/>
  <c r="BK196" i="2" s="1"/>
  <c r="J196" i="2" s="1"/>
  <c r="J107" i="2" s="1"/>
  <c r="BI197" i="2"/>
  <c r="BH197" i="2"/>
  <c r="BG197" i="2"/>
  <c r="BF197" i="2"/>
  <c r="T197" i="2"/>
  <c r="T196" i="2" s="1"/>
  <c r="R197" i="2"/>
  <c r="P197" i="2"/>
  <c r="P196" i="2" s="1"/>
  <c r="J197" i="2"/>
  <c r="BE197" i="2" s="1"/>
  <c r="R196" i="2"/>
  <c r="BK195" i="2"/>
  <c r="BI195" i="2"/>
  <c r="BH195" i="2"/>
  <c r="BG195" i="2"/>
  <c r="BF195" i="2"/>
  <c r="BE195" i="2"/>
  <c r="T195" i="2"/>
  <c r="T194" i="2" s="1"/>
  <c r="R195" i="2"/>
  <c r="R194" i="2" s="1"/>
  <c r="R193" i="2" s="1"/>
  <c r="P195" i="2"/>
  <c r="J195" i="2"/>
  <c r="BK194" i="2"/>
  <c r="BK193" i="2" s="1"/>
  <c r="J193" i="2" s="1"/>
  <c r="J105" i="2" s="1"/>
  <c r="P194" i="2"/>
  <c r="P193" i="2" s="1"/>
  <c r="J194" i="2"/>
  <c r="BK192" i="2"/>
  <c r="BI192" i="2"/>
  <c r="BH192" i="2"/>
  <c r="BG192" i="2"/>
  <c r="BF192" i="2"/>
  <c r="BE192" i="2"/>
  <c r="T192" i="2"/>
  <c r="T191" i="2" s="1"/>
  <c r="T190" i="2" s="1"/>
  <c r="R192" i="2"/>
  <c r="R191" i="2" s="1"/>
  <c r="R190" i="2" s="1"/>
  <c r="P192" i="2"/>
  <c r="J192" i="2"/>
  <c r="BK191" i="2"/>
  <c r="BK190" i="2" s="1"/>
  <c r="J190" i="2" s="1"/>
  <c r="J103" i="2" s="1"/>
  <c r="P191" i="2"/>
  <c r="P190" i="2" s="1"/>
  <c r="J191" i="2"/>
  <c r="BK189" i="2"/>
  <c r="BI189" i="2"/>
  <c r="BH189" i="2"/>
  <c r="BG189" i="2"/>
  <c r="BF189" i="2"/>
  <c r="BE189" i="2"/>
  <c r="T189" i="2"/>
  <c r="T188" i="2" s="1"/>
  <c r="R189" i="2"/>
  <c r="R188" i="2" s="1"/>
  <c r="P189" i="2"/>
  <c r="J189" i="2"/>
  <c r="BK188" i="2"/>
  <c r="P188" i="2"/>
  <c r="J188" i="2"/>
  <c r="BK187" i="2"/>
  <c r="BI187" i="2"/>
  <c r="BH187" i="2"/>
  <c r="BG187" i="2"/>
  <c r="BF187" i="2"/>
  <c r="T187" i="2"/>
  <c r="R187" i="2"/>
  <c r="P187" i="2"/>
  <c r="J187" i="2"/>
  <c r="BE187" i="2" s="1"/>
  <c r="BK185" i="2"/>
  <c r="BI185" i="2"/>
  <c r="BH185" i="2"/>
  <c r="BG185" i="2"/>
  <c r="BF185" i="2"/>
  <c r="T185" i="2"/>
  <c r="R185" i="2"/>
  <c r="P185" i="2"/>
  <c r="J185" i="2"/>
  <c r="BE185" i="2" s="1"/>
  <c r="BK184" i="2"/>
  <c r="BI184" i="2"/>
  <c r="BH184" i="2"/>
  <c r="BG184" i="2"/>
  <c r="BF184" i="2"/>
  <c r="T184" i="2"/>
  <c r="T182" i="2" s="1"/>
  <c r="R184" i="2"/>
  <c r="P184" i="2"/>
  <c r="J184" i="2"/>
  <c r="BE184" i="2" s="1"/>
  <c r="BK183" i="2"/>
  <c r="BK182" i="2" s="1"/>
  <c r="J182" i="2" s="1"/>
  <c r="J101" i="2" s="1"/>
  <c r="BI183" i="2"/>
  <c r="BH183" i="2"/>
  <c r="BG183" i="2"/>
  <c r="BF183" i="2"/>
  <c r="T183" i="2"/>
  <c r="R183" i="2"/>
  <c r="P183" i="2"/>
  <c r="P182" i="2" s="1"/>
  <c r="J183" i="2"/>
  <c r="BE183" i="2" s="1"/>
  <c r="R182" i="2"/>
  <c r="BK180" i="2"/>
  <c r="BI180" i="2"/>
  <c r="BH180" i="2"/>
  <c r="BG180" i="2"/>
  <c r="BF180" i="2"/>
  <c r="BE180" i="2"/>
  <c r="T180" i="2"/>
  <c r="T179" i="2" s="1"/>
  <c r="R180" i="2"/>
  <c r="P180" i="2"/>
  <c r="J180" i="2"/>
  <c r="BK179" i="2"/>
  <c r="R179" i="2"/>
  <c r="P179" i="2"/>
  <c r="J179" i="2"/>
  <c r="BK178" i="2"/>
  <c r="BI178" i="2"/>
  <c r="BH178" i="2"/>
  <c r="F34" i="2" s="1"/>
  <c r="BC95" i="1" s="1"/>
  <c r="BC94" i="1" s="1"/>
  <c r="BG178" i="2"/>
  <c r="BF178" i="2"/>
  <c r="T178" i="2"/>
  <c r="T176" i="2" s="1"/>
  <c r="R178" i="2"/>
  <c r="P178" i="2"/>
  <c r="J178" i="2"/>
  <c r="BE178" i="2" s="1"/>
  <c r="BK177" i="2"/>
  <c r="BK176" i="2" s="1"/>
  <c r="J176" i="2" s="1"/>
  <c r="J99" i="2" s="1"/>
  <c r="BI177" i="2"/>
  <c r="BH177" i="2"/>
  <c r="BG177" i="2"/>
  <c r="BF177" i="2"/>
  <c r="T177" i="2"/>
  <c r="R177" i="2"/>
  <c r="P177" i="2"/>
  <c r="P176" i="2" s="1"/>
  <c r="J177" i="2"/>
  <c r="BE177" i="2" s="1"/>
  <c r="R176" i="2"/>
  <c r="BK174" i="2"/>
  <c r="BI174" i="2"/>
  <c r="BH174" i="2"/>
  <c r="BG174" i="2"/>
  <c r="BF174" i="2"/>
  <c r="BE174" i="2"/>
  <c r="T174" i="2"/>
  <c r="R174" i="2"/>
  <c r="P174" i="2"/>
  <c r="J174" i="2"/>
  <c r="BK173" i="2"/>
  <c r="BI173" i="2"/>
  <c r="BH173" i="2"/>
  <c r="BG173" i="2"/>
  <c r="BF173" i="2"/>
  <c r="T173" i="2"/>
  <c r="R173" i="2"/>
  <c r="P173" i="2"/>
  <c r="J173" i="2"/>
  <c r="BE173" i="2" s="1"/>
  <c r="BK172" i="2"/>
  <c r="BI172" i="2"/>
  <c r="BH172" i="2"/>
  <c r="BG172" i="2"/>
  <c r="BF172" i="2"/>
  <c r="BE172" i="2"/>
  <c r="T172" i="2"/>
  <c r="R172" i="2"/>
  <c r="P172" i="2"/>
  <c r="J172" i="2"/>
  <c r="BK171" i="2"/>
  <c r="BI171" i="2"/>
  <c r="BH171" i="2"/>
  <c r="BG171" i="2"/>
  <c r="BF171" i="2"/>
  <c r="T171" i="2"/>
  <c r="R171" i="2"/>
  <c r="P171" i="2"/>
  <c r="J171" i="2"/>
  <c r="BE171" i="2" s="1"/>
  <c r="BK170" i="2"/>
  <c r="BI170" i="2"/>
  <c r="BH170" i="2"/>
  <c r="BG170" i="2"/>
  <c r="BF170" i="2"/>
  <c r="BE170" i="2"/>
  <c r="T170" i="2"/>
  <c r="R170" i="2"/>
  <c r="P170" i="2"/>
  <c r="J170" i="2"/>
  <c r="BK168" i="2"/>
  <c r="BI168" i="2"/>
  <c r="BH168" i="2"/>
  <c r="BG168" i="2"/>
  <c r="BF168" i="2"/>
  <c r="T168" i="2"/>
  <c r="R168" i="2"/>
  <c r="P168" i="2"/>
  <c r="J168" i="2"/>
  <c r="BE168" i="2" s="1"/>
  <c r="BK166" i="2"/>
  <c r="BI166" i="2"/>
  <c r="BH166" i="2"/>
  <c r="BG166" i="2"/>
  <c r="BF166" i="2"/>
  <c r="BE166" i="2"/>
  <c r="T166" i="2"/>
  <c r="R166" i="2"/>
  <c r="P166" i="2"/>
  <c r="J166" i="2"/>
  <c r="BK164" i="2"/>
  <c r="BI164" i="2"/>
  <c r="BH164" i="2"/>
  <c r="BG164" i="2"/>
  <c r="BF164" i="2"/>
  <c r="T164" i="2"/>
  <c r="R164" i="2"/>
  <c r="P164" i="2"/>
  <c r="J164" i="2"/>
  <c r="BE164" i="2" s="1"/>
  <c r="BK162" i="2"/>
  <c r="BI162" i="2"/>
  <c r="BH162" i="2"/>
  <c r="BG162" i="2"/>
  <c r="BF162" i="2"/>
  <c r="BE162" i="2"/>
  <c r="T162" i="2"/>
  <c r="R162" i="2"/>
  <c r="P162" i="2"/>
  <c r="J162" i="2"/>
  <c r="BK156" i="2"/>
  <c r="BK155" i="2" s="1"/>
  <c r="J155" i="2" s="1"/>
  <c r="J98" i="2" s="1"/>
  <c r="BI156" i="2"/>
  <c r="BH156" i="2"/>
  <c r="BG156" i="2"/>
  <c r="BF156" i="2"/>
  <c r="T156" i="2"/>
  <c r="R156" i="2"/>
  <c r="R155" i="2" s="1"/>
  <c r="P156" i="2"/>
  <c r="P155" i="2" s="1"/>
  <c r="J156" i="2"/>
  <c r="BE156" i="2" s="1"/>
  <c r="T155" i="2"/>
  <c r="BK153" i="2"/>
  <c r="BK152" i="2" s="1"/>
  <c r="J152" i="2" s="1"/>
  <c r="J97" i="2" s="1"/>
  <c r="BI153" i="2"/>
  <c r="BH153" i="2"/>
  <c r="BG153" i="2"/>
  <c r="BF153" i="2"/>
  <c r="J32" i="2" s="1"/>
  <c r="AW95" i="1" s="1"/>
  <c r="T153" i="2"/>
  <c r="T152" i="2" s="1"/>
  <c r="R153" i="2"/>
  <c r="P153" i="2"/>
  <c r="P152" i="2" s="1"/>
  <c r="J153" i="2"/>
  <c r="BE153" i="2" s="1"/>
  <c r="R152" i="2"/>
  <c r="BK151" i="2"/>
  <c r="BI151" i="2"/>
  <c r="BH151" i="2"/>
  <c r="BG151" i="2"/>
  <c r="BF151" i="2"/>
  <c r="BE151" i="2"/>
  <c r="T151" i="2"/>
  <c r="R151" i="2"/>
  <c r="P151" i="2"/>
  <c r="J151" i="2"/>
  <c r="BK150" i="2"/>
  <c r="BI150" i="2"/>
  <c r="BH150" i="2"/>
  <c r="BG150" i="2"/>
  <c r="BF150" i="2"/>
  <c r="T150" i="2"/>
  <c r="R150" i="2"/>
  <c r="P150" i="2"/>
  <c r="J150" i="2"/>
  <c r="BE150" i="2" s="1"/>
  <c r="BK148" i="2"/>
  <c r="BI148" i="2"/>
  <c r="BH148" i="2"/>
  <c r="BG148" i="2"/>
  <c r="BF148" i="2"/>
  <c r="BE148" i="2"/>
  <c r="T148" i="2"/>
  <c r="R148" i="2"/>
  <c r="P148" i="2"/>
  <c r="J148" i="2"/>
  <c r="BK147" i="2"/>
  <c r="BI147" i="2"/>
  <c r="BH147" i="2"/>
  <c r="BG147" i="2"/>
  <c r="BF147" i="2"/>
  <c r="T147" i="2"/>
  <c r="R147" i="2"/>
  <c r="P147" i="2"/>
  <c r="J147" i="2"/>
  <c r="BE147" i="2" s="1"/>
  <c r="BK146" i="2"/>
  <c r="BI146" i="2"/>
  <c r="BH146" i="2"/>
  <c r="BG146" i="2"/>
  <c r="BF146" i="2"/>
  <c r="BE146" i="2"/>
  <c r="T146" i="2"/>
  <c r="R146" i="2"/>
  <c r="P146" i="2"/>
  <c r="J146" i="2"/>
  <c r="BK145" i="2"/>
  <c r="BI145" i="2"/>
  <c r="BH145" i="2"/>
  <c r="BG145" i="2"/>
  <c r="BF145" i="2"/>
  <c r="T145" i="2"/>
  <c r="R145" i="2"/>
  <c r="P145" i="2"/>
  <c r="J145" i="2"/>
  <c r="BE145" i="2" s="1"/>
  <c r="BK143" i="2"/>
  <c r="BI143" i="2"/>
  <c r="BH143" i="2"/>
  <c r="BG143" i="2"/>
  <c r="BF143" i="2"/>
  <c r="BE143" i="2"/>
  <c r="T143" i="2"/>
  <c r="R143" i="2"/>
  <c r="P143" i="2"/>
  <c r="J143" i="2"/>
  <c r="BK142" i="2"/>
  <c r="BI142" i="2"/>
  <c r="BH142" i="2"/>
  <c r="BG142" i="2"/>
  <c r="BF142" i="2"/>
  <c r="T142" i="2"/>
  <c r="R142" i="2"/>
  <c r="P142" i="2"/>
  <c r="J142" i="2"/>
  <c r="BE142" i="2" s="1"/>
  <c r="BK139" i="2"/>
  <c r="BI139" i="2"/>
  <c r="BH139" i="2"/>
  <c r="BG139" i="2"/>
  <c r="BF139" i="2"/>
  <c r="BE139" i="2"/>
  <c r="T139" i="2"/>
  <c r="R139" i="2"/>
  <c r="P139" i="2"/>
  <c r="J139" i="2"/>
  <c r="BK137" i="2"/>
  <c r="BI137" i="2"/>
  <c r="BH137" i="2"/>
  <c r="BG137" i="2"/>
  <c r="BF137" i="2"/>
  <c r="T137" i="2"/>
  <c r="R137" i="2"/>
  <c r="P137" i="2"/>
  <c r="J137" i="2"/>
  <c r="BE137" i="2" s="1"/>
  <c r="BK135" i="2"/>
  <c r="BI135" i="2"/>
  <c r="BH135" i="2"/>
  <c r="BG135" i="2"/>
  <c r="BF135" i="2"/>
  <c r="BE135" i="2"/>
  <c r="T135" i="2"/>
  <c r="R135" i="2"/>
  <c r="P135" i="2"/>
  <c r="J135" i="2"/>
  <c r="BK133" i="2"/>
  <c r="BI133" i="2"/>
  <c r="BH133" i="2"/>
  <c r="BG133" i="2"/>
  <c r="BF133" i="2"/>
  <c r="T133" i="2"/>
  <c r="R133" i="2"/>
  <c r="P133" i="2"/>
  <c r="J133" i="2"/>
  <c r="BE133" i="2" s="1"/>
  <c r="BK131" i="2"/>
  <c r="BI131" i="2"/>
  <c r="F35" i="2" s="1"/>
  <c r="BD95" i="1" s="1"/>
  <c r="BD94" i="1" s="1"/>
  <c r="W33" i="1" s="1"/>
  <c r="BH131" i="2"/>
  <c r="BG131" i="2"/>
  <c r="BF131" i="2"/>
  <c r="BE131" i="2"/>
  <c r="T131" i="2"/>
  <c r="R131" i="2"/>
  <c r="P131" i="2"/>
  <c r="J131" i="2"/>
  <c r="BK129" i="2"/>
  <c r="BK128" i="2" s="1"/>
  <c r="BI129" i="2"/>
  <c r="BH129" i="2"/>
  <c r="BG129" i="2"/>
  <c r="F33" i="2" s="1"/>
  <c r="BB95" i="1" s="1"/>
  <c r="BB94" i="1" s="1"/>
  <c r="BF129" i="2"/>
  <c r="T129" i="2"/>
  <c r="R129" i="2"/>
  <c r="R128" i="2" s="1"/>
  <c r="R127" i="2" s="1"/>
  <c r="P129" i="2"/>
  <c r="P128" i="2" s="1"/>
  <c r="J129" i="2"/>
  <c r="BE129" i="2" s="1"/>
  <c r="T128" i="2"/>
  <c r="T127" i="2" s="1"/>
  <c r="J123" i="2"/>
  <c r="J122" i="2"/>
  <c r="F122" i="2"/>
  <c r="F120" i="2"/>
  <c r="E118" i="2"/>
  <c r="J108" i="2"/>
  <c r="J106" i="2"/>
  <c r="J104" i="2"/>
  <c r="J102" i="2"/>
  <c r="J100" i="2"/>
  <c r="J90" i="2"/>
  <c r="J89" i="2"/>
  <c r="F89" i="2"/>
  <c r="J87" i="2"/>
  <c r="F87" i="2"/>
  <c r="E85" i="2"/>
  <c r="J35" i="2"/>
  <c r="J34" i="2"/>
  <c r="J33" i="2"/>
  <c r="AX95" i="1" s="1"/>
  <c r="J16" i="2"/>
  <c r="E16" i="2"/>
  <c r="F90" i="2" s="1"/>
  <c r="J15" i="2"/>
  <c r="J10" i="2"/>
  <c r="J120" i="2" s="1"/>
  <c r="AY95" i="1"/>
  <c r="AS94" i="1"/>
  <c r="AM90" i="1"/>
  <c r="L90" i="1"/>
  <c r="AM89" i="1"/>
  <c r="L89" i="1"/>
  <c r="AM87" i="1"/>
  <c r="L87" i="1"/>
  <c r="L85" i="1"/>
  <c r="L84" i="1"/>
  <c r="F31" i="2" l="1"/>
  <c r="AZ95" i="1" s="1"/>
  <c r="AZ94" i="1" s="1"/>
  <c r="J31" i="2"/>
  <c r="AV95" i="1" s="1"/>
  <c r="AT95" i="1" s="1"/>
  <c r="P127" i="2"/>
  <c r="P126" i="2" s="1"/>
  <c r="AU95" i="1" s="1"/>
  <c r="AU94" i="1" s="1"/>
  <c r="W31" i="1"/>
  <c r="AX94" i="1"/>
  <c r="T193" i="2"/>
  <c r="T126" i="2" s="1"/>
  <c r="AY94" i="1"/>
  <c r="W32" i="1"/>
  <c r="BK127" i="2"/>
  <c r="J128" i="2"/>
  <c r="J96" i="2" s="1"/>
  <c r="R126" i="2"/>
  <c r="F32" i="2"/>
  <c r="BA95" i="1" s="1"/>
  <c r="BA94" i="1" s="1"/>
  <c r="F123" i="2"/>
  <c r="BK126" i="2" l="1"/>
  <c r="J126" i="2" s="1"/>
  <c r="J127" i="2"/>
  <c r="J95" i="2" s="1"/>
  <c r="AW94" i="1"/>
  <c r="AK30" i="1" s="1"/>
  <c r="W30" i="1"/>
  <c r="W29" i="1"/>
  <c r="AV94" i="1"/>
  <c r="AT94" i="1" l="1"/>
  <c r="AK29" i="1"/>
  <c r="J28" i="2"/>
  <c r="J94" i="2"/>
  <c r="J37" i="2" l="1"/>
  <c r="AG95" i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<sst xmlns="http://schemas.openxmlformats.org/spreadsheetml/2006/main" count="1015" uniqueCount="307">
  <si>
    <t>Export Komplet</t>
  </si>
  <si>
    <t>2.0</t>
  </si>
  <si>
    <t>False</t>
  </si>
  <si>
    <t>{bcfcdf04-35d8-4b61-a646-f8b973c9474f}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</si>
  <si>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</si>
  <si>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</si>
  <si>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</si>
  <si>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</si>
  <si>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</si>
  <si>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</si>
  <si>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</si>
  <si>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</si>
  <si>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</si>
  <si>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Lany34</t>
  </si>
  <si>
    <t>Měnit lze pouze buňky se žlutým podbarvením!_x005F_x000d_
_x005F_x000d_
1) na prvním listu Rekapitulace stavby vyplňte v sestavě_x005F_x000d_
_x005F_x000d_
    a) Souhrnný list_x005F_x000d_
       - údaje o Uchazeči_x005F_x000d_
         (přenesou se do ostatních sestav i v jiných listech)_x005F_x000d_
_x005F_x000d_
    b) Rekapitulace objektů_x005F_x000d_
       - potřebné Ostatní náklady_x005F_x000d_
_x005F_x000d_
2) na vybraných listech vyplňte v sestavě_x005F_x000d_
_x005F_x000d_
    a) Krycí list_x005F_x000d_
       - údaje o Uchazeči, pokud se liší od údajů o Uchazeči na Souhrnném listu_x005F_x000d_
         (údaje se přenesou do ostatních sestav v daném listu)_x005F_x000d_
_x005F_x000d_
    b) Rekapitulace rozpočtu_x005F_x000d_
       - potřebné Ostatní náklady_x005F_x000d_
_x005F_x000d_
    c) Celkové náklady za stavbu_x005F_x000d_
       - ceny u položek_x005F_x000d_
       - množství, pokud má žluté podbarvení_x005F_x000d_
       - a v případě potřeby poznámku (ta je ve skrytém sloupci)</t>
  </si>
  <si>
    <t>Stavba:</t>
  </si>
  <si>
    <t>Oprava poškozeného venkovního schodiště v areálu Lány 34</t>
  </si>
  <si>
    <t>KSO:</t>
  </si>
  <si>
    <t>CC-CZ:</t>
  </si>
  <si>
    <t>Místo:</t>
  </si>
  <si>
    <t>Lány 34,Brno</t>
  </si>
  <si>
    <t>Datum:</t>
  </si>
  <si>
    <t>24. 5. 2021</t>
  </si>
  <si>
    <t>Zadavatel:</t>
  </si>
  <si>
    <t>IČ:</t>
  </si>
  <si>
    <t>MmBrna,OSM Husova 3,Brno</t>
  </si>
  <si>
    <t>DIČ:</t>
  </si>
  <si>
    <t>Uchazeč:</t>
  </si>
  <si>
    <t>Vyplň údaj</t>
  </si>
  <si>
    <t>Projektant:</t>
  </si>
  <si>
    <t>ing.Ševelová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</si>
  <si>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</si>
  <si>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</si>
  <si>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</si>
  <si>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</si>
  <si>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</si>
  <si>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</si>
  <si>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</si>
  <si>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</si>
  <si>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</si>
  <si>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</si>
  <si>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</si>
  <si>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</si>
  <si>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</si>
  <si>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</si>
  <si>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</si>
  <si>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</si>
  <si>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</si>
  <si>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</si>
  <si>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</si>
  <si>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</si>
  <si>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</si>
  <si>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</si>
  <si>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</si>
  <si>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</si>
  <si>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</si>
  <si>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</si>
  <si>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</si>
  <si>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</si>
  <si>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</si>
  <si>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</si>
  <si>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</si>
  <si>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</si>
  <si>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</si>
  <si>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</si>
  <si>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</si>
  <si>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</si>
  <si>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</si>
  <si>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</si>
  <si>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</si>
  <si>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</si>
  <si>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</si>
  <si>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</si>
  <si>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</si>
  <si>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</si>
  <si>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</si>
  <si>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</si>
  <si>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</si>
  <si>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</si>
  <si>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</si>
  <si>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</si>
  <si>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</si>
  <si>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</si>
  <si>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</si>
  <si>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</si>
  <si>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</si>
  <si>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</si>
  <si>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</si>
  <si>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</si>
  <si>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</si>
  <si>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</si>
  <si>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</si>
  <si>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8 - Ostatní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</si>
  <si>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</si>
  <si>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</si>
  <si>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</si>
  <si>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</si>
  <si>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</si>
  <si>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</si>
  <si>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</si>
  <si>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</si>
  <si>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</si>
  <si>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</si>
  <si>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</si>
  <si>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</si>
  <si>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</si>
  <si>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</si>
  <si>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</si>
  <si>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</si>
  <si>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</si>
  <si>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</si>
  <si>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</si>
  <si>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</si>
  <si>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</si>
  <si>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</si>
  <si>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</si>
  <si>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</si>
  <si>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</si>
  <si>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</si>
  <si>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</si>
  <si>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121112003</t>
  </si>
  <si>
    <t>Sejmutí ornice tl vrstvy do 200 mm ručně</t>
  </si>
  <si>
    <t>m2</t>
  </si>
  <si>
    <t>CS ÚRS 2021 01</t>
  </si>
  <si>
    <t>4</t>
  </si>
  <si>
    <t>462133641</t>
  </si>
  <si>
    <t>VV</t>
  </si>
  <si>
    <t>(3,0*1,0*2)</t>
  </si>
  <si>
    <t>132211401</t>
  </si>
  <si>
    <t>Hloubená vykopávka pod základy v hornině třídy těžitelnosti I, skupiny 3 ručně</t>
  </si>
  <si>
    <t>m3</t>
  </si>
  <si>
    <t>-1407347577</t>
  </si>
  <si>
    <t>2,6*0,5*0,7*2</t>
  </si>
  <si>
    <t>3</t>
  </si>
  <si>
    <t>132212211</t>
  </si>
  <si>
    <t>Hloubení rýh š do 2000 mm v soudržných horninách třídy těžitelnosti I, skupiny 3 ručně</t>
  </si>
  <si>
    <t>-1132688815</t>
  </si>
  <si>
    <t>2,6*1,0*1,1*2</t>
  </si>
  <si>
    <t>162211311</t>
  </si>
  <si>
    <t>Vodorovné přemístění výkopku z horniny třídy těžitelnosti I, skupiny 1 až 3 stavebním kolečkem do 10 m</t>
  </si>
  <si>
    <t>-150707813</t>
  </si>
  <si>
    <t>5,72*2</t>
  </si>
  <si>
    <t>5</t>
  </si>
  <si>
    <t>162751117</t>
  </si>
  <si>
    <t>Vodorovné přemístění do 10000 m výkopku/sypaniny z horniny třídy těžitelnosti I, skupiny 1 až 3</t>
  </si>
  <si>
    <t>-238062829</t>
  </si>
  <si>
    <t>1,82</t>
  </si>
  <si>
    <t>6</t>
  </si>
  <si>
    <t>162751119</t>
  </si>
  <si>
    <t>Příplatek k vodorovnému přemístění výkopku/sypaniny z horniny třídy těžitelnosti I, skupiny 1 až 3 ZKD 1000 m přes 10000 m</t>
  </si>
  <si>
    <t>399100953</t>
  </si>
  <si>
    <t>1,82*14 'Přepočtené koeficientem množství</t>
  </si>
  <si>
    <t>7</t>
  </si>
  <si>
    <t>167111101</t>
  </si>
  <si>
    <t>Nakládání výkopku z hornin třídy těžitelnosti I, skupiny 1 až 3 ručně</t>
  </si>
  <si>
    <t>-336603192</t>
  </si>
  <si>
    <t>8</t>
  </si>
  <si>
    <t>171201231</t>
  </si>
  <si>
    <t>Poplatek za uložení zeminy a kamení na recyklační skládce (skládkovné) kód odpadu 17 05 04</t>
  </si>
  <si>
    <t>t</t>
  </si>
  <si>
    <t>891369564</t>
  </si>
  <si>
    <t>1,82*1,8</t>
  </si>
  <si>
    <t>9</t>
  </si>
  <si>
    <t>171251201</t>
  </si>
  <si>
    <t>Uložení sypaniny na pozemku</t>
  </si>
  <si>
    <t>-1970200363</t>
  </si>
  <si>
    <t>10</t>
  </si>
  <si>
    <t>1712512011</t>
  </si>
  <si>
    <t>Uložení sypaniny na skládky nebo meziskládky</t>
  </si>
  <si>
    <t>-1862342581</t>
  </si>
  <si>
    <t>11</t>
  </si>
  <si>
    <t>174111101</t>
  </si>
  <si>
    <t>Zásyp jam, šachet rýh nebo kolem objektů sypaninou se zhutněním ručně</t>
  </si>
  <si>
    <t>746545597</t>
  </si>
  <si>
    <t>12</t>
  </si>
  <si>
    <t>181311103</t>
  </si>
  <si>
    <t>Rozprostření ornice tl vrstvy do 200 mm v rovině nebo ve svahu do 1:5 ručně</t>
  </si>
  <si>
    <t>-1126841622</t>
  </si>
  <si>
    <t>1*3,0*2</t>
  </si>
  <si>
    <t>13</t>
  </si>
  <si>
    <t>181912111</t>
  </si>
  <si>
    <t>Úprava pláně v hornině třídy těžitelnosti I, skupiny 3 bez zhutnění ručně</t>
  </si>
  <si>
    <t>383219607</t>
  </si>
  <si>
    <t>14</t>
  </si>
  <si>
    <t>181-pc 1</t>
  </si>
  <si>
    <t>Zatravnění</t>
  </si>
  <si>
    <t>-1586313763</t>
  </si>
  <si>
    <t>Zakládání</t>
  </si>
  <si>
    <t>279311114</t>
  </si>
  <si>
    <t>Postupné podbetonování základového zdiva prostým betonem tř. C 16/20</t>
  </si>
  <si>
    <t>55465172</t>
  </si>
  <si>
    <t>2,6*0,5*0,7*2*1,1"předpoklad"</t>
  </si>
  <si>
    <t>Úpravy povrchů, podlahy a osazování výplní</t>
  </si>
  <si>
    <t>16</t>
  </si>
  <si>
    <t>629995101R</t>
  </si>
  <si>
    <t>Očištění vnějších ploch schodiště</t>
  </si>
  <si>
    <t>-1396939710</t>
  </si>
  <si>
    <t>2,645"vně omítka"</t>
  </si>
  <si>
    <t>2,5*0,3*2"ze strany schodiště"</t>
  </si>
  <si>
    <t>8*(0,31+0,16)*2,05</t>
  </si>
  <si>
    <t>0,4*2,9*2"sákrytové desky"</t>
  </si>
  <si>
    <t>Součet</t>
  </si>
  <si>
    <t>17</t>
  </si>
  <si>
    <t>629-pc 01</t>
  </si>
  <si>
    <t>Demontáž, očištění,oprava a po stavebních pracech opětovná montáž váz</t>
  </si>
  <si>
    <t>sada</t>
  </si>
  <si>
    <t>205954361</t>
  </si>
  <si>
    <t>18</t>
  </si>
  <si>
    <t>629-pc 1</t>
  </si>
  <si>
    <t>Odstranění degradovaných částí umělého kamene</t>
  </si>
  <si>
    <t>881028149</t>
  </si>
  <si>
    <t>19</t>
  </si>
  <si>
    <t>629-pc 2</t>
  </si>
  <si>
    <t>Obnovení nesoudržného jádra,zhotovení základního tvaru do bednění a doplnění teraca- poškozených schodů a krycích desek</t>
  </si>
  <si>
    <t>1090675082</t>
  </si>
  <si>
    <t>20</t>
  </si>
  <si>
    <t>629-pc 3</t>
  </si>
  <si>
    <t>Oprava trhlin ve zdech</t>
  </si>
  <si>
    <t>-556148231</t>
  </si>
  <si>
    <t>622131111</t>
  </si>
  <si>
    <t>Polymercementový spojovací můstek vnějších stěn nanášený ručně</t>
  </si>
  <si>
    <t>-1933701180</t>
  </si>
  <si>
    <t>22</t>
  </si>
  <si>
    <t>622131101</t>
  </si>
  <si>
    <t>Cementový postřik vnějších stěn nanášený celoplošně ručně</t>
  </si>
  <si>
    <t>1530103279</t>
  </si>
  <si>
    <t>23</t>
  </si>
  <si>
    <t>622331141</t>
  </si>
  <si>
    <t>Cementová omítka štuková dvouvrstvá vnějších stěn nanášená ručně</t>
  </si>
  <si>
    <t>-1748497911</t>
  </si>
  <si>
    <t>24</t>
  </si>
  <si>
    <t>622331191</t>
  </si>
  <si>
    <t>Příplatek k cementové omítce vnějších stěn za každých dalších 10 mm tloušťky ručně</t>
  </si>
  <si>
    <t>598388201</t>
  </si>
  <si>
    <t>25</t>
  </si>
  <si>
    <t>629-pc 4</t>
  </si>
  <si>
    <t>Barevné sjednocení</t>
  </si>
  <si>
    <t>-1089655727</t>
  </si>
  <si>
    <t>Ostatní</t>
  </si>
  <si>
    <t>26</t>
  </si>
  <si>
    <t>8-pol.1</t>
  </si>
  <si>
    <t>Restaurátorská zpráva vč.CD</t>
  </si>
  <si>
    <t>-1824520858</t>
  </si>
  <si>
    <t>27</t>
  </si>
  <si>
    <t>8-pol.2</t>
  </si>
  <si>
    <t>Fotodokumentace</t>
  </si>
  <si>
    <t>1684412893</t>
  </si>
  <si>
    <t>Ostatní konstrukce a práce, bourání</t>
  </si>
  <si>
    <t>28</t>
  </si>
  <si>
    <t>978036191</t>
  </si>
  <si>
    <t>Otlučení (osekání) cementových omítek vnějších ploch s vyčištěním spar  v rozsahu do 100 %</t>
  </si>
  <si>
    <t>-800203903</t>
  </si>
  <si>
    <t>2,6*1,15*0,5*2</t>
  </si>
  <si>
    <t>997</t>
  </si>
  <si>
    <t>Přesun sutě</t>
  </si>
  <si>
    <t>29</t>
  </si>
  <si>
    <t>997013211</t>
  </si>
  <si>
    <t>Vnitrostaveništní doprava suti a vybouraných hmot pro budovy v do 6 m ručně</t>
  </si>
  <si>
    <t>708172498</t>
  </si>
  <si>
    <t>30</t>
  </si>
  <si>
    <t>997013501</t>
  </si>
  <si>
    <t>Odvoz suti a vybouraných hmot na skládku nebo meziskládku do 1 km se složením</t>
  </si>
  <si>
    <t>-1081418686</t>
  </si>
  <si>
    <t>31</t>
  </si>
  <si>
    <t>997013509</t>
  </si>
  <si>
    <t>Příplatek k odvozu suti a vybouraných hmot na skládku ZKD 1 km přes 1 km</t>
  </si>
  <si>
    <t>-1912483533</t>
  </si>
  <si>
    <t>0,55*24 'Přepočtené koeficientem množství</t>
  </si>
  <si>
    <t>32</t>
  </si>
  <si>
    <t>997013601</t>
  </si>
  <si>
    <t>Poplatek za uložení na skládce (skládkovné) stavebního odpadu</t>
  </si>
  <si>
    <t>-1699115209</t>
  </si>
  <si>
    <t>998</t>
  </si>
  <si>
    <t>Přesun hmot</t>
  </si>
  <si>
    <t>33</t>
  </si>
  <si>
    <t>998018001</t>
  </si>
  <si>
    <t>Přesun hmot ruční pro budovy v do 6 m</t>
  </si>
  <si>
    <t>-571743079</t>
  </si>
  <si>
    <t>PSV</t>
  </si>
  <si>
    <t>Práce a dodávky PSV</t>
  </si>
  <si>
    <t>783</t>
  </si>
  <si>
    <t>Dokončovací práce - nátěry</t>
  </si>
  <si>
    <t>34</t>
  </si>
  <si>
    <t>783826615R</t>
  </si>
  <si>
    <t>Hydrofobizační transparentní silikonový nátěr omítek stupně členitosti 1 a 2-omítky</t>
  </si>
  <si>
    <t>633464618</t>
  </si>
  <si>
    <t>VRN</t>
  </si>
  <si>
    <t>Vedlejší rozpočtové náklady</t>
  </si>
  <si>
    <t>VRN3</t>
  </si>
  <si>
    <t>Zařízení staveniště</t>
  </si>
  <si>
    <t>35</t>
  </si>
  <si>
    <t>030001000</t>
  </si>
  <si>
    <t>Zařízení staveniště 3%</t>
  </si>
  <si>
    <t>1024</t>
  </si>
  <si>
    <t>-577521189</t>
  </si>
  <si>
    <t>VRN6</t>
  </si>
  <si>
    <t>Územní vlivy</t>
  </si>
  <si>
    <t>36</t>
  </si>
  <si>
    <t>065002000</t>
  </si>
  <si>
    <t>Mimostaveništní doprava 2,5%</t>
  </si>
  <si>
    <t>-1615283928</t>
  </si>
  <si>
    <t>VRN7</t>
  </si>
  <si>
    <t>Provozní vlivy</t>
  </si>
  <si>
    <t>37</t>
  </si>
  <si>
    <t>073002000</t>
  </si>
  <si>
    <t>Ztížený pohyb vozidel v centrech měst 1,5%</t>
  </si>
  <si>
    <t>-290857773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</si>
</sst>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  <charset val="1"/>
    </font>
    <font>
      <sz val="8"/>
      <color rgb="FFFFFFFF"/>
      <name val="Arial CE"/>
      <charset val="1"/>
    </font>
    <font>
      <sz val="8"/>
      <color rgb="FF3366FF"/>
      <name val="Arial CE"/>
      <charset val="1"/>
    </font>
    <font>
      <b/>
      <sz val="14"/>
      <name val="Arial CE"/>
      <charset val="1"/>
    </font>
    <font>
      <b/>
      <sz val="12"/>
      <color rgb="FF969696"/>
      <name val="Arial CE"/>
      <charset val="1"/>
    </font>
    <font>
      <sz val="10"/>
      <color rgb="FF969696"/>
      <name val="Arial CE"/>
      <charset val="1"/>
    </font>
    <font>
      <sz val="10"/>
      <name val="Arial CE"/>
      <charset val="1"/>
    </font>
    <font>
      <b/>
      <sz val="8"/>
      <color rgb="FF969696"/>
      <name val="Arial CE"/>
      <charset val="1"/>
    </font>
    <font>
      <b/>
      <sz val="11"/>
      <name val="Arial CE"/>
      <charset val="1"/>
    </font>
    <font>
      <b/>
      <sz val="10"/>
      <name val="Arial CE"/>
      <charset val="1"/>
    </font>
    <font>
      <b/>
      <sz val="10"/>
      <color rgb="FF969696"/>
      <name val="Arial CE"/>
      <charset val="1"/>
    </font>
    <font>
      <b/>
      <sz val="12"/>
      <name val="Arial CE"/>
      <charset val="1"/>
    </font>
    <font>
      <b/>
      <sz val="10"/>
      <color rgb="FF464646"/>
      <name val="Arial CE"/>
      <charset val="1"/>
    </font>
    <font>
      <sz val="12"/>
      <color rgb="FF969696"/>
      <name val="Arial CE"/>
      <charset val="1"/>
    </font>
    <font>
      <sz val="9"/>
      <name val="Arial CE"/>
      <charset val="1"/>
    </font>
    <font>
      <sz val="9"/>
      <color rgb="FF969696"/>
      <name val="Arial CE"/>
      <charset val="1"/>
    </font>
    <font>
      <b/>
      <sz val="12"/>
      <color rgb="FF960000"/>
      <name val="Arial CE"/>
      <charset val="1"/>
    </font>
    <font>
      <sz val="18"/>
      <color rgb="FF0000FF"/>
      <name val="Wingdings 2"/>
      <charset val="1"/>
    </font>
    <font>
      <u/>
      <sz val="11"/>
      <color rgb="FF0000FF"/>
      <name val="Calibri"/>
      <charset val="1"/>
    </font>
    <font>
      <sz val="11"/>
      <name val="Arial CE"/>
      <charset val="1"/>
    </font>
    <font>
      <b/>
      <sz val="11"/>
      <color rgb="FF003366"/>
      <name val="Arial CE"/>
      <charset val="1"/>
    </font>
    <font>
      <sz val="11"/>
      <color rgb="FF003366"/>
      <name val="Arial CE"/>
      <charset val="1"/>
    </font>
    <font>
      <sz val="11"/>
      <color rgb="FF969696"/>
      <name val="Arial CE"/>
      <charset val="1"/>
    </font>
    <font>
      <sz val="10"/>
      <color rgb="FF3366FF"/>
      <name val="Arial CE"/>
      <charset val="1"/>
    </font>
    <font>
      <sz val="8"/>
      <color rgb="FF969696"/>
      <name val="Arial CE"/>
      <charset val="1"/>
    </font>
    <font>
      <b/>
      <sz val="12"/>
      <color rgb="FF800000"/>
      <name val="Arial CE"/>
      <charset val="1"/>
    </font>
    <font>
      <sz val="12"/>
      <color rgb="FF003366"/>
      <name val="Arial CE"/>
      <charset val="1"/>
    </font>
    <font>
      <sz val="10"/>
      <color rgb="FF003366"/>
      <name val="Arial CE"/>
      <charset val="1"/>
    </font>
    <font>
      <sz val="8"/>
      <color rgb="FF960000"/>
      <name val="Arial CE"/>
      <charset val="1"/>
    </font>
    <font>
      <b/>
      <sz val="8"/>
      <name val="Arial CE"/>
      <charset val="1"/>
    </font>
    <font>
      <sz val="8"/>
      <color rgb="FF003366"/>
      <name val="Arial CE"/>
      <charset val="1"/>
    </font>
    <font>
      <sz val="8"/>
      <name val="Arial CE"/>
      <charset val="1"/>
    </font>
    <font>
      <sz val="8"/>
      <color rgb="FF505050"/>
      <name val="Arial CE"/>
      <charset val="1"/>
    </font>
    <font>
      <sz val="7"/>
      <color rgb="FF969696"/>
      <name val="Arial CE"/>
      <charset val="1"/>
    </font>
    <font>
      <sz val="8"/>
      <color rgb="FFFF0000"/>
      <name val="Arial CE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EBEBE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8" fillId="0" borderId="0" applyBorder="0" applyProtection="0"/>
  </cellStyleXfs>
  <cellXfs count="199">
    <xf numFmtId="0" fontId="0" fillId="0" borderId="0" xfId="0"/>
    <xf numFmtId="165" fontId="6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4" fontId="11" fillId="4" borderId="8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4" fontId="9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49" fontId="6" fillId="3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 applyProtection="1">
      <alignment horizontal="left" vertical="center"/>
      <protection locked="0"/>
    </xf>
    <xf numFmtId="49" fontId="6" fillId="3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11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3" fillId="0" borderId="18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7" fillId="0" borderId="0" xfId="1" applyFont="1" applyBorder="1" applyAlignment="1" applyProtection="1">
      <alignment horizontal="center" vertical="center"/>
    </xf>
    <xf numFmtId="0" fontId="19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22" fillId="0" borderId="19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4" fontId="22" fillId="0" borderId="2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11" fillId="5" borderId="6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right" vertical="center"/>
    </xf>
    <xf numFmtId="0" fontId="11" fillId="5" borderId="7" xfId="0" applyFont="1" applyFill="1" applyBorder="1" applyAlignment="1">
      <alignment horizontal="center" vertical="center"/>
    </xf>
    <xf numFmtId="4" fontId="11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4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20" xfId="0" applyFont="1" applyBorder="1" applyAlignment="1">
      <alignment horizontal="left" vertical="center"/>
    </xf>
    <xf numFmtId="0" fontId="26" fillId="0" borderId="20" xfId="0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0" xfId="0" applyFont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6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30" fillId="0" borderId="0" xfId="0" applyFont="1" applyAlignment="1"/>
    <xf numFmtId="0" fontId="30" fillId="0" borderId="3" xfId="0" applyFont="1" applyBorder="1" applyAlignment="1"/>
    <xf numFmtId="0" fontId="3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0" fillId="0" borderId="0" xfId="0" applyFont="1" applyAlignment="1" applyProtection="1">
      <protection locked="0"/>
    </xf>
    <xf numFmtId="4" fontId="26" fillId="0" borderId="0" xfId="0" applyNumberFormat="1" applyFont="1" applyAlignment="1"/>
    <xf numFmtId="0" fontId="30" fillId="0" borderId="18" xfId="0" applyFont="1" applyBorder="1" applyAlignment="1"/>
    <xf numFmtId="0" fontId="30" fillId="0" borderId="0" xfId="0" applyFont="1" applyBorder="1" applyAlignment="1"/>
    <xf numFmtId="166" fontId="30" fillId="0" borderId="0" xfId="0" applyNumberFormat="1" applyFont="1" applyBorder="1" applyAlignment="1"/>
    <xf numFmtId="166" fontId="30" fillId="0" borderId="14" xfId="0" applyNumberFormat="1" applyFont="1" applyBorder="1" applyAlignment="1"/>
    <xf numFmtId="0" fontId="30" fillId="0" borderId="0" xfId="0" applyFont="1" applyAlignment="1">
      <alignment horizontal="center"/>
    </xf>
    <xf numFmtId="4" fontId="30" fillId="0" borderId="0" xfId="0" applyNumberFormat="1" applyFont="1" applyAlignment="1">
      <alignment vertical="center"/>
    </xf>
    <xf numFmtId="0" fontId="27" fillId="0" borderId="0" xfId="0" applyFont="1" applyAlignment="1">
      <alignment horizontal="left"/>
    </xf>
    <xf numFmtId="4" fontId="2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49" fontId="14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167" fontId="14" fillId="0" borderId="22" xfId="0" applyNumberFormat="1" applyFont="1" applyBorder="1" applyAlignment="1" applyProtection="1">
      <alignment vertical="center"/>
      <protection locked="0"/>
    </xf>
    <xf numFmtId="4" fontId="14" fillId="3" borderId="22" xfId="0" applyNumberFormat="1" applyFont="1" applyFill="1" applyBorder="1" applyAlignment="1" applyProtection="1">
      <alignment vertical="center"/>
      <protection locked="0"/>
    </xf>
    <xf numFmtId="4" fontId="14" fillId="0" borderId="22" xfId="0" applyNumberFormat="1" applyFont="1" applyBorder="1" applyAlignment="1" applyProtection="1">
      <alignment vertical="center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15" fillId="3" borderId="18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>
      <alignment vertical="center"/>
    </xf>
    <xf numFmtId="166" fontId="15" fillId="0" borderId="14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67" fontId="32" fillId="0" borderId="0" xfId="0" applyNumberFormat="1" applyFont="1" applyAlignment="1">
      <alignment vertical="center"/>
    </xf>
    <xf numFmtId="0" fontId="32" fillId="0" borderId="0" xfId="0" applyFont="1" applyAlignment="1" applyProtection="1">
      <alignment vertical="center"/>
      <protection locked="0"/>
    </xf>
    <xf numFmtId="0" fontId="32" fillId="0" borderId="18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167" fontId="34" fillId="0" borderId="0" xfId="0" applyNumberFormat="1" applyFont="1" applyAlignment="1">
      <alignment vertical="center"/>
    </xf>
    <xf numFmtId="0" fontId="34" fillId="0" borderId="0" xfId="0" applyFont="1" applyAlignment="1" applyProtection="1">
      <alignment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15" fillId="3" borderId="19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5" fillId="0" borderId="20" xfId="0" applyNumberFormat="1" applyFont="1" applyBorder="1" applyAlignment="1">
      <alignment vertical="center"/>
    </xf>
    <xf numFmtId="166" fontId="15" fillId="0" borderId="21" xfId="0" applyNumberFormat="1" applyFont="1" applyBorder="1" applyAlignment="1">
      <alignment vertical="center"/>
    </xf>
    <xf numFmtId="0" fontId="0" fillId="0" borderId="0" xfId="0" applyFont="1"/>
    <xf numFmtId="0" fontId="6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right" vertical="center"/>
    </xf>
    <xf numFmtId="0" fontId="14" fillId="5" borderId="8" xfId="0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vertical="center"/>
    </xf>
    <xf numFmtId="0" fontId="6" fillId="3" borderId="0" xfId="0" applyFont="1" applyFill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285480</xdr:colOff>
      <xdr:row>1</xdr:row>
      <xdr:rowOff>123120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85480" cy="285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285480</xdr:colOff>
      <xdr:row>1</xdr:row>
      <xdr:rowOff>123480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85480" cy="2858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zoomScaleNormal="100" workbookViewId="0">
      <selection activeCellId="1" sqref="Y192:Z192 A1"/>
    </sheetView>
  </sheetViews>
  <sheetFormatPr defaultColWidth="8.5"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 customWidth="1"/>
  </cols>
  <sheetData>
    <row r="1" spans="1:74">
      <c r="A1" s="15" t="s">
        <v>0</v>
      </c>
      <c r="AZ1" s="15"/>
      <c r="BA1" s="15" t="s">
        <v>1</v>
      </c>
      <c r="BB1" s="15"/>
      <c r="BT1" s="15" t="s">
        <v>2</v>
      </c>
      <c r="BU1" s="15" t="s">
        <v>2</v>
      </c>
      <c r="BV1" s="15" t="s">
        <v>3</v>
      </c>
    </row>
    <row r="2" spans="1:74" ht="36.950000000000003" customHeight="1">
      <c r="AR2" s="14" t="s">
        <v>4</v>
      </c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S2" s="16" t="s">
        <v>5</v>
      </c>
      <c r="BT2" s="16" t="s">
        <v>6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5</v>
      </c>
      <c r="BT3" s="16" t="s">
        <v>7</v>
      </c>
    </row>
    <row r="4" spans="1:74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ht="12" customHeight="1">
      <c r="B5" s="19"/>
      <c r="D5" s="23" t="s">
        <v>12</v>
      </c>
      <c r="K5" s="13" t="s">
        <v>13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R5" s="19"/>
      <c r="BE5" s="12" t="s">
        <v>14</v>
      </c>
      <c r="BS5" s="16" t="s">
        <v>5</v>
      </c>
    </row>
    <row r="6" spans="1:74" ht="36.950000000000003" customHeight="1">
      <c r="B6" s="19"/>
      <c r="D6" s="24" t="s">
        <v>15</v>
      </c>
      <c r="K6" s="11" t="s">
        <v>16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R6" s="19"/>
      <c r="BE6" s="12"/>
      <c r="BS6" s="16" t="s">
        <v>5</v>
      </c>
    </row>
    <row r="7" spans="1:74" ht="12" customHeight="1">
      <c r="B7" s="19"/>
      <c r="D7" s="25" t="s">
        <v>17</v>
      </c>
      <c r="K7" s="26"/>
      <c r="AK7" s="25" t="s">
        <v>18</v>
      </c>
      <c r="AN7" s="26"/>
      <c r="AR7" s="19"/>
      <c r="BE7" s="12"/>
      <c r="BS7" s="16" t="s">
        <v>5</v>
      </c>
    </row>
    <row r="8" spans="1:74" ht="12" customHeight="1">
      <c r="B8" s="19"/>
      <c r="D8" s="25" t="s">
        <v>19</v>
      </c>
      <c r="K8" s="26" t="s">
        <v>20</v>
      </c>
      <c r="AK8" s="25" t="s">
        <v>21</v>
      </c>
      <c r="AN8" s="27" t="s">
        <v>22</v>
      </c>
      <c r="AR8" s="19"/>
      <c r="BE8" s="12"/>
      <c r="BS8" s="16" t="s">
        <v>5</v>
      </c>
    </row>
    <row r="9" spans="1:74" ht="14.45" customHeight="1">
      <c r="B9" s="19"/>
      <c r="AR9" s="19"/>
      <c r="BE9" s="12"/>
      <c r="BS9" s="16" t="s">
        <v>5</v>
      </c>
    </row>
    <row r="10" spans="1:74" ht="12" customHeight="1">
      <c r="B10" s="19"/>
      <c r="D10" s="25" t="s">
        <v>23</v>
      </c>
      <c r="AK10" s="25" t="s">
        <v>24</v>
      </c>
      <c r="AN10" s="26"/>
      <c r="AR10" s="19"/>
      <c r="BE10" s="12"/>
      <c r="BS10" s="16" t="s">
        <v>5</v>
      </c>
    </row>
    <row r="11" spans="1:74" ht="18.600000000000001" customHeight="1">
      <c r="B11" s="19"/>
      <c r="E11" s="26" t="s">
        <v>25</v>
      </c>
      <c r="AK11" s="25" t="s">
        <v>26</v>
      </c>
      <c r="AN11" s="26"/>
      <c r="AR11" s="19"/>
      <c r="BE11" s="12"/>
      <c r="BS11" s="16" t="s">
        <v>5</v>
      </c>
    </row>
    <row r="12" spans="1:74" ht="6.95" customHeight="1">
      <c r="B12" s="19"/>
      <c r="AR12" s="19"/>
      <c r="BE12" s="12"/>
      <c r="BS12" s="16" t="s">
        <v>5</v>
      </c>
    </row>
    <row r="13" spans="1:74" ht="12" customHeight="1">
      <c r="B13" s="19"/>
      <c r="D13" s="25" t="s">
        <v>27</v>
      </c>
      <c r="AK13" s="25" t="s">
        <v>24</v>
      </c>
      <c r="AN13" s="28" t="s">
        <v>28</v>
      </c>
      <c r="AR13" s="19"/>
      <c r="BE13" s="12"/>
      <c r="BS13" s="16" t="s">
        <v>5</v>
      </c>
    </row>
    <row r="14" spans="1:74" ht="12.75">
      <c r="B14" s="19"/>
      <c r="E14" s="10" t="s">
        <v>28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25" t="s">
        <v>26</v>
      </c>
      <c r="AN14" s="28" t="s">
        <v>28</v>
      </c>
      <c r="AR14" s="19"/>
      <c r="BE14" s="12"/>
      <c r="BS14" s="16" t="s">
        <v>5</v>
      </c>
    </row>
    <row r="15" spans="1:74" ht="6.95" customHeight="1">
      <c r="B15" s="19"/>
      <c r="AR15" s="19"/>
      <c r="BE15" s="12"/>
      <c r="BS15" s="16" t="s">
        <v>2</v>
      </c>
    </row>
    <row r="16" spans="1:74" ht="12" customHeight="1">
      <c r="B16" s="19"/>
      <c r="D16" s="25" t="s">
        <v>29</v>
      </c>
      <c r="AK16" s="25" t="s">
        <v>24</v>
      </c>
      <c r="AN16" s="26"/>
      <c r="AR16" s="19"/>
      <c r="BE16" s="12"/>
      <c r="BS16" s="16" t="s">
        <v>2</v>
      </c>
    </row>
    <row r="17" spans="1:71" ht="18.600000000000001" customHeight="1">
      <c r="B17" s="19"/>
      <c r="E17" s="26" t="s">
        <v>30</v>
      </c>
      <c r="AK17" s="25" t="s">
        <v>26</v>
      </c>
      <c r="AN17" s="26"/>
      <c r="AR17" s="19"/>
      <c r="BE17" s="12"/>
      <c r="BS17" s="16" t="s">
        <v>31</v>
      </c>
    </row>
    <row r="18" spans="1:71" ht="6.95" customHeight="1">
      <c r="B18" s="19"/>
      <c r="AR18" s="19"/>
      <c r="BE18" s="12"/>
      <c r="BS18" s="16" t="s">
        <v>5</v>
      </c>
    </row>
    <row r="19" spans="1:71" ht="12" customHeight="1">
      <c r="B19" s="19"/>
      <c r="D19" s="25" t="s">
        <v>32</v>
      </c>
      <c r="AK19" s="25" t="s">
        <v>24</v>
      </c>
      <c r="AN19" s="26"/>
      <c r="AR19" s="19"/>
      <c r="BE19" s="12"/>
      <c r="BS19" s="16" t="s">
        <v>5</v>
      </c>
    </row>
    <row r="20" spans="1:71" ht="18.600000000000001" customHeight="1">
      <c r="B20" s="19"/>
      <c r="E20" s="26" t="s">
        <v>30</v>
      </c>
      <c r="AK20" s="25" t="s">
        <v>26</v>
      </c>
      <c r="AN20" s="26"/>
      <c r="AR20" s="19"/>
      <c r="BE20" s="12"/>
      <c r="BS20" s="16" t="s">
        <v>31</v>
      </c>
    </row>
    <row r="21" spans="1:71" ht="6.95" customHeight="1">
      <c r="B21" s="19"/>
      <c r="AR21" s="19"/>
      <c r="BE21" s="12"/>
    </row>
    <row r="22" spans="1:71" ht="12" customHeight="1">
      <c r="B22" s="19"/>
      <c r="D22" s="25" t="s">
        <v>33</v>
      </c>
      <c r="AR22" s="19"/>
      <c r="BE22" s="12"/>
    </row>
    <row r="23" spans="1:71" ht="16.5" customHeight="1">
      <c r="B23" s="1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R23" s="19"/>
      <c r="BE23" s="12"/>
    </row>
    <row r="24" spans="1:71" ht="6.95" customHeight="1">
      <c r="B24" s="19"/>
      <c r="AR24" s="19"/>
      <c r="BE24" s="12"/>
    </row>
    <row r="25" spans="1:71" ht="6.95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E25" s="12"/>
    </row>
    <row r="26" spans="1:71" s="34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8">
        <f>ROUND(AG94,2)</f>
        <v>0</v>
      </c>
      <c r="AL26" s="8"/>
      <c r="AM26" s="8"/>
      <c r="AN26" s="8"/>
      <c r="AO26" s="8"/>
      <c r="AP26" s="30"/>
      <c r="AQ26" s="30"/>
      <c r="AR26" s="31"/>
      <c r="BE26" s="12"/>
    </row>
    <row r="27" spans="1:71" s="34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12"/>
    </row>
    <row r="28" spans="1:71" s="34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7" t="s">
        <v>35</v>
      </c>
      <c r="M28" s="7"/>
      <c r="N28" s="7"/>
      <c r="O28" s="7"/>
      <c r="P28" s="7"/>
      <c r="Q28" s="30"/>
      <c r="R28" s="30"/>
      <c r="S28" s="30"/>
      <c r="T28" s="30"/>
      <c r="U28" s="30"/>
      <c r="V28" s="30"/>
      <c r="W28" s="7" t="s">
        <v>36</v>
      </c>
      <c r="X28" s="7"/>
      <c r="Y28" s="7"/>
      <c r="Z28" s="7"/>
      <c r="AA28" s="7"/>
      <c r="AB28" s="7"/>
      <c r="AC28" s="7"/>
      <c r="AD28" s="7"/>
      <c r="AE28" s="7"/>
      <c r="AF28" s="30"/>
      <c r="AG28" s="30"/>
      <c r="AH28" s="30"/>
      <c r="AI28" s="30"/>
      <c r="AJ28" s="30"/>
      <c r="AK28" s="7" t="s">
        <v>37</v>
      </c>
      <c r="AL28" s="7"/>
      <c r="AM28" s="7"/>
      <c r="AN28" s="7"/>
      <c r="AO28" s="7"/>
      <c r="AP28" s="30"/>
      <c r="AQ28" s="30"/>
      <c r="AR28" s="31"/>
      <c r="BE28" s="12"/>
    </row>
    <row r="29" spans="1:71" s="35" customFormat="1" ht="14.45" customHeight="1">
      <c r="B29" s="36"/>
      <c r="D29" s="25" t="s">
        <v>38</v>
      </c>
      <c r="F29" s="25" t="s">
        <v>39</v>
      </c>
      <c r="L29" s="6">
        <v>0.21</v>
      </c>
      <c r="M29" s="6"/>
      <c r="N29" s="6"/>
      <c r="O29" s="6"/>
      <c r="P29" s="6"/>
      <c r="W29" s="5">
        <f>ROUND(AZ94, 2)</f>
        <v>0</v>
      </c>
      <c r="X29" s="5"/>
      <c r="Y29" s="5"/>
      <c r="Z29" s="5"/>
      <c r="AA29" s="5"/>
      <c r="AB29" s="5"/>
      <c r="AC29" s="5"/>
      <c r="AD29" s="5"/>
      <c r="AE29" s="5"/>
      <c r="AK29" s="5">
        <f>ROUND(AV94, 2)</f>
        <v>0</v>
      </c>
      <c r="AL29" s="5"/>
      <c r="AM29" s="5"/>
      <c r="AN29" s="5"/>
      <c r="AO29" s="5"/>
      <c r="AR29" s="36"/>
      <c r="BE29" s="12"/>
    </row>
    <row r="30" spans="1:71" s="35" customFormat="1" ht="14.45" customHeight="1">
      <c r="B30" s="36"/>
      <c r="F30" s="25" t="s">
        <v>40</v>
      </c>
      <c r="L30" s="6">
        <v>0.15</v>
      </c>
      <c r="M30" s="6"/>
      <c r="N30" s="6"/>
      <c r="O30" s="6"/>
      <c r="P30" s="6"/>
      <c r="W30" s="5">
        <f>ROUND(BA94, 2)</f>
        <v>0</v>
      </c>
      <c r="X30" s="5"/>
      <c r="Y30" s="5"/>
      <c r="Z30" s="5"/>
      <c r="AA30" s="5"/>
      <c r="AB30" s="5"/>
      <c r="AC30" s="5"/>
      <c r="AD30" s="5"/>
      <c r="AE30" s="5"/>
      <c r="AK30" s="5">
        <f>ROUND(AW94, 2)</f>
        <v>0</v>
      </c>
      <c r="AL30" s="5"/>
      <c r="AM30" s="5"/>
      <c r="AN30" s="5"/>
      <c r="AO30" s="5"/>
      <c r="AR30" s="36"/>
      <c r="BE30" s="12"/>
    </row>
    <row r="31" spans="1:71" s="35" customFormat="1" ht="14.45" hidden="1" customHeight="1">
      <c r="B31" s="36"/>
      <c r="F31" s="25" t="s">
        <v>41</v>
      </c>
      <c r="L31" s="6">
        <v>0.21</v>
      </c>
      <c r="M31" s="6"/>
      <c r="N31" s="6"/>
      <c r="O31" s="6"/>
      <c r="P31" s="6"/>
      <c r="W31" s="5">
        <f>ROUND(BB94, 2)</f>
        <v>0</v>
      </c>
      <c r="X31" s="5"/>
      <c r="Y31" s="5"/>
      <c r="Z31" s="5"/>
      <c r="AA31" s="5"/>
      <c r="AB31" s="5"/>
      <c r="AC31" s="5"/>
      <c r="AD31" s="5"/>
      <c r="AE31" s="5"/>
      <c r="AK31" s="5">
        <v>0</v>
      </c>
      <c r="AL31" s="5"/>
      <c r="AM31" s="5"/>
      <c r="AN31" s="5"/>
      <c r="AO31" s="5"/>
      <c r="AR31" s="36"/>
      <c r="BE31" s="12"/>
    </row>
    <row r="32" spans="1:71" s="35" customFormat="1" ht="14.45" hidden="1" customHeight="1">
      <c r="B32" s="36"/>
      <c r="F32" s="25" t="s">
        <v>42</v>
      </c>
      <c r="L32" s="6">
        <v>0.15</v>
      </c>
      <c r="M32" s="6"/>
      <c r="N32" s="6"/>
      <c r="O32" s="6"/>
      <c r="P32" s="6"/>
      <c r="W32" s="5">
        <f>ROUND(BC94, 2)</f>
        <v>0</v>
      </c>
      <c r="X32" s="5"/>
      <c r="Y32" s="5"/>
      <c r="Z32" s="5"/>
      <c r="AA32" s="5"/>
      <c r="AB32" s="5"/>
      <c r="AC32" s="5"/>
      <c r="AD32" s="5"/>
      <c r="AE32" s="5"/>
      <c r="AK32" s="5">
        <v>0</v>
      </c>
      <c r="AL32" s="5"/>
      <c r="AM32" s="5"/>
      <c r="AN32" s="5"/>
      <c r="AO32" s="5"/>
      <c r="AR32" s="36"/>
      <c r="BE32" s="12"/>
    </row>
    <row r="33" spans="1:57" s="35" customFormat="1" ht="14.45" hidden="1" customHeight="1">
      <c r="B33" s="36"/>
      <c r="F33" s="25" t="s">
        <v>43</v>
      </c>
      <c r="L33" s="6">
        <v>0</v>
      </c>
      <c r="M33" s="6"/>
      <c r="N33" s="6"/>
      <c r="O33" s="6"/>
      <c r="P33" s="6"/>
      <c r="W33" s="5">
        <f>ROUND(BD94, 2)</f>
        <v>0</v>
      </c>
      <c r="X33" s="5"/>
      <c r="Y33" s="5"/>
      <c r="Z33" s="5"/>
      <c r="AA33" s="5"/>
      <c r="AB33" s="5"/>
      <c r="AC33" s="5"/>
      <c r="AD33" s="5"/>
      <c r="AE33" s="5"/>
      <c r="AK33" s="5">
        <v>0</v>
      </c>
      <c r="AL33" s="5"/>
      <c r="AM33" s="5"/>
      <c r="AN33" s="5"/>
      <c r="AO33" s="5"/>
      <c r="AR33" s="36"/>
      <c r="BE33" s="12"/>
    </row>
    <row r="34" spans="1:57" s="34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12"/>
    </row>
    <row r="35" spans="1:57" s="34" customFormat="1" ht="25.9" customHeight="1">
      <c r="A35" s="30"/>
      <c r="B35" s="31"/>
      <c r="C35" s="37"/>
      <c r="D35" s="38" t="s">
        <v>44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45</v>
      </c>
      <c r="U35" s="39"/>
      <c r="V35" s="39"/>
      <c r="W35" s="39"/>
      <c r="X35" s="4" t="s">
        <v>46</v>
      </c>
      <c r="Y35" s="4"/>
      <c r="Z35" s="4"/>
      <c r="AA35" s="4"/>
      <c r="AB35" s="4"/>
      <c r="AC35" s="39"/>
      <c r="AD35" s="39"/>
      <c r="AE35" s="39"/>
      <c r="AF35" s="39"/>
      <c r="AG35" s="39"/>
      <c r="AH35" s="39"/>
      <c r="AI35" s="39"/>
      <c r="AJ35" s="39"/>
      <c r="AK35" s="3">
        <f>SUM(AK26:AK33)</f>
        <v>0</v>
      </c>
      <c r="AL35" s="3"/>
      <c r="AM35" s="3"/>
      <c r="AN35" s="3"/>
      <c r="AO35" s="3"/>
      <c r="AP35" s="37"/>
      <c r="AQ35" s="37"/>
      <c r="AR35" s="31"/>
      <c r="BE35" s="30"/>
    </row>
    <row r="36" spans="1:57" s="34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34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ht="14.45" customHeight="1">
      <c r="B38" s="19"/>
      <c r="AR38" s="19"/>
    </row>
    <row r="39" spans="1:57" ht="14.45" customHeight="1">
      <c r="B39" s="19"/>
      <c r="AR39" s="19"/>
    </row>
    <row r="40" spans="1:57" ht="14.45" customHeight="1">
      <c r="B40" s="19"/>
      <c r="AR40" s="19"/>
    </row>
    <row r="41" spans="1:57" ht="14.45" customHeight="1">
      <c r="B41" s="19"/>
      <c r="AR41" s="19"/>
    </row>
    <row r="42" spans="1:57" ht="14.45" customHeight="1">
      <c r="B42" s="19"/>
      <c r="AR42" s="19"/>
    </row>
    <row r="43" spans="1:57" ht="14.45" customHeight="1">
      <c r="B43" s="19"/>
      <c r="AR43" s="19"/>
    </row>
    <row r="44" spans="1:57" ht="14.45" customHeight="1">
      <c r="B44" s="19"/>
      <c r="AR44" s="19"/>
    </row>
    <row r="45" spans="1:57" ht="14.45" customHeight="1">
      <c r="B45" s="19"/>
      <c r="AR45" s="19"/>
    </row>
    <row r="46" spans="1:57" ht="14.45" customHeight="1">
      <c r="B46" s="19"/>
      <c r="AR46" s="19"/>
    </row>
    <row r="47" spans="1:57" ht="14.45" customHeight="1">
      <c r="B47" s="19"/>
      <c r="AR47" s="19"/>
    </row>
    <row r="48" spans="1:57" ht="14.45" customHeight="1">
      <c r="B48" s="19"/>
      <c r="AR48" s="19"/>
    </row>
    <row r="49" spans="1:57" s="34" customFormat="1" ht="14.45" customHeight="1">
      <c r="B49" s="41"/>
      <c r="D49" s="42" t="s">
        <v>47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48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34" customFormat="1" ht="12.75">
      <c r="A60" s="30"/>
      <c r="B60" s="31"/>
      <c r="C60" s="30"/>
      <c r="D60" s="44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4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4" t="s">
        <v>49</v>
      </c>
      <c r="AI60" s="33"/>
      <c r="AJ60" s="33"/>
      <c r="AK60" s="33"/>
      <c r="AL60" s="33"/>
      <c r="AM60" s="44" t="s">
        <v>50</v>
      </c>
      <c r="AN60" s="33"/>
      <c r="AO60" s="33"/>
      <c r="AP60" s="30"/>
      <c r="AQ60" s="30"/>
      <c r="AR60" s="31"/>
      <c r="BE60" s="30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34" customFormat="1" ht="12.75">
      <c r="A64" s="30"/>
      <c r="B64" s="31"/>
      <c r="C64" s="30"/>
      <c r="D64" s="42" t="s">
        <v>51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52</v>
      </c>
      <c r="AI64" s="45"/>
      <c r="AJ64" s="45"/>
      <c r="AK64" s="45"/>
      <c r="AL64" s="45"/>
      <c r="AM64" s="45"/>
      <c r="AN64" s="45"/>
      <c r="AO64" s="45"/>
      <c r="AP64" s="30"/>
      <c r="AQ64" s="30"/>
      <c r="AR64" s="31"/>
      <c r="BE64" s="30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34" customFormat="1" ht="12.75">
      <c r="A75" s="30"/>
      <c r="B75" s="31"/>
      <c r="C75" s="30"/>
      <c r="D75" s="44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4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4" t="s">
        <v>49</v>
      </c>
      <c r="AI75" s="33"/>
      <c r="AJ75" s="33"/>
      <c r="AK75" s="33"/>
      <c r="AL75" s="33"/>
      <c r="AM75" s="44" t="s">
        <v>50</v>
      </c>
      <c r="AN75" s="33"/>
      <c r="AO75" s="33"/>
      <c r="AP75" s="30"/>
      <c r="AQ75" s="30"/>
      <c r="AR75" s="31"/>
      <c r="BE75" s="30"/>
    </row>
    <row r="76" spans="1:57" s="34" customForma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34" customFormat="1" ht="6.95" customHeight="1">
      <c r="A77" s="30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1"/>
      <c r="BE77" s="30"/>
    </row>
    <row r="81" spans="1:90" s="34" customFormat="1" ht="6.95" customHeight="1">
      <c r="A81" s="30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1"/>
      <c r="BE81" s="30"/>
    </row>
    <row r="82" spans="1:90" s="34" customFormat="1" ht="24.95" customHeight="1">
      <c r="A82" s="30"/>
      <c r="B82" s="31"/>
      <c r="C82" s="20" t="s">
        <v>53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0" s="34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0" s="50" customFormat="1" ht="12" customHeight="1">
      <c r="B84" s="51"/>
      <c r="C84" s="25" t="s">
        <v>12</v>
      </c>
      <c r="L84" s="50" t="str">
        <f>K5</f>
        <v>Lany34</v>
      </c>
      <c r="AR84" s="51"/>
    </row>
    <row r="85" spans="1:90" s="52" customFormat="1" ht="36.950000000000003" customHeight="1">
      <c r="B85" s="53"/>
      <c r="C85" s="54" t="s">
        <v>15</v>
      </c>
      <c r="L85" s="2" t="str">
        <f>K6</f>
        <v>Oprava poškozeného venkovního schodiště v areálu Lány 34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R85" s="53"/>
    </row>
    <row r="86" spans="1:90" s="34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0" s="34" customFormat="1" ht="12" customHeight="1">
      <c r="A87" s="30"/>
      <c r="B87" s="31"/>
      <c r="C87" s="25" t="s">
        <v>19</v>
      </c>
      <c r="D87" s="30"/>
      <c r="E87" s="30"/>
      <c r="F87" s="30"/>
      <c r="G87" s="30"/>
      <c r="H87" s="30"/>
      <c r="I87" s="30"/>
      <c r="J87" s="30"/>
      <c r="K87" s="30"/>
      <c r="L87" s="55" t="str">
        <f>IF(K8="","",K8)</f>
        <v>Lány 34,Brno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21</v>
      </c>
      <c r="AJ87" s="30"/>
      <c r="AK87" s="30"/>
      <c r="AL87" s="30"/>
      <c r="AM87" s="1" t="str">
        <f>IF(AN8= "","",AN8)</f>
        <v>24. 5. 2021</v>
      </c>
      <c r="AN87" s="1"/>
      <c r="AO87" s="30"/>
      <c r="AP87" s="30"/>
      <c r="AQ87" s="30"/>
      <c r="AR87" s="31"/>
      <c r="BE87" s="30"/>
    </row>
    <row r="88" spans="1:90" s="34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0" s="34" customFormat="1" ht="15.2" customHeight="1">
      <c r="A89" s="30"/>
      <c r="B89" s="31"/>
      <c r="C89" s="25" t="s">
        <v>23</v>
      </c>
      <c r="D89" s="30"/>
      <c r="E89" s="30"/>
      <c r="F89" s="30"/>
      <c r="G89" s="30"/>
      <c r="H89" s="30"/>
      <c r="I89" s="30"/>
      <c r="J89" s="30"/>
      <c r="K89" s="30"/>
      <c r="L89" s="50" t="str">
        <f>IF(E11= "","",E11)</f>
        <v>MmBrna,OSM Husova 3,Brno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29</v>
      </c>
      <c r="AJ89" s="30"/>
      <c r="AK89" s="30"/>
      <c r="AL89" s="30"/>
      <c r="AM89" s="188" t="str">
        <f>IF(E17="","",E17)</f>
        <v>ing.Ševelová</v>
      </c>
      <c r="AN89" s="188"/>
      <c r="AO89" s="188"/>
      <c r="AP89" s="188"/>
      <c r="AQ89" s="30"/>
      <c r="AR89" s="31"/>
      <c r="AS89" s="189" t="s">
        <v>54</v>
      </c>
      <c r="AT89" s="189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0"/>
    </row>
    <row r="90" spans="1:90" s="34" customFormat="1" ht="15.2" customHeight="1">
      <c r="A90" s="30"/>
      <c r="B90" s="31"/>
      <c r="C90" s="25" t="s">
        <v>27</v>
      </c>
      <c r="D90" s="30"/>
      <c r="E90" s="30"/>
      <c r="F90" s="30"/>
      <c r="G90" s="30"/>
      <c r="H90" s="30"/>
      <c r="I90" s="30"/>
      <c r="J90" s="30"/>
      <c r="K90" s="30"/>
      <c r="L90" s="50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32</v>
      </c>
      <c r="AJ90" s="30"/>
      <c r="AK90" s="30"/>
      <c r="AL90" s="30"/>
      <c r="AM90" s="188" t="str">
        <f>IF(E20="","",E20)</f>
        <v>ing.Ševelová</v>
      </c>
      <c r="AN90" s="188"/>
      <c r="AO90" s="188"/>
      <c r="AP90" s="188"/>
      <c r="AQ90" s="30"/>
      <c r="AR90" s="31"/>
      <c r="AS90" s="189"/>
      <c r="AT90" s="18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0"/>
    </row>
    <row r="91" spans="1:90" s="34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189"/>
      <c r="AT91" s="18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0"/>
    </row>
    <row r="92" spans="1:90" s="34" customFormat="1" ht="29.25" customHeight="1">
      <c r="A92" s="30"/>
      <c r="B92" s="31"/>
      <c r="C92" s="190" t="s">
        <v>55</v>
      </c>
      <c r="D92" s="190"/>
      <c r="E92" s="190"/>
      <c r="F92" s="190"/>
      <c r="G92" s="190"/>
      <c r="H92" s="60"/>
      <c r="I92" s="191" t="s">
        <v>56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2" t="s">
        <v>57</v>
      </c>
      <c r="AH92" s="192"/>
      <c r="AI92" s="192"/>
      <c r="AJ92" s="192"/>
      <c r="AK92" s="192"/>
      <c r="AL92" s="192"/>
      <c r="AM92" s="192"/>
      <c r="AN92" s="193" t="s">
        <v>58</v>
      </c>
      <c r="AO92" s="193"/>
      <c r="AP92" s="193"/>
      <c r="AQ92" s="61" t="s">
        <v>59</v>
      </c>
      <c r="AR92" s="31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30"/>
    </row>
    <row r="93" spans="1:90" s="34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0"/>
    </row>
    <row r="94" spans="1:90" s="68" customFormat="1" ht="32.450000000000003" customHeight="1">
      <c r="B94" s="69"/>
      <c r="C94" s="70" t="s">
        <v>72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194">
        <f>ROUND(AG95,2)</f>
        <v>0</v>
      </c>
      <c r="AH94" s="194"/>
      <c r="AI94" s="194"/>
      <c r="AJ94" s="194"/>
      <c r="AK94" s="194"/>
      <c r="AL94" s="194"/>
      <c r="AM94" s="194"/>
      <c r="AN94" s="195">
        <f>SUM(AG94,AT94)</f>
        <v>0</v>
      </c>
      <c r="AO94" s="195"/>
      <c r="AP94" s="195"/>
      <c r="AQ94" s="72"/>
      <c r="AR94" s="69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73</v>
      </c>
      <c r="BT94" s="77" t="s">
        <v>74</v>
      </c>
      <c r="BV94" s="77" t="s">
        <v>75</v>
      </c>
      <c r="BW94" s="77" t="s">
        <v>3</v>
      </c>
      <c r="BX94" s="77" t="s">
        <v>76</v>
      </c>
      <c r="CL94" s="77"/>
    </row>
    <row r="95" spans="1:90" s="87" customFormat="1" ht="24.75" customHeight="1">
      <c r="A95" s="78" t="s">
        <v>77</v>
      </c>
      <c r="B95" s="79"/>
      <c r="C95" s="80"/>
      <c r="D95" s="196" t="s">
        <v>13</v>
      </c>
      <c r="E95" s="196"/>
      <c r="F95" s="196"/>
      <c r="G95" s="196"/>
      <c r="H95" s="196"/>
      <c r="I95" s="81"/>
      <c r="J95" s="196" t="s">
        <v>16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7">
        <f>'Lany34 - Oprava poškozené...'!J28</f>
        <v>0</v>
      </c>
      <c r="AH95" s="197"/>
      <c r="AI95" s="197"/>
      <c r="AJ95" s="197"/>
      <c r="AK95" s="197"/>
      <c r="AL95" s="197"/>
      <c r="AM95" s="197"/>
      <c r="AN95" s="197">
        <f>SUM(AG95,AT95)</f>
        <v>0</v>
      </c>
      <c r="AO95" s="197"/>
      <c r="AP95" s="197"/>
      <c r="AQ95" s="82" t="s">
        <v>78</v>
      </c>
      <c r="AR95" s="79"/>
      <c r="AS95" s="83">
        <v>0</v>
      </c>
      <c r="AT95" s="84">
        <f>ROUND(SUM(AV95:AW95),2)</f>
        <v>0</v>
      </c>
      <c r="AU95" s="85">
        <f>'Lany34 - Oprava poškozené...'!P126</f>
        <v>0</v>
      </c>
      <c r="AV95" s="84">
        <f>'Lany34 - Oprava poškozené...'!J31</f>
        <v>0</v>
      </c>
      <c r="AW95" s="84">
        <f>'Lany34 - Oprava poškozené...'!J32</f>
        <v>0</v>
      </c>
      <c r="AX95" s="84">
        <f>'Lany34 - Oprava poškozené...'!J33</f>
        <v>0</v>
      </c>
      <c r="AY95" s="84">
        <f>'Lany34 - Oprava poškozené...'!J34</f>
        <v>0</v>
      </c>
      <c r="AZ95" s="84">
        <f>'Lany34 - Oprava poškozené...'!F31</f>
        <v>0</v>
      </c>
      <c r="BA95" s="84">
        <f>'Lany34 - Oprava poškozené...'!F32</f>
        <v>0</v>
      </c>
      <c r="BB95" s="84">
        <f>'Lany34 - Oprava poškozené...'!F33</f>
        <v>0</v>
      </c>
      <c r="BC95" s="84">
        <f>'Lany34 - Oprava poškozené...'!F34</f>
        <v>0</v>
      </c>
      <c r="BD95" s="86">
        <f>'Lany34 - Oprava poškozené...'!F35</f>
        <v>0</v>
      </c>
      <c r="BT95" s="88" t="s">
        <v>79</v>
      </c>
      <c r="BU95" s="88" t="s">
        <v>80</v>
      </c>
      <c r="BV95" s="88" t="s">
        <v>75</v>
      </c>
      <c r="BW95" s="88" t="s">
        <v>3</v>
      </c>
      <c r="BX95" s="88" t="s">
        <v>76</v>
      </c>
      <c r="CL95" s="88"/>
    </row>
    <row r="96" spans="1:90" s="34" customFormat="1" ht="30" customHeight="1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34" customFormat="1" ht="6.95" customHeight="1">
      <c r="A97" s="30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mergeCells count="42">
    <mergeCell ref="D95:H95"/>
    <mergeCell ref="J95:AF95"/>
    <mergeCell ref="AG95:AM95"/>
    <mergeCell ref="AN95:AP95"/>
    <mergeCell ref="C92:G92"/>
    <mergeCell ref="I92:AF92"/>
    <mergeCell ref="AG92:AM92"/>
    <mergeCell ref="AN92:AP92"/>
    <mergeCell ref="AG94:AM94"/>
    <mergeCell ref="AN94:AP94"/>
    <mergeCell ref="L85:AO85"/>
    <mergeCell ref="AM87:AN87"/>
    <mergeCell ref="AM89:AP89"/>
    <mergeCell ref="AS89:AT91"/>
    <mergeCell ref="AM90:AP90"/>
    <mergeCell ref="L33:P33"/>
    <mergeCell ref="W33:AE33"/>
    <mergeCell ref="AK33:AO33"/>
    <mergeCell ref="X35:AB35"/>
    <mergeCell ref="AK35:AO35"/>
    <mergeCell ref="L31:P31"/>
    <mergeCell ref="W31:AE31"/>
    <mergeCell ref="AK31:AO31"/>
    <mergeCell ref="L32:P32"/>
    <mergeCell ref="W32:AE32"/>
    <mergeCell ref="AK32:AO32"/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</mergeCells>
  <hyperlinks>
    <hyperlink ref="A95" location="'Lany34 - Oprava poškozené...'!C2" display="/"/>
  </hyperlinks>
  <pageMargins left="0.39374999999999999" right="0.39374999999999999" top="0.39374999999999999" bottom="0.39374999999999999" header="0.51180555555555496" footer="0"/>
  <pageSetup paperSize="9" firstPageNumber="0" fitToHeight="100" orientation="portrait" horizontalDpi="300" verticalDpi="300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6"/>
  <sheetViews>
    <sheetView showGridLines="0" tabSelected="1" topLeftCell="A182" zoomScaleNormal="100" workbookViewId="0">
      <selection activeCell="Y192" sqref="Y192:Z192"/>
    </sheetView>
  </sheetViews>
  <sheetFormatPr defaultColWidth="8.5"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customHeight="1">
      <c r="L2" s="14" t="s">
        <v>4</v>
      </c>
      <c r="M2" s="14"/>
      <c r="N2" s="14"/>
      <c r="O2" s="14"/>
      <c r="P2" s="14"/>
      <c r="Q2" s="14"/>
      <c r="R2" s="14"/>
      <c r="S2" s="14"/>
      <c r="T2" s="14"/>
      <c r="U2" s="14"/>
      <c r="V2" s="14"/>
      <c r="AT2" s="16" t="s">
        <v>3</v>
      </c>
    </row>
    <row r="3" spans="1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1:46" ht="24.95" customHeight="1">
      <c r="B4" s="19"/>
      <c r="D4" s="20" t="s">
        <v>82</v>
      </c>
      <c r="L4" s="19"/>
      <c r="M4" s="89" t="s">
        <v>9</v>
      </c>
      <c r="AT4" s="16" t="s">
        <v>2</v>
      </c>
    </row>
    <row r="5" spans="1:46" ht="6.95" customHeight="1">
      <c r="B5" s="19"/>
      <c r="L5" s="19"/>
    </row>
    <row r="6" spans="1:46" s="34" customFormat="1" ht="12" customHeight="1">
      <c r="A6" s="30"/>
      <c r="B6" s="31"/>
      <c r="C6" s="30"/>
      <c r="D6" s="25" t="s">
        <v>15</v>
      </c>
      <c r="E6" s="30"/>
      <c r="F6" s="30"/>
      <c r="G6" s="30"/>
      <c r="H6" s="30"/>
      <c r="I6" s="30"/>
      <c r="J6" s="30"/>
      <c r="K6" s="30"/>
      <c r="L6" s="41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46" s="34" customFormat="1" ht="16.5" customHeight="1">
      <c r="A7" s="30"/>
      <c r="B7" s="31"/>
      <c r="C7" s="30"/>
      <c r="D7" s="30"/>
      <c r="E7" s="2" t="s">
        <v>16</v>
      </c>
      <c r="F7" s="2"/>
      <c r="G7" s="2"/>
      <c r="H7" s="2"/>
      <c r="I7" s="30"/>
      <c r="J7" s="30"/>
      <c r="K7" s="30"/>
      <c r="L7" s="41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46" s="34" customFormat="1">
      <c r="A8" s="30"/>
      <c r="B8" s="31"/>
      <c r="C8" s="30"/>
      <c r="D8" s="30"/>
      <c r="E8" s="30"/>
      <c r="F8" s="30"/>
      <c r="G8" s="30"/>
      <c r="H8" s="30"/>
      <c r="I8" s="30"/>
      <c r="J8" s="30"/>
      <c r="K8" s="30"/>
      <c r="L8" s="41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34" customFormat="1" ht="12" customHeight="1">
      <c r="A9" s="30"/>
      <c r="B9" s="31"/>
      <c r="C9" s="30"/>
      <c r="D9" s="25" t="s">
        <v>17</v>
      </c>
      <c r="E9" s="30"/>
      <c r="F9" s="26"/>
      <c r="G9" s="30"/>
      <c r="H9" s="30"/>
      <c r="I9" s="25" t="s">
        <v>18</v>
      </c>
      <c r="J9" s="26"/>
      <c r="K9" s="30"/>
      <c r="L9" s="41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34" customFormat="1" ht="12" customHeight="1">
      <c r="A10" s="30"/>
      <c r="B10" s="31"/>
      <c r="C10" s="30"/>
      <c r="D10" s="25" t="s">
        <v>19</v>
      </c>
      <c r="E10" s="30"/>
      <c r="F10" s="26" t="s">
        <v>20</v>
      </c>
      <c r="G10" s="30"/>
      <c r="H10" s="30"/>
      <c r="I10" s="25" t="s">
        <v>21</v>
      </c>
      <c r="J10" s="90" t="str">
        <f>'Rekapitulace stavby'!AN8</f>
        <v>24. 5. 2021</v>
      </c>
      <c r="K10" s="30"/>
      <c r="L10" s="41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34" customFormat="1" ht="10.9" customHeight="1">
      <c r="A11" s="30"/>
      <c r="B11" s="31"/>
      <c r="C11" s="30"/>
      <c r="D11" s="30"/>
      <c r="E11" s="30"/>
      <c r="F11" s="30"/>
      <c r="G11" s="30"/>
      <c r="H11" s="30"/>
      <c r="I11" s="30"/>
      <c r="J11" s="30"/>
      <c r="K11" s="30"/>
      <c r="L11" s="41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34" customFormat="1" ht="12" customHeight="1">
      <c r="A12" s="30"/>
      <c r="B12" s="31"/>
      <c r="C12" s="30"/>
      <c r="D12" s="25" t="s">
        <v>23</v>
      </c>
      <c r="E12" s="30"/>
      <c r="F12" s="30"/>
      <c r="G12" s="30"/>
      <c r="H12" s="30"/>
      <c r="I12" s="25" t="s">
        <v>24</v>
      </c>
      <c r="J12" s="26"/>
      <c r="K12" s="30"/>
      <c r="L12" s="41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34" customFormat="1" ht="18" customHeight="1">
      <c r="A13" s="30"/>
      <c r="B13" s="31"/>
      <c r="C13" s="30"/>
      <c r="D13" s="30"/>
      <c r="E13" s="26" t="s">
        <v>25</v>
      </c>
      <c r="F13" s="30"/>
      <c r="G13" s="30"/>
      <c r="H13" s="30"/>
      <c r="I13" s="25" t="s">
        <v>26</v>
      </c>
      <c r="J13" s="26"/>
      <c r="K13" s="30"/>
      <c r="L13" s="41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34" customFormat="1" ht="6.95" customHeigh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1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34" customFormat="1" ht="12" customHeight="1">
      <c r="A15" s="30"/>
      <c r="B15" s="31"/>
      <c r="C15" s="30"/>
      <c r="D15" s="25" t="s">
        <v>27</v>
      </c>
      <c r="E15" s="30"/>
      <c r="F15" s="30"/>
      <c r="G15" s="30"/>
      <c r="H15" s="30"/>
      <c r="I15" s="25" t="s">
        <v>24</v>
      </c>
      <c r="J15" s="27" t="str">
        <f>'Rekapitulace stavby'!AN13</f>
        <v>Vyplň údaj</v>
      </c>
      <c r="K15" s="30"/>
      <c r="L15" s="4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34" customFormat="1" ht="18" customHeight="1">
      <c r="A16" s="30"/>
      <c r="B16" s="31"/>
      <c r="C16" s="30"/>
      <c r="D16" s="30"/>
      <c r="E16" s="198" t="str">
        <f>'Rekapitulace stavby'!E14</f>
        <v>Vyplň údaj</v>
      </c>
      <c r="F16" s="198"/>
      <c r="G16" s="198"/>
      <c r="H16" s="198"/>
      <c r="I16" s="25" t="s">
        <v>26</v>
      </c>
      <c r="J16" s="27" t="str">
        <f>'Rekapitulace stavby'!AN14</f>
        <v>Vyplň údaj</v>
      </c>
      <c r="K16" s="30"/>
      <c r="L16" s="41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4" customFormat="1" ht="6.95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1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4" customFormat="1" ht="12" customHeight="1">
      <c r="A18" s="30"/>
      <c r="B18" s="31"/>
      <c r="C18" s="30"/>
      <c r="D18" s="25" t="s">
        <v>29</v>
      </c>
      <c r="E18" s="30"/>
      <c r="F18" s="30"/>
      <c r="G18" s="30"/>
      <c r="H18" s="30"/>
      <c r="I18" s="25" t="s">
        <v>24</v>
      </c>
      <c r="J18" s="26"/>
      <c r="K18" s="30"/>
      <c r="L18" s="41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4" customFormat="1" ht="18" customHeight="1">
      <c r="A19" s="30"/>
      <c r="B19" s="31"/>
      <c r="C19" s="30"/>
      <c r="D19" s="30"/>
      <c r="E19" s="26" t="s">
        <v>30</v>
      </c>
      <c r="F19" s="30"/>
      <c r="G19" s="30"/>
      <c r="H19" s="30"/>
      <c r="I19" s="25" t="s">
        <v>26</v>
      </c>
      <c r="J19" s="26"/>
      <c r="K19" s="30"/>
      <c r="L19" s="41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4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1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4" customFormat="1" ht="12" customHeight="1">
      <c r="A21" s="30"/>
      <c r="B21" s="31"/>
      <c r="C21" s="30"/>
      <c r="D21" s="25" t="s">
        <v>32</v>
      </c>
      <c r="E21" s="30"/>
      <c r="F21" s="30"/>
      <c r="G21" s="30"/>
      <c r="H21" s="30"/>
      <c r="I21" s="25" t="s">
        <v>24</v>
      </c>
      <c r="J21" s="26"/>
      <c r="K21" s="30"/>
      <c r="L21" s="41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4" customFormat="1" ht="18" customHeight="1">
      <c r="A22" s="30"/>
      <c r="B22" s="31"/>
      <c r="C22" s="30"/>
      <c r="D22" s="30"/>
      <c r="E22" s="26" t="s">
        <v>30</v>
      </c>
      <c r="F22" s="30"/>
      <c r="G22" s="30"/>
      <c r="H22" s="30"/>
      <c r="I22" s="25" t="s">
        <v>26</v>
      </c>
      <c r="J22" s="26"/>
      <c r="K22" s="30"/>
      <c r="L22" s="41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4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1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4" customFormat="1" ht="12" customHeight="1">
      <c r="A24" s="30"/>
      <c r="B24" s="31"/>
      <c r="C24" s="30"/>
      <c r="D24" s="25" t="s">
        <v>33</v>
      </c>
      <c r="E24" s="30"/>
      <c r="F24" s="30"/>
      <c r="G24" s="30"/>
      <c r="H24" s="30"/>
      <c r="I24" s="30"/>
      <c r="J24" s="30"/>
      <c r="K24" s="30"/>
      <c r="L24" s="41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94" customFormat="1" ht="16.5" customHeight="1">
      <c r="A25" s="91"/>
      <c r="B25" s="92"/>
      <c r="C25" s="91"/>
      <c r="D25" s="91"/>
      <c r="E25" s="9"/>
      <c r="F25" s="9"/>
      <c r="G25" s="9"/>
      <c r="H25" s="9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34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34" customFormat="1" ht="6.95" customHeight="1">
      <c r="A27" s="30"/>
      <c r="B27" s="31"/>
      <c r="C27" s="30"/>
      <c r="D27" s="66"/>
      <c r="E27" s="66"/>
      <c r="F27" s="66"/>
      <c r="G27" s="66"/>
      <c r="H27" s="66"/>
      <c r="I27" s="66"/>
      <c r="J27" s="66"/>
      <c r="K27" s="66"/>
      <c r="L27" s="41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34" customFormat="1" ht="25.5" customHeight="1">
      <c r="A28" s="30"/>
      <c r="B28" s="31"/>
      <c r="C28" s="30"/>
      <c r="D28" s="95" t="s">
        <v>34</v>
      </c>
      <c r="E28" s="30"/>
      <c r="F28" s="30"/>
      <c r="G28" s="30"/>
      <c r="H28" s="30"/>
      <c r="I28" s="30"/>
      <c r="J28" s="96">
        <f>ROUND(J126, 2)</f>
        <v>0</v>
      </c>
      <c r="K28" s="30"/>
      <c r="L28" s="41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4" customFormat="1" ht="6.95" customHeight="1">
      <c r="A29" s="30"/>
      <c r="B29" s="31"/>
      <c r="C29" s="30"/>
      <c r="D29" s="66"/>
      <c r="E29" s="66"/>
      <c r="F29" s="66"/>
      <c r="G29" s="66"/>
      <c r="H29" s="66"/>
      <c r="I29" s="66"/>
      <c r="J29" s="66"/>
      <c r="K29" s="66"/>
      <c r="L29" s="41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4" customFormat="1" ht="14.45" customHeight="1">
      <c r="A30" s="30"/>
      <c r="B30" s="31"/>
      <c r="C30" s="30"/>
      <c r="D30" s="30"/>
      <c r="E30" s="30"/>
      <c r="F30" s="97" t="s">
        <v>36</v>
      </c>
      <c r="G30" s="30"/>
      <c r="H30" s="30"/>
      <c r="I30" s="97" t="s">
        <v>35</v>
      </c>
      <c r="J30" s="97" t="s">
        <v>37</v>
      </c>
      <c r="K30" s="30"/>
      <c r="L30" s="41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34" customFormat="1" ht="14.45" customHeight="1">
      <c r="A31" s="30"/>
      <c r="B31" s="31"/>
      <c r="C31" s="30"/>
      <c r="D31" s="98" t="s">
        <v>38</v>
      </c>
      <c r="E31" s="25" t="s">
        <v>39</v>
      </c>
      <c r="F31" s="99">
        <f>ROUND((SUM(BE126:BE199)),  2)</f>
        <v>0</v>
      </c>
      <c r="G31" s="30"/>
      <c r="H31" s="30"/>
      <c r="I31" s="100">
        <v>0.21</v>
      </c>
      <c r="J31" s="99">
        <f>ROUND(((SUM(BE126:BE199))*I31),  2)</f>
        <v>0</v>
      </c>
      <c r="K31" s="30"/>
      <c r="L31" s="4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34" customFormat="1" ht="14.45" customHeight="1">
      <c r="A32" s="30"/>
      <c r="B32" s="31"/>
      <c r="C32" s="30"/>
      <c r="D32" s="30"/>
      <c r="E32" s="25" t="s">
        <v>40</v>
      </c>
      <c r="F32" s="99">
        <f>ROUND((SUM(BF126:BF199)),  2)</f>
        <v>0</v>
      </c>
      <c r="G32" s="30"/>
      <c r="H32" s="30"/>
      <c r="I32" s="100">
        <v>0.15</v>
      </c>
      <c r="J32" s="99">
        <f>ROUND(((SUM(BF126:BF199))*I32),  2)</f>
        <v>0</v>
      </c>
      <c r="K32" s="30"/>
      <c r="L32" s="4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4" customFormat="1" ht="14.45" hidden="1" customHeight="1">
      <c r="A33" s="30"/>
      <c r="B33" s="31"/>
      <c r="C33" s="30"/>
      <c r="D33" s="30"/>
      <c r="E33" s="25" t="s">
        <v>41</v>
      </c>
      <c r="F33" s="99">
        <f>ROUND((SUM(BG126:BG199)),  2)</f>
        <v>0</v>
      </c>
      <c r="G33" s="30"/>
      <c r="H33" s="30"/>
      <c r="I33" s="100">
        <v>0.21</v>
      </c>
      <c r="J33" s="99">
        <f>0</f>
        <v>0</v>
      </c>
      <c r="K33" s="30"/>
      <c r="L33" s="4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4" customFormat="1" ht="14.45" hidden="1" customHeight="1">
      <c r="A34" s="30"/>
      <c r="B34" s="31"/>
      <c r="C34" s="30"/>
      <c r="D34" s="30"/>
      <c r="E34" s="25" t="s">
        <v>42</v>
      </c>
      <c r="F34" s="99">
        <f>ROUND((SUM(BH126:BH199)),  2)</f>
        <v>0</v>
      </c>
      <c r="G34" s="30"/>
      <c r="H34" s="30"/>
      <c r="I34" s="100">
        <v>0.15</v>
      </c>
      <c r="J34" s="99">
        <f>0</f>
        <v>0</v>
      </c>
      <c r="K34" s="30"/>
      <c r="L34" s="41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4" customFormat="1" ht="14.45" hidden="1" customHeight="1">
      <c r="A35" s="30"/>
      <c r="B35" s="31"/>
      <c r="C35" s="30"/>
      <c r="D35" s="30"/>
      <c r="E35" s="25" t="s">
        <v>43</v>
      </c>
      <c r="F35" s="99">
        <f>ROUND((SUM(BI126:BI199)),  2)</f>
        <v>0</v>
      </c>
      <c r="G35" s="30"/>
      <c r="H35" s="30"/>
      <c r="I35" s="100">
        <v>0</v>
      </c>
      <c r="J35" s="99">
        <f>0</f>
        <v>0</v>
      </c>
      <c r="K35" s="30"/>
      <c r="L35" s="41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4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41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4" customFormat="1" ht="25.5" customHeight="1">
      <c r="A37" s="30"/>
      <c r="B37" s="31"/>
      <c r="C37" s="101"/>
      <c r="D37" s="102" t="s">
        <v>44</v>
      </c>
      <c r="E37" s="60"/>
      <c r="F37" s="60"/>
      <c r="G37" s="103" t="s">
        <v>45</v>
      </c>
      <c r="H37" s="104" t="s">
        <v>46</v>
      </c>
      <c r="I37" s="60"/>
      <c r="J37" s="105">
        <f>SUM(J28:J35)</f>
        <v>0</v>
      </c>
      <c r="K37" s="106"/>
      <c r="L37" s="41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4" customFormat="1" ht="14.4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1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ht="14.45" customHeight="1">
      <c r="B39" s="19"/>
      <c r="L39" s="19"/>
    </row>
    <row r="40" spans="1:31" ht="14.45" customHeight="1">
      <c r="B40" s="19"/>
      <c r="L40" s="19"/>
    </row>
    <row r="41" spans="1:31" ht="14.45" customHeight="1">
      <c r="B41" s="19"/>
      <c r="L41" s="19"/>
    </row>
    <row r="42" spans="1:31" ht="14.45" customHeight="1">
      <c r="B42" s="19"/>
      <c r="L42" s="19"/>
    </row>
    <row r="43" spans="1:31" ht="14.45" customHeight="1">
      <c r="B43" s="19"/>
      <c r="L43" s="19"/>
    </row>
    <row r="44" spans="1:31" ht="14.45" customHeight="1">
      <c r="B44" s="19"/>
      <c r="L44" s="19"/>
    </row>
    <row r="45" spans="1:31" ht="14.45" customHeight="1">
      <c r="B45" s="19"/>
      <c r="L45" s="19"/>
    </row>
    <row r="46" spans="1:31" ht="14.45" customHeight="1">
      <c r="B46" s="19"/>
      <c r="L46" s="19"/>
    </row>
    <row r="47" spans="1:31" ht="14.45" customHeight="1">
      <c r="B47" s="19"/>
      <c r="L47" s="19"/>
    </row>
    <row r="48" spans="1:31" ht="14.45" customHeight="1">
      <c r="B48" s="19"/>
      <c r="L48" s="19"/>
    </row>
    <row r="49" spans="1:31" ht="14.45" customHeight="1">
      <c r="B49" s="19"/>
      <c r="L49" s="19"/>
    </row>
    <row r="50" spans="1:31" s="34" customFormat="1" ht="14.45" customHeight="1">
      <c r="B50" s="41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34" customFormat="1" ht="12.75">
      <c r="A61" s="30"/>
      <c r="B61" s="31"/>
      <c r="C61" s="30"/>
      <c r="D61" s="44" t="s">
        <v>49</v>
      </c>
      <c r="E61" s="33"/>
      <c r="F61" s="107" t="s">
        <v>50</v>
      </c>
      <c r="G61" s="44" t="s">
        <v>49</v>
      </c>
      <c r="H61" s="33"/>
      <c r="I61" s="33"/>
      <c r="J61" s="108" t="s">
        <v>50</v>
      </c>
      <c r="K61" s="33"/>
      <c r="L61" s="41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34" customFormat="1" ht="12.75">
      <c r="A65" s="30"/>
      <c r="B65" s="31"/>
      <c r="C65" s="30"/>
      <c r="D65" s="42" t="s">
        <v>51</v>
      </c>
      <c r="E65" s="45"/>
      <c r="F65" s="45"/>
      <c r="G65" s="42" t="s">
        <v>52</v>
      </c>
      <c r="H65" s="45"/>
      <c r="I65" s="45"/>
      <c r="J65" s="45"/>
      <c r="K65" s="45"/>
      <c r="L65" s="41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34" customFormat="1" ht="12.75">
      <c r="A76" s="30"/>
      <c r="B76" s="31"/>
      <c r="C76" s="30"/>
      <c r="D76" s="44" t="s">
        <v>49</v>
      </c>
      <c r="E76" s="33"/>
      <c r="F76" s="107" t="s">
        <v>50</v>
      </c>
      <c r="G76" s="44" t="s">
        <v>49</v>
      </c>
      <c r="H76" s="33"/>
      <c r="I76" s="33"/>
      <c r="J76" s="108" t="s">
        <v>50</v>
      </c>
      <c r="K76" s="33"/>
      <c r="L76" s="41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4" customFormat="1" ht="14.45" customHeight="1">
      <c r="A77" s="30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34" customFormat="1" ht="6.95" customHeight="1">
      <c r="A81" s="30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34" customFormat="1" ht="24.95" customHeight="1">
      <c r="A82" s="30"/>
      <c r="B82" s="31"/>
      <c r="C82" s="20" t="s">
        <v>83</v>
      </c>
      <c r="D82" s="30"/>
      <c r="E82" s="30"/>
      <c r="F82" s="30"/>
      <c r="G82" s="30"/>
      <c r="H82" s="30"/>
      <c r="I82" s="30"/>
      <c r="J82" s="30"/>
      <c r="K82" s="30"/>
      <c r="L82" s="41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34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1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34" customFormat="1" ht="12" customHeight="1">
      <c r="A84" s="30"/>
      <c r="B84" s="31"/>
      <c r="C84" s="25" t="s">
        <v>15</v>
      </c>
      <c r="D84" s="30"/>
      <c r="E84" s="30"/>
      <c r="F84" s="30"/>
      <c r="G84" s="30"/>
      <c r="H84" s="30"/>
      <c r="I84" s="30"/>
      <c r="J84" s="30"/>
      <c r="K84" s="30"/>
      <c r="L84" s="41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34" customFormat="1" ht="16.5" customHeight="1">
      <c r="A85" s="30"/>
      <c r="B85" s="31"/>
      <c r="C85" s="30"/>
      <c r="D85" s="30"/>
      <c r="E85" s="2" t="str">
        <f>E7</f>
        <v>Oprava poškozeného venkovního schodiště v areálu Lány 34</v>
      </c>
      <c r="F85" s="2"/>
      <c r="G85" s="2"/>
      <c r="H85" s="2"/>
      <c r="I85" s="30"/>
      <c r="J85" s="30"/>
      <c r="K85" s="30"/>
      <c r="L85" s="41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34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41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34" customFormat="1" ht="12" customHeight="1">
      <c r="A87" s="30"/>
      <c r="B87" s="31"/>
      <c r="C87" s="25" t="s">
        <v>19</v>
      </c>
      <c r="D87" s="30"/>
      <c r="E87" s="30"/>
      <c r="F87" s="26" t="str">
        <f>F10</f>
        <v>Lány 34,Brno</v>
      </c>
      <c r="G87" s="30"/>
      <c r="H87" s="30"/>
      <c r="I87" s="25" t="s">
        <v>21</v>
      </c>
      <c r="J87" s="90" t="str">
        <f>IF(J10="","",J10)</f>
        <v>24. 5. 2021</v>
      </c>
      <c r="K87" s="30"/>
      <c r="L87" s="41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34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1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34" customFormat="1" ht="15.2" customHeight="1">
      <c r="A89" s="30"/>
      <c r="B89" s="31"/>
      <c r="C89" s="25" t="s">
        <v>23</v>
      </c>
      <c r="D89" s="30"/>
      <c r="E89" s="30"/>
      <c r="F89" s="26" t="str">
        <f>E13</f>
        <v>MmBrna,OSM Husova 3,Brno</v>
      </c>
      <c r="G89" s="30"/>
      <c r="H89" s="30"/>
      <c r="I89" s="25" t="s">
        <v>29</v>
      </c>
      <c r="J89" s="109" t="str">
        <f>E19</f>
        <v>ing.Ševelová</v>
      </c>
      <c r="K89" s="30"/>
      <c r="L89" s="41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34" customFormat="1" ht="15.2" customHeight="1">
      <c r="A90" s="30"/>
      <c r="B90" s="31"/>
      <c r="C90" s="25" t="s">
        <v>27</v>
      </c>
      <c r="D90" s="30"/>
      <c r="E90" s="30"/>
      <c r="F90" s="26" t="str">
        <f>IF(E16="","",E16)</f>
        <v>Vyplň údaj</v>
      </c>
      <c r="G90" s="30"/>
      <c r="H90" s="30"/>
      <c r="I90" s="25" t="s">
        <v>32</v>
      </c>
      <c r="J90" s="109" t="str">
        <f>E22</f>
        <v>ing.Ševelová</v>
      </c>
      <c r="K90" s="30"/>
      <c r="L90" s="41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34" customFormat="1" ht="10.35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41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34" customFormat="1" ht="29.25" customHeight="1">
      <c r="A92" s="30"/>
      <c r="B92" s="31"/>
      <c r="C92" s="110" t="s">
        <v>84</v>
      </c>
      <c r="D92" s="101"/>
      <c r="E92" s="101"/>
      <c r="F92" s="101"/>
      <c r="G92" s="101"/>
      <c r="H92" s="101"/>
      <c r="I92" s="101"/>
      <c r="J92" s="111" t="s">
        <v>85</v>
      </c>
      <c r="K92" s="101"/>
      <c r="L92" s="41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34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1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34" customFormat="1" ht="22.9" customHeight="1">
      <c r="A94" s="30"/>
      <c r="B94" s="31"/>
      <c r="C94" s="112" t="s">
        <v>86</v>
      </c>
      <c r="D94" s="30"/>
      <c r="E94" s="30"/>
      <c r="F94" s="30"/>
      <c r="G94" s="30"/>
      <c r="H94" s="30"/>
      <c r="I94" s="30"/>
      <c r="J94" s="96">
        <f>J126</f>
        <v>0</v>
      </c>
      <c r="K94" s="30"/>
      <c r="L94" s="41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U94" s="16" t="s">
        <v>87</v>
      </c>
    </row>
    <row r="95" spans="1:47" s="113" customFormat="1" ht="24.95" customHeight="1">
      <c r="B95" s="114"/>
      <c r="D95" s="115" t="s">
        <v>88</v>
      </c>
      <c r="E95" s="116"/>
      <c r="F95" s="116"/>
      <c r="G95" s="116"/>
      <c r="H95" s="116"/>
      <c r="I95" s="116"/>
      <c r="J95" s="117">
        <f>J127</f>
        <v>0</v>
      </c>
      <c r="L95" s="114"/>
    </row>
    <row r="96" spans="1:47" s="118" customFormat="1" ht="19.899999999999999" customHeight="1">
      <c r="B96" s="119"/>
      <c r="D96" s="120" t="s">
        <v>89</v>
      </c>
      <c r="E96" s="121"/>
      <c r="F96" s="121"/>
      <c r="G96" s="121"/>
      <c r="H96" s="121"/>
      <c r="I96" s="121"/>
      <c r="J96" s="122">
        <f>J128</f>
        <v>0</v>
      </c>
      <c r="L96" s="119"/>
    </row>
    <row r="97" spans="1:31" s="118" customFormat="1" ht="19.899999999999999" customHeight="1">
      <c r="B97" s="119"/>
      <c r="D97" s="120" t="s">
        <v>90</v>
      </c>
      <c r="E97" s="121"/>
      <c r="F97" s="121"/>
      <c r="G97" s="121"/>
      <c r="H97" s="121"/>
      <c r="I97" s="121"/>
      <c r="J97" s="122">
        <f>J152</f>
        <v>0</v>
      </c>
      <c r="L97" s="119"/>
    </row>
    <row r="98" spans="1:31" s="118" customFormat="1" ht="19.899999999999999" customHeight="1">
      <c r="B98" s="119"/>
      <c r="D98" s="120" t="s">
        <v>91</v>
      </c>
      <c r="E98" s="121"/>
      <c r="F98" s="121"/>
      <c r="G98" s="121"/>
      <c r="H98" s="121"/>
      <c r="I98" s="121"/>
      <c r="J98" s="122">
        <f>J155</f>
        <v>0</v>
      </c>
      <c r="L98" s="119"/>
    </row>
    <row r="99" spans="1:31" s="118" customFormat="1" ht="19.899999999999999" customHeight="1">
      <c r="B99" s="119"/>
      <c r="D99" s="120" t="s">
        <v>92</v>
      </c>
      <c r="E99" s="121"/>
      <c r="F99" s="121"/>
      <c r="G99" s="121"/>
      <c r="H99" s="121"/>
      <c r="I99" s="121"/>
      <c r="J99" s="122">
        <f>J176</f>
        <v>0</v>
      </c>
      <c r="L99" s="119"/>
    </row>
    <row r="100" spans="1:31" s="118" customFormat="1" ht="19.899999999999999" customHeight="1">
      <c r="B100" s="119"/>
      <c r="D100" s="120" t="s">
        <v>93</v>
      </c>
      <c r="E100" s="121"/>
      <c r="F100" s="121"/>
      <c r="G100" s="121"/>
      <c r="H100" s="121"/>
      <c r="I100" s="121"/>
      <c r="J100" s="122">
        <f>J179</f>
        <v>0</v>
      </c>
      <c r="L100" s="119"/>
    </row>
    <row r="101" spans="1:31" s="118" customFormat="1" ht="19.899999999999999" customHeight="1">
      <c r="B101" s="119"/>
      <c r="D101" s="120" t="s">
        <v>94</v>
      </c>
      <c r="E101" s="121"/>
      <c r="F101" s="121"/>
      <c r="G101" s="121"/>
      <c r="H101" s="121"/>
      <c r="I101" s="121"/>
      <c r="J101" s="122">
        <f>J182</f>
        <v>0</v>
      </c>
      <c r="L101" s="119"/>
    </row>
    <row r="102" spans="1:31" s="118" customFormat="1" ht="19.899999999999999" customHeight="1">
      <c r="B102" s="119"/>
      <c r="D102" s="120" t="s">
        <v>95</v>
      </c>
      <c r="E102" s="121"/>
      <c r="F102" s="121"/>
      <c r="G102" s="121"/>
      <c r="H102" s="121"/>
      <c r="I102" s="121"/>
      <c r="J102" s="122">
        <f>J188</f>
        <v>0</v>
      </c>
      <c r="L102" s="119"/>
    </row>
    <row r="103" spans="1:31" s="113" customFormat="1" ht="24.95" customHeight="1">
      <c r="B103" s="114"/>
      <c r="D103" s="115" t="s">
        <v>96</v>
      </c>
      <c r="E103" s="116"/>
      <c r="F103" s="116"/>
      <c r="G103" s="116"/>
      <c r="H103" s="116"/>
      <c r="I103" s="116"/>
      <c r="J103" s="117">
        <f>J190</f>
        <v>0</v>
      </c>
      <c r="L103" s="114"/>
    </row>
    <row r="104" spans="1:31" s="118" customFormat="1" ht="19.899999999999999" customHeight="1">
      <c r="B104" s="119"/>
      <c r="D104" s="120" t="s">
        <v>97</v>
      </c>
      <c r="E104" s="121"/>
      <c r="F104" s="121"/>
      <c r="G104" s="121"/>
      <c r="H104" s="121"/>
      <c r="I104" s="121"/>
      <c r="J104" s="122">
        <f>J191</f>
        <v>0</v>
      </c>
      <c r="L104" s="119"/>
    </row>
    <row r="105" spans="1:31" s="113" customFormat="1" ht="24.95" customHeight="1">
      <c r="B105" s="114"/>
      <c r="D105" s="115" t="s">
        <v>98</v>
      </c>
      <c r="E105" s="116"/>
      <c r="F105" s="116"/>
      <c r="G105" s="116"/>
      <c r="H105" s="116"/>
      <c r="I105" s="116"/>
      <c r="J105" s="117">
        <f>J193</f>
        <v>0</v>
      </c>
      <c r="L105" s="114"/>
    </row>
    <row r="106" spans="1:31" s="118" customFormat="1" ht="19.899999999999999" customHeight="1">
      <c r="B106" s="119"/>
      <c r="D106" s="120" t="s">
        <v>99</v>
      </c>
      <c r="E106" s="121"/>
      <c r="F106" s="121"/>
      <c r="G106" s="121"/>
      <c r="H106" s="121"/>
      <c r="I106" s="121"/>
      <c r="J106" s="122">
        <f>J194</f>
        <v>0</v>
      </c>
      <c r="L106" s="119"/>
    </row>
    <row r="107" spans="1:31" s="118" customFormat="1" ht="19.899999999999999" customHeight="1">
      <c r="B107" s="119"/>
      <c r="D107" s="120" t="s">
        <v>100</v>
      </c>
      <c r="E107" s="121"/>
      <c r="F107" s="121"/>
      <c r="G107" s="121"/>
      <c r="H107" s="121"/>
      <c r="I107" s="121"/>
      <c r="J107" s="122">
        <f>J196</f>
        <v>0</v>
      </c>
      <c r="L107" s="119"/>
    </row>
    <row r="108" spans="1:31" s="118" customFormat="1" ht="19.899999999999999" customHeight="1">
      <c r="B108" s="119"/>
      <c r="D108" s="120" t="s">
        <v>101</v>
      </c>
      <c r="E108" s="121"/>
      <c r="F108" s="121"/>
      <c r="G108" s="121"/>
      <c r="H108" s="121"/>
      <c r="I108" s="121"/>
      <c r="J108" s="122">
        <f>J198</f>
        <v>0</v>
      </c>
      <c r="L108" s="119"/>
    </row>
    <row r="109" spans="1:31" s="34" customFormat="1" ht="21.95" customHeight="1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1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34" customFormat="1" ht="6.95" customHeight="1">
      <c r="A110" s="30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1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4" spans="1:63" s="34" customFormat="1" ht="6.95" customHeight="1">
      <c r="A114" s="30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1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3" s="34" customFormat="1" ht="24.95" customHeight="1">
      <c r="A115" s="30"/>
      <c r="B115" s="31"/>
      <c r="C115" s="20" t="s">
        <v>102</v>
      </c>
      <c r="D115" s="30"/>
      <c r="E115" s="30"/>
      <c r="F115" s="30"/>
      <c r="G115" s="30"/>
      <c r="H115" s="30"/>
      <c r="I115" s="30"/>
      <c r="J115" s="30"/>
      <c r="K115" s="30"/>
      <c r="L115" s="41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3" s="34" customFormat="1" ht="6.9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1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3" s="34" customFormat="1" ht="12" customHeight="1">
      <c r="A117" s="30"/>
      <c r="B117" s="31"/>
      <c r="C117" s="25" t="s">
        <v>15</v>
      </c>
      <c r="D117" s="30"/>
      <c r="E117" s="30"/>
      <c r="F117" s="30"/>
      <c r="G117" s="30"/>
      <c r="H117" s="30"/>
      <c r="I117" s="30"/>
      <c r="J117" s="30"/>
      <c r="K117" s="30"/>
      <c r="L117" s="41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3" s="34" customFormat="1" ht="16.5" customHeight="1">
      <c r="A118" s="30"/>
      <c r="B118" s="31"/>
      <c r="C118" s="30"/>
      <c r="D118" s="30"/>
      <c r="E118" s="2" t="str">
        <f>E7</f>
        <v>Oprava poškozeného venkovního schodiště v areálu Lány 34</v>
      </c>
      <c r="F118" s="2"/>
      <c r="G118" s="2"/>
      <c r="H118" s="2"/>
      <c r="I118" s="30"/>
      <c r="J118" s="30"/>
      <c r="K118" s="30"/>
      <c r="L118" s="41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3" s="34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1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3" s="34" customFormat="1" ht="12" customHeight="1">
      <c r="A120" s="30"/>
      <c r="B120" s="31"/>
      <c r="C120" s="25" t="s">
        <v>19</v>
      </c>
      <c r="D120" s="30"/>
      <c r="E120" s="30"/>
      <c r="F120" s="26" t="str">
        <f>F10</f>
        <v>Lány 34,Brno</v>
      </c>
      <c r="G120" s="30"/>
      <c r="H120" s="30"/>
      <c r="I120" s="25" t="s">
        <v>21</v>
      </c>
      <c r="J120" s="90" t="str">
        <f>IF(J10="","",J10)</f>
        <v>24. 5. 2021</v>
      </c>
      <c r="K120" s="30"/>
      <c r="L120" s="41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3" s="34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1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3" s="34" customFormat="1" ht="15.2" customHeight="1">
      <c r="A122" s="30"/>
      <c r="B122" s="31"/>
      <c r="C122" s="25" t="s">
        <v>23</v>
      </c>
      <c r="D122" s="30"/>
      <c r="E122" s="30"/>
      <c r="F122" s="26" t="str">
        <f>E13</f>
        <v>MmBrna,OSM Husova 3,Brno</v>
      </c>
      <c r="G122" s="30"/>
      <c r="H122" s="30"/>
      <c r="I122" s="25" t="s">
        <v>29</v>
      </c>
      <c r="J122" s="109" t="str">
        <f>E19</f>
        <v>ing.Ševelová</v>
      </c>
      <c r="K122" s="30"/>
      <c r="L122" s="41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3" s="34" customFormat="1" ht="15.2" customHeight="1">
      <c r="A123" s="30"/>
      <c r="B123" s="31"/>
      <c r="C123" s="25" t="s">
        <v>27</v>
      </c>
      <c r="D123" s="30"/>
      <c r="E123" s="30"/>
      <c r="F123" s="26" t="str">
        <f>IF(E16="","",E16)</f>
        <v>Vyplň údaj</v>
      </c>
      <c r="G123" s="30"/>
      <c r="H123" s="30"/>
      <c r="I123" s="25" t="s">
        <v>32</v>
      </c>
      <c r="J123" s="109" t="str">
        <f>E22</f>
        <v>ing.Ševelová</v>
      </c>
      <c r="K123" s="30"/>
      <c r="L123" s="41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3" s="34" customFormat="1" ht="10.3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1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3" s="129" customFormat="1" ht="29.25" customHeight="1">
      <c r="A125" s="123"/>
      <c r="B125" s="124"/>
      <c r="C125" s="125" t="s">
        <v>103</v>
      </c>
      <c r="D125" s="126" t="s">
        <v>59</v>
      </c>
      <c r="E125" s="126" t="s">
        <v>55</v>
      </c>
      <c r="F125" s="126" t="s">
        <v>56</v>
      </c>
      <c r="G125" s="126" t="s">
        <v>104</v>
      </c>
      <c r="H125" s="126" t="s">
        <v>105</v>
      </c>
      <c r="I125" s="126" t="s">
        <v>106</v>
      </c>
      <c r="J125" s="126" t="s">
        <v>85</v>
      </c>
      <c r="K125" s="127" t="s">
        <v>107</v>
      </c>
      <c r="L125" s="128"/>
      <c r="M125" s="62"/>
      <c r="N125" s="63" t="s">
        <v>38</v>
      </c>
      <c r="O125" s="63" t="s">
        <v>108</v>
      </c>
      <c r="P125" s="63" t="s">
        <v>109</v>
      </c>
      <c r="Q125" s="63" t="s">
        <v>110</v>
      </c>
      <c r="R125" s="63" t="s">
        <v>111</v>
      </c>
      <c r="S125" s="63" t="s">
        <v>112</v>
      </c>
      <c r="T125" s="64" t="s">
        <v>113</v>
      </c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63" s="34" customFormat="1" ht="22.9" customHeight="1">
      <c r="A126" s="30"/>
      <c r="B126" s="31"/>
      <c r="C126" s="70" t="s">
        <v>114</v>
      </c>
      <c r="D126" s="30"/>
      <c r="E126" s="30"/>
      <c r="F126" s="30"/>
      <c r="G126" s="30"/>
      <c r="H126" s="30"/>
      <c r="I126" s="30"/>
      <c r="J126" s="130">
        <f>BK126</f>
        <v>0</v>
      </c>
      <c r="K126" s="30"/>
      <c r="L126" s="31"/>
      <c r="M126" s="65"/>
      <c r="N126" s="56"/>
      <c r="O126" s="66"/>
      <c r="P126" s="131">
        <f>P127+P190+P193</f>
        <v>0</v>
      </c>
      <c r="Q126" s="66"/>
      <c r="R126" s="131">
        <f>R127+R190+R193</f>
        <v>8.1695961799999992</v>
      </c>
      <c r="S126" s="66"/>
      <c r="T126" s="132">
        <f>T127+T190+T193</f>
        <v>0.5495000000000001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6" t="s">
        <v>73</v>
      </c>
      <c r="AU126" s="16" t="s">
        <v>87</v>
      </c>
      <c r="BK126" s="133">
        <f>BK127+BK190+BK193</f>
        <v>0</v>
      </c>
    </row>
    <row r="127" spans="1:63" s="134" customFormat="1" ht="25.9" customHeight="1">
      <c r="B127" s="135"/>
      <c r="D127" s="136" t="s">
        <v>73</v>
      </c>
      <c r="E127" s="137" t="s">
        <v>115</v>
      </c>
      <c r="F127" s="137" t="s">
        <v>116</v>
      </c>
      <c r="I127" s="138"/>
      <c r="J127" s="139">
        <f>BK127</f>
        <v>0</v>
      </c>
      <c r="L127" s="135"/>
      <c r="M127" s="140"/>
      <c r="N127" s="141"/>
      <c r="O127" s="141"/>
      <c r="P127" s="142">
        <f>P128+P152+P155+P176+P179+P182+P188</f>
        <v>0</v>
      </c>
      <c r="Q127" s="141"/>
      <c r="R127" s="142">
        <f>R128+R152+R155+R176+R179+R182+R188</f>
        <v>8.1689981799999991</v>
      </c>
      <c r="S127" s="141"/>
      <c r="T127" s="143">
        <f>T128+T152+T155+T176+T179+T182+T188</f>
        <v>0.5495000000000001</v>
      </c>
      <c r="AR127" s="136" t="s">
        <v>79</v>
      </c>
      <c r="AT127" s="144" t="s">
        <v>73</v>
      </c>
      <c r="AU127" s="144" t="s">
        <v>74</v>
      </c>
      <c r="AY127" s="136" t="s">
        <v>117</v>
      </c>
      <c r="BK127" s="145">
        <f>BK128+BK152+BK155+BK176+BK179+BK182+BK188</f>
        <v>0</v>
      </c>
    </row>
    <row r="128" spans="1:63" s="134" customFormat="1" ht="22.9" customHeight="1">
      <c r="B128" s="135"/>
      <c r="D128" s="136" t="s">
        <v>73</v>
      </c>
      <c r="E128" s="146" t="s">
        <v>79</v>
      </c>
      <c r="F128" s="146" t="s">
        <v>118</v>
      </c>
      <c r="I128" s="138"/>
      <c r="J128" s="147">
        <f>BK128</f>
        <v>0</v>
      </c>
      <c r="L128" s="135"/>
      <c r="M128" s="140"/>
      <c r="N128" s="141"/>
      <c r="O128" s="141"/>
      <c r="P128" s="142">
        <f>SUM(P129:P151)</f>
        <v>0</v>
      </c>
      <c r="Q128" s="141"/>
      <c r="R128" s="142">
        <f>SUM(R129:R151)</f>
        <v>0</v>
      </c>
      <c r="S128" s="141"/>
      <c r="T128" s="143">
        <f>SUM(T129:T151)</f>
        <v>0</v>
      </c>
      <c r="AR128" s="136" t="s">
        <v>79</v>
      </c>
      <c r="AT128" s="144" t="s">
        <v>73</v>
      </c>
      <c r="AU128" s="144" t="s">
        <v>79</v>
      </c>
      <c r="AY128" s="136" t="s">
        <v>117</v>
      </c>
      <c r="BK128" s="145">
        <f>SUM(BK129:BK151)</f>
        <v>0</v>
      </c>
    </row>
    <row r="129" spans="1:65" s="34" customFormat="1" ht="16.5" customHeight="1">
      <c r="A129" s="30"/>
      <c r="B129" s="148"/>
      <c r="C129" s="149" t="s">
        <v>79</v>
      </c>
      <c r="D129" s="149" t="s">
        <v>119</v>
      </c>
      <c r="E129" s="150" t="s">
        <v>120</v>
      </c>
      <c r="F129" s="151" t="s">
        <v>121</v>
      </c>
      <c r="G129" s="152" t="s">
        <v>122</v>
      </c>
      <c r="H129" s="153">
        <v>6</v>
      </c>
      <c r="I129" s="154"/>
      <c r="J129" s="155">
        <f>ROUND(I129*H129,2)</f>
        <v>0</v>
      </c>
      <c r="K129" s="156" t="s">
        <v>123</v>
      </c>
      <c r="L129" s="31"/>
      <c r="M129" s="157"/>
      <c r="N129" s="158" t="s">
        <v>39</v>
      </c>
      <c r="O129" s="58"/>
      <c r="P129" s="159">
        <f>O129*H129</f>
        <v>0</v>
      </c>
      <c r="Q129" s="159">
        <v>0</v>
      </c>
      <c r="R129" s="159">
        <f>Q129*H129</f>
        <v>0</v>
      </c>
      <c r="S129" s="159">
        <v>0</v>
      </c>
      <c r="T129" s="160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61" t="s">
        <v>124</v>
      </c>
      <c r="AT129" s="161" t="s">
        <v>119</v>
      </c>
      <c r="AU129" s="161" t="s">
        <v>81</v>
      </c>
      <c r="AY129" s="16" t="s">
        <v>117</v>
      </c>
      <c r="BE129" s="162">
        <f>IF(N129="základní",J129,0)</f>
        <v>0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16" t="s">
        <v>79</v>
      </c>
      <c r="BK129" s="162">
        <f>ROUND(I129*H129,2)</f>
        <v>0</v>
      </c>
      <c r="BL129" s="16" t="s">
        <v>124</v>
      </c>
      <c r="BM129" s="161" t="s">
        <v>125</v>
      </c>
    </row>
    <row r="130" spans="1:65" s="163" customFormat="1">
      <c r="B130" s="164"/>
      <c r="D130" s="165" t="s">
        <v>126</v>
      </c>
      <c r="E130" s="166"/>
      <c r="F130" s="167" t="s">
        <v>127</v>
      </c>
      <c r="H130" s="168">
        <v>6</v>
      </c>
      <c r="I130" s="169"/>
      <c r="L130" s="164"/>
      <c r="M130" s="170"/>
      <c r="N130" s="171"/>
      <c r="O130" s="171"/>
      <c r="P130" s="171"/>
      <c r="Q130" s="171"/>
      <c r="R130" s="171"/>
      <c r="S130" s="171"/>
      <c r="T130" s="172"/>
      <c r="AT130" s="166" t="s">
        <v>126</v>
      </c>
      <c r="AU130" s="166" t="s">
        <v>81</v>
      </c>
      <c r="AV130" s="163" t="s">
        <v>81</v>
      </c>
      <c r="AW130" s="163" t="s">
        <v>31</v>
      </c>
      <c r="AX130" s="163" t="s">
        <v>79</v>
      </c>
      <c r="AY130" s="166" t="s">
        <v>117</v>
      </c>
    </row>
    <row r="131" spans="1:65" s="34" customFormat="1" ht="22.5">
      <c r="A131" s="30"/>
      <c r="B131" s="148"/>
      <c r="C131" s="149" t="s">
        <v>81</v>
      </c>
      <c r="D131" s="149" t="s">
        <v>119</v>
      </c>
      <c r="E131" s="150" t="s">
        <v>128</v>
      </c>
      <c r="F131" s="151" t="s">
        <v>129</v>
      </c>
      <c r="G131" s="152" t="s">
        <v>130</v>
      </c>
      <c r="H131" s="153">
        <v>1.82</v>
      </c>
      <c r="I131" s="154"/>
      <c r="J131" s="155">
        <f>ROUND(I131*H131,2)</f>
        <v>0</v>
      </c>
      <c r="K131" s="156" t="s">
        <v>123</v>
      </c>
      <c r="L131" s="31"/>
      <c r="M131" s="157"/>
      <c r="N131" s="158" t="s">
        <v>39</v>
      </c>
      <c r="O131" s="58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1" t="s">
        <v>124</v>
      </c>
      <c r="AT131" s="161" t="s">
        <v>119</v>
      </c>
      <c r="AU131" s="161" t="s">
        <v>81</v>
      </c>
      <c r="AY131" s="16" t="s">
        <v>117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79</v>
      </c>
      <c r="BK131" s="162">
        <f>ROUND(I131*H131,2)</f>
        <v>0</v>
      </c>
      <c r="BL131" s="16" t="s">
        <v>124</v>
      </c>
      <c r="BM131" s="161" t="s">
        <v>131</v>
      </c>
    </row>
    <row r="132" spans="1:65" s="163" customFormat="1">
      <c r="B132" s="164"/>
      <c r="D132" s="165" t="s">
        <v>126</v>
      </c>
      <c r="E132" s="166"/>
      <c r="F132" s="167" t="s">
        <v>132</v>
      </c>
      <c r="H132" s="168">
        <v>1.82</v>
      </c>
      <c r="I132" s="169"/>
      <c r="L132" s="164"/>
      <c r="M132" s="170"/>
      <c r="N132" s="171"/>
      <c r="O132" s="171"/>
      <c r="P132" s="171"/>
      <c r="Q132" s="171"/>
      <c r="R132" s="171"/>
      <c r="S132" s="171"/>
      <c r="T132" s="172"/>
      <c r="AT132" s="166" t="s">
        <v>126</v>
      </c>
      <c r="AU132" s="166" t="s">
        <v>81</v>
      </c>
      <c r="AV132" s="163" t="s">
        <v>81</v>
      </c>
      <c r="AW132" s="163" t="s">
        <v>31</v>
      </c>
      <c r="AX132" s="163" t="s">
        <v>79</v>
      </c>
      <c r="AY132" s="166" t="s">
        <v>117</v>
      </c>
    </row>
    <row r="133" spans="1:65" s="34" customFormat="1" ht="22.5">
      <c r="A133" s="30"/>
      <c r="B133" s="148"/>
      <c r="C133" s="149" t="s">
        <v>133</v>
      </c>
      <c r="D133" s="149" t="s">
        <v>119</v>
      </c>
      <c r="E133" s="150" t="s">
        <v>134</v>
      </c>
      <c r="F133" s="151" t="s">
        <v>135</v>
      </c>
      <c r="G133" s="152" t="s">
        <v>130</v>
      </c>
      <c r="H133" s="153">
        <v>5.72</v>
      </c>
      <c r="I133" s="154"/>
      <c r="J133" s="155">
        <f>ROUND(I133*H133,2)</f>
        <v>0</v>
      </c>
      <c r="K133" s="156" t="s">
        <v>123</v>
      </c>
      <c r="L133" s="31"/>
      <c r="M133" s="157"/>
      <c r="N133" s="158" t="s">
        <v>39</v>
      </c>
      <c r="O133" s="58"/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1" t="s">
        <v>124</v>
      </c>
      <c r="AT133" s="161" t="s">
        <v>119</v>
      </c>
      <c r="AU133" s="161" t="s">
        <v>81</v>
      </c>
      <c r="AY133" s="16" t="s">
        <v>117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6" t="s">
        <v>79</v>
      </c>
      <c r="BK133" s="162">
        <f>ROUND(I133*H133,2)</f>
        <v>0</v>
      </c>
      <c r="BL133" s="16" t="s">
        <v>124</v>
      </c>
      <c r="BM133" s="161" t="s">
        <v>136</v>
      </c>
    </row>
    <row r="134" spans="1:65" s="163" customFormat="1">
      <c r="B134" s="164"/>
      <c r="D134" s="165" t="s">
        <v>126</v>
      </c>
      <c r="E134" s="166"/>
      <c r="F134" s="167" t="s">
        <v>137</v>
      </c>
      <c r="H134" s="168">
        <v>5.72</v>
      </c>
      <c r="I134" s="169"/>
      <c r="L134" s="164"/>
      <c r="M134" s="170"/>
      <c r="N134" s="171"/>
      <c r="O134" s="171"/>
      <c r="P134" s="171"/>
      <c r="Q134" s="171"/>
      <c r="R134" s="171"/>
      <c r="S134" s="171"/>
      <c r="T134" s="172"/>
      <c r="AT134" s="166" t="s">
        <v>126</v>
      </c>
      <c r="AU134" s="166" t="s">
        <v>81</v>
      </c>
      <c r="AV134" s="163" t="s">
        <v>81</v>
      </c>
      <c r="AW134" s="163" t="s">
        <v>31</v>
      </c>
      <c r="AX134" s="163" t="s">
        <v>79</v>
      </c>
      <c r="AY134" s="166" t="s">
        <v>117</v>
      </c>
    </row>
    <row r="135" spans="1:65" s="34" customFormat="1" ht="22.5">
      <c r="A135" s="30"/>
      <c r="B135" s="148"/>
      <c r="C135" s="149" t="s">
        <v>124</v>
      </c>
      <c r="D135" s="149" t="s">
        <v>119</v>
      </c>
      <c r="E135" s="150" t="s">
        <v>138</v>
      </c>
      <c r="F135" s="151" t="s">
        <v>139</v>
      </c>
      <c r="G135" s="152" t="s">
        <v>130</v>
      </c>
      <c r="H135" s="153">
        <v>11.44</v>
      </c>
      <c r="I135" s="154"/>
      <c r="J135" s="155">
        <f>ROUND(I135*H135,2)</f>
        <v>0</v>
      </c>
      <c r="K135" s="156" t="s">
        <v>123</v>
      </c>
      <c r="L135" s="31"/>
      <c r="M135" s="157"/>
      <c r="N135" s="158" t="s">
        <v>39</v>
      </c>
      <c r="O135" s="58"/>
      <c r="P135" s="159">
        <f>O135*H135</f>
        <v>0</v>
      </c>
      <c r="Q135" s="159">
        <v>0</v>
      </c>
      <c r="R135" s="159">
        <f>Q135*H135</f>
        <v>0</v>
      </c>
      <c r="S135" s="159">
        <v>0</v>
      </c>
      <c r="T135" s="160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1" t="s">
        <v>124</v>
      </c>
      <c r="AT135" s="161" t="s">
        <v>119</v>
      </c>
      <c r="AU135" s="161" t="s">
        <v>81</v>
      </c>
      <c r="AY135" s="16" t="s">
        <v>117</v>
      </c>
      <c r="BE135" s="162">
        <f>IF(N135="základní",J135,0)</f>
        <v>0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16" t="s">
        <v>79</v>
      </c>
      <c r="BK135" s="162">
        <f>ROUND(I135*H135,2)</f>
        <v>0</v>
      </c>
      <c r="BL135" s="16" t="s">
        <v>124</v>
      </c>
      <c r="BM135" s="161" t="s">
        <v>140</v>
      </c>
    </row>
    <row r="136" spans="1:65" s="163" customFormat="1">
      <c r="B136" s="164"/>
      <c r="D136" s="165" t="s">
        <v>126</v>
      </c>
      <c r="E136" s="166"/>
      <c r="F136" s="167" t="s">
        <v>141</v>
      </c>
      <c r="H136" s="168">
        <v>11.44</v>
      </c>
      <c r="I136" s="169"/>
      <c r="L136" s="164"/>
      <c r="M136" s="170"/>
      <c r="N136" s="171"/>
      <c r="O136" s="171"/>
      <c r="P136" s="171"/>
      <c r="Q136" s="171"/>
      <c r="R136" s="171"/>
      <c r="S136" s="171"/>
      <c r="T136" s="172"/>
      <c r="AT136" s="166" t="s">
        <v>126</v>
      </c>
      <c r="AU136" s="166" t="s">
        <v>81</v>
      </c>
      <c r="AV136" s="163" t="s">
        <v>81</v>
      </c>
      <c r="AW136" s="163" t="s">
        <v>31</v>
      </c>
      <c r="AX136" s="163" t="s">
        <v>79</v>
      </c>
      <c r="AY136" s="166" t="s">
        <v>117</v>
      </c>
    </row>
    <row r="137" spans="1:65" s="34" customFormat="1" ht="33" customHeight="1">
      <c r="A137" s="30"/>
      <c r="B137" s="148"/>
      <c r="C137" s="149" t="s">
        <v>142</v>
      </c>
      <c r="D137" s="149" t="s">
        <v>119</v>
      </c>
      <c r="E137" s="150" t="s">
        <v>143</v>
      </c>
      <c r="F137" s="151" t="s">
        <v>144</v>
      </c>
      <c r="G137" s="152" t="s">
        <v>130</v>
      </c>
      <c r="H137" s="153">
        <v>1.82</v>
      </c>
      <c r="I137" s="154"/>
      <c r="J137" s="155">
        <f>ROUND(I137*H137,2)</f>
        <v>0</v>
      </c>
      <c r="K137" s="156" t="s">
        <v>123</v>
      </c>
      <c r="L137" s="31"/>
      <c r="M137" s="157"/>
      <c r="N137" s="158" t="s">
        <v>39</v>
      </c>
      <c r="O137" s="58"/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1" t="s">
        <v>124</v>
      </c>
      <c r="AT137" s="161" t="s">
        <v>119</v>
      </c>
      <c r="AU137" s="161" t="s">
        <v>81</v>
      </c>
      <c r="AY137" s="16" t="s">
        <v>117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6" t="s">
        <v>79</v>
      </c>
      <c r="BK137" s="162">
        <f>ROUND(I137*H137,2)</f>
        <v>0</v>
      </c>
      <c r="BL137" s="16" t="s">
        <v>124</v>
      </c>
      <c r="BM137" s="161" t="s">
        <v>145</v>
      </c>
    </row>
    <row r="138" spans="1:65" s="163" customFormat="1">
      <c r="B138" s="164"/>
      <c r="D138" s="165" t="s">
        <v>126</v>
      </c>
      <c r="E138" s="166"/>
      <c r="F138" s="167" t="s">
        <v>146</v>
      </c>
      <c r="H138" s="168">
        <v>1.82</v>
      </c>
      <c r="I138" s="169"/>
      <c r="L138" s="164"/>
      <c r="M138" s="170"/>
      <c r="N138" s="171"/>
      <c r="O138" s="171"/>
      <c r="P138" s="171"/>
      <c r="Q138" s="171"/>
      <c r="R138" s="171"/>
      <c r="S138" s="171"/>
      <c r="T138" s="172"/>
      <c r="AT138" s="166" t="s">
        <v>126</v>
      </c>
      <c r="AU138" s="166" t="s">
        <v>81</v>
      </c>
      <c r="AV138" s="163" t="s">
        <v>81</v>
      </c>
      <c r="AW138" s="163" t="s">
        <v>31</v>
      </c>
      <c r="AX138" s="163" t="s">
        <v>79</v>
      </c>
      <c r="AY138" s="166" t="s">
        <v>117</v>
      </c>
    </row>
    <row r="139" spans="1:65" s="34" customFormat="1" ht="33.75">
      <c r="A139" s="30"/>
      <c r="B139" s="148"/>
      <c r="C139" s="149" t="s">
        <v>147</v>
      </c>
      <c r="D139" s="149" t="s">
        <v>119</v>
      </c>
      <c r="E139" s="150" t="s">
        <v>148</v>
      </c>
      <c r="F139" s="151" t="s">
        <v>149</v>
      </c>
      <c r="G139" s="152" t="s">
        <v>130</v>
      </c>
      <c r="H139" s="153">
        <v>25.48</v>
      </c>
      <c r="I139" s="154"/>
      <c r="J139" s="155">
        <f>ROUND(I139*H139,2)</f>
        <v>0</v>
      </c>
      <c r="K139" s="156" t="s">
        <v>123</v>
      </c>
      <c r="L139" s="31"/>
      <c r="M139" s="157"/>
      <c r="N139" s="158" t="s">
        <v>39</v>
      </c>
      <c r="O139" s="58"/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1" t="s">
        <v>124</v>
      </c>
      <c r="AT139" s="161" t="s">
        <v>119</v>
      </c>
      <c r="AU139" s="161" t="s">
        <v>81</v>
      </c>
      <c r="AY139" s="16" t="s">
        <v>117</v>
      </c>
      <c r="BE139" s="162">
        <f>IF(N139="základní",J139,0)</f>
        <v>0</v>
      </c>
      <c r="BF139" s="162">
        <f>IF(N139="snížená",J139,0)</f>
        <v>0</v>
      </c>
      <c r="BG139" s="162">
        <f>IF(N139="zákl. přenesená",J139,0)</f>
        <v>0</v>
      </c>
      <c r="BH139" s="162">
        <f>IF(N139="sníž. přenesená",J139,0)</f>
        <v>0</v>
      </c>
      <c r="BI139" s="162">
        <f>IF(N139="nulová",J139,0)</f>
        <v>0</v>
      </c>
      <c r="BJ139" s="16" t="s">
        <v>79</v>
      </c>
      <c r="BK139" s="162">
        <f>ROUND(I139*H139,2)</f>
        <v>0</v>
      </c>
      <c r="BL139" s="16" t="s">
        <v>124</v>
      </c>
      <c r="BM139" s="161" t="s">
        <v>150</v>
      </c>
    </row>
    <row r="140" spans="1:65" s="163" customFormat="1">
      <c r="B140" s="164"/>
      <c r="D140" s="165" t="s">
        <v>126</v>
      </c>
      <c r="E140" s="166"/>
      <c r="F140" s="167" t="s">
        <v>146</v>
      </c>
      <c r="H140" s="168">
        <v>1.82</v>
      </c>
      <c r="I140" s="169"/>
      <c r="L140" s="164"/>
      <c r="M140" s="170"/>
      <c r="N140" s="171"/>
      <c r="O140" s="171"/>
      <c r="P140" s="171"/>
      <c r="Q140" s="171"/>
      <c r="R140" s="171"/>
      <c r="S140" s="171"/>
      <c r="T140" s="172"/>
      <c r="AT140" s="166" t="s">
        <v>126</v>
      </c>
      <c r="AU140" s="166" t="s">
        <v>81</v>
      </c>
      <c r="AV140" s="163" t="s">
        <v>81</v>
      </c>
      <c r="AW140" s="163" t="s">
        <v>31</v>
      </c>
      <c r="AX140" s="163" t="s">
        <v>79</v>
      </c>
      <c r="AY140" s="166" t="s">
        <v>117</v>
      </c>
    </row>
    <row r="141" spans="1:65" s="163" customFormat="1">
      <c r="B141" s="164"/>
      <c r="D141" s="165" t="s">
        <v>126</v>
      </c>
      <c r="F141" s="167" t="s">
        <v>151</v>
      </c>
      <c r="H141" s="168">
        <v>25.48</v>
      </c>
      <c r="I141" s="169"/>
      <c r="L141" s="164"/>
      <c r="M141" s="170"/>
      <c r="N141" s="171"/>
      <c r="O141" s="171"/>
      <c r="P141" s="171"/>
      <c r="Q141" s="171"/>
      <c r="R141" s="171"/>
      <c r="S141" s="171"/>
      <c r="T141" s="172"/>
      <c r="AT141" s="166" t="s">
        <v>126</v>
      </c>
      <c r="AU141" s="166" t="s">
        <v>81</v>
      </c>
      <c r="AV141" s="163" t="s">
        <v>81</v>
      </c>
      <c r="AW141" s="163" t="s">
        <v>2</v>
      </c>
      <c r="AX141" s="163" t="s">
        <v>79</v>
      </c>
      <c r="AY141" s="166" t="s">
        <v>117</v>
      </c>
    </row>
    <row r="142" spans="1:65" s="34" customFormat="1" ht="22.5">
      <c r="A142" s="30"/>
      <c r="B142" s="148"/>
      <c r="C142" s="149" t="s">
        <v>152</v>
      </c>
      <c r="D142" s="149" t="s">
        <v>119</v>
      </c>
      <c r="E142" s="150" t="s">
        <v>153</v>
      </c>
      <c r="F142" s="151" t="s">
        <v>154</v>
      </c>
      <c r="G142" s="152" t="s">
        <v>130</v>
      </c>
      <c r="H142" s="153">
        <v>5.72</v>
      </c>
      <c r="I142" s="154"/>
      <c r="J142" s="155">
        <f>ROUND(I142*H142,2)</f>
        <v>0</v>
      </c>
      <c r="K142" s="156" t="s">
        <v>123</v>
      </c>
      <c r="L142" s="31"/>
      <c r="M142" s="157"/>
      <c r="N142" s="158" t="s">
        <v>39</v>
      </c>
      <c r="O142" s="58"/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1" t="s">
        <v>124</v>
      </c>
      <c r="AT142" s="161" t="s">
        <v>119</v>
      </c>
      <c r="AU142" s="161" t="s">
        <v>81</v>
      </c>
      <c r="AY142" s="16" t="s">
        <v>117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6" t="s">
        <v>79</v>
      </c>
      <c r="BK142" s="162">
        <f>ROUND(I142*H142,2)</f>
        <v>0</v>
      </c>
      <c r="BL142" s="16" t="s">
        <v>124</v>
      </c>
      <c r="BM142" s="161" t="s">
        <v>155</v>
      </c>
    </row>
    <row r="143" spans="1:65" s="34" customFormat="1" ht="33" customHeight="1">
      <c r="A143" s="30"/>
      <c r="B143" s="148"/>
      <c r="C143" s="149" t="s">
        <v>156</v>
      </c>
      <c r="D143" s="149" t="s">
        <v>119</v>
      </c>
      <c r="E143" s="150" t="s">
        <v>157</v>
      </c>
      <c r="F143" s="151" t="s">
        <v>158</v>
      </c>
      <c r="G143" s="152" t="s">
        <v>159</v>
      </c>
      <c r="H143" s="153">
        <v>3.2759999999999998</v>
      </c>
      <c r="I143" s="154"/>
      <c r="J143" s="155">
        <f>ROUND(I143*H143,2)</f>
        <v>0</v>
      </c>
      <c r="K143" s="156" t="s">
        <v>123</v>
      </c>
      <c r="L143" s="31"/>
      <c r="M143" s="157"/>
      <c r="N143" s="158" t="s">
        <v>39</v>
      </c>
      <c r="O143" s="58"/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1" t="s">
        <v>124</v>
      </c>
      <c r="AT143" s="161" t="s">
        <v>119</v>
      </c>
      <c r="AU143" s="161" t="s">
        <v>81</v>
      </c>
      <c r="AY143" s="16" t="s">
        <v>117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6" t="s">
        <v>79</v>
      </c>
      <c r="BK143" s="162">
        <f>ROUND(I143*H143,2)</f>
        <v>0</v>
      </c>
      <c r="BL143" s="16" t="s">
        <v>124</v>
      </c>
      <c r="BM143" s="161" t="s">
        <v>160</v>
      </c>
    </row>
    <row r="144" spans="1:65" s="163" customFormat="1">
      <c r="B144" s="164"/>
      <c r="D144" s="165" t="s">
        <v>126</v>
      </c>
      <c r="E144" s="166"/>
      <c r="F144" s="167" t="s">
        <v>161</v>
      </c>
      <c r="H144" s="168">
        <v>3.2759999999999998</v>
      </c>
      <c r="I144" s="169"/>
      <c r="L144" s="164"/>
      <c r="M144" s="170"/>
      <c r="N144" s="171"/>
      <c r="O144" s="171"/>
      <c r="P144" s="171"/>
      <c r="Q144" s="171"/>
      <c r="R144" s="171"/>
      <c r="S144" s="171"/>
      <c r="T144" s="172"/>
      <c r="AT144" s="166" t="s">
        <v>126</v>
      </c>
      <c r="AU144" s="166" t="s">
        <v>81</v>
      </c>
      <c r="AV144" s="163" t="s">
        <v>81</v>
      </c>
      <c r="AW144" s="163" t="s">
        <v>31</v>
      </c>
      <c r="AX144" s="163" t="s">
        <v>79</v>
      </c>
      <c r="AY144" s="166" t="s">
        <v>117</v>
      </c>
    </row>
    <row r="145" spans="1:65" s="34" customFormat="1" ht="16.5" customHeight="1">
      <c r="A145" s="30"/>
      <c r="B145" s="148"/>
      <c r="C145" s="149" t="s">
        <v>162</v>
      </c>
      <c r="D145" s="149" t="s">
        <v>119</v>
      </c>
      <c r="E145" s="150" t="s">
        <v>163</v>
      </c>
      <c r="F145" s="151" t="s">
        <v>164</v>
      </c>
      <c r="G145" s="152" t="s">
        <v>130</v>
      </c>
      <c r="H145" s="153">
        <v>5.72</v>
      </c>
      <c r="I145" s="154"/>
      <c r="J145" s="155">
        <f>ROUND(I145*H145,2)</f>
        <v>0</v>
      </c>
      <c r="K145" s="156" t="s">
        <v>123</v>
      </c>
      <c r="L145" s="31"/>
      <c r="M145" s="157"/>
      <c r="N145" s="158" t="s">
        <v>39</v>
      </c>
      <c r="O145" s="58"/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1" t="s">
        <v>124</v>
      </c>
      <c r="AT145" s="161" t="s">
        <v>119</v>
      </c>
      <c r="AU145" s="161" t="s">
        <v>81</v>
      </c>
      <c r="AY145" s="16" t="s">
        <v>117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6" t="s">
        <v>79</v>
      </c>
      <c r="BK145" s="162">
        <f>ROUND(I145*H145,2)</f>
        <v>0</v>
      </c>
      <c r="BL145" s="16" t="s">
        <v>124</v>
      </c>
      <c r="BM145" s="161" t="s">
        <v>165</v>
      </c>
    </row>
    <row r="146" spans="1:65" s="34" customFormat="1" ht="16.5" customHeight="1">
      <c r="A146" s="30"/>
      <c r="B146" s="148"/>
      <c r="C146" s="149" t="s">
        <v>166</v>
      </c>
      <c r="D146" s="149" t="s">
        <v>119</v>
      </c>
      <c r="E146" s="150" t="s">
        <v>167</v>
      </c>
      <c r="F146" s="151" t="s">
        <v>168</v>
      </c>
      <c r="G146" s="152" t="s">
        <v>130</v>
      </c>
      <c r="H146" s="153">
        <v>1.82</v>
      </c>
      <c r="I146" s="154"/>
      <c r="J146" s="155">
        <f>ROUND(I146*H146,2)</f>
        <v>0</v>
      </c>
      <c r="K146" s="156"/>
      <c r="L146" s="31"/>
      <c r="M146" s="157"/>
      <c r="N146" s="158" t="s">
        <v>39</v>
      </c>
      <c r="O146" s="58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1" t="s">
        <v>124</v>
      </c>
      <c r="AT146" s="161" t="s">
        <v>119</v>
      </c>
      <c r="AU146" s="161" t="s">
        <v>81</v>
      </c>
      <c r="AY146" s="16" t="s">
        <v>117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6" t="s">
        <v>79</v>
      </c>
      <c r="BK146" s="162">
        <f>ROUND(I146*H146,2)</f>
        <v>0</v>
      </c>
      <c r="BL146" s="16" t="s">
        <v>124</v>
      </c>
      <c r="BM146" s="161" t="s">
        <v>169</v>
      </c>
    </row>
    <row r="147" spans="1:65" s="34" customFormat="1" ht="22.5">
      <c r="A147" s="30"/>
      <c r="B147" s="148"/>
      <c r="C147" s="149" t="s">
        <v>170</v>
      </c>
      <c r="D147" s="149" t="s">
        <v>119</v>
      </c>
      <c r="E147" s="150" t="s">
        <v>171</v>
      </c>
      <c r="F147" s="151" t="s">
        <v>172</v>
      </c>
      <c r="G147" s="152" t="s">
        <v>130</v>
      </c>
      <c r="H147" s="153">
        <v>5.72</v>
      </c>
      <c r="I147" s="154"/>
      <c r="J147" s="155">
        <f>ROUND(I147*H147,2)</f>
        <v>0</v>
      </c>
      <c r="K147" s="156" t="s">
        <v>123</v>
      </c>
      <c r="L147" s="31"/>
      <c r="M147" s="157"/>
      <c r="N147" s="158" t="s">
        <v>39</v>
      </c>
      <c r="O147" s="58"/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1" t="s">
        <v>124</v>
      </c>
      <c r="AT147" s="161" t="s">
        <v>119</v>
      </c>
      <c r="AU147" s="161" t="s">
        <v>81</v>
      </c>
      <c r="AY147" s="16" t="s">
        <v>117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6" t="s">
        <v>79</v>
      </c>
      <c r="BK147" s="162">
        <f>ROUND(I147*H147,2)</f>
        <v>0</v>
      </c>
      <c r="BL147" s="16" t="s">
        <v>124</v>
      </c>
      <c r="BM147" s="161" t="s">
        <v>173</v>
      </c>
    </row>
    <row r="148" spans="1:65" s="34" customFormat="1" ht="22.5">
      <c r="A148" s="30"/>
      <c r="B148" s="148"/>
      <c r="C148" s="149" t="s">
        <v>174</v>
      </c>
      <c r="D148" s="149" t="s">
        <v>119</v>
      </c>
      <c r="E148" s="150" t="s">
        <v>175</v>
      </c>
      <c r="F148" s="151" t="s">
        <v>176</v>
      </c>
      <c r="G148" s="152" t="s">
        <v>122</v>
      </c>
      <c r="H148" s="153">
        <v>6</v>
      </c>
      <c r="I148" s="154"/>
      <c r="J148" s="155">
        <f>ROUND(I148*H148,2)</f>
        <v>0</v>
      </c>
      <c r="K148" s="156" t="s">
        <v>123</v>
      </c>
      <c r="L148" s="31"/>
      <c r="M148" s="157"/>
      <c r="N148" s="158" t="s">
        <v>39</v>
      </c>
      <c r="O148" s="58"/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1" t="s">
        <v>124</v>
      </c>
      <c r="AT148" s="161" t="s">
        <v>119</v>
      </c>
      <c r="AU148" s="161" t="s">
        <v>81</v>
      </c>
      <c r="AY148" s="16" t="s">
        <v>117</v>
      </c>
      <c r="BE148" s="162">
        <f>IF(N148="základní",J148,0)</f>
        <v>0</v>
      </c>
      <c r="BF148" s="162">
        <f>IF(N148="snížená",J148,0)</f>
        <v>0</v>
      </c>
      <c r="BG148" s="162">
        <f>IF(N148="zákl. přenesená",J148,0)</f>
        <v>0</v>
      </c>
      <c r="BH148" s="162">
        <f>IF(N148="sníž. přenesená",J148,0)</f>
        <v>0</v>
      </c>
      <c r="BI148" s="162">
        <f>IF(N148="nulová",J148,0)</f>
        <v>0</v>
      </c>
      <c r="BJ148" s="16" t="s">
        <v>79</v>
      </c>
      <c r="BK148" s="162">
        <f>ROUND(I148*H148,2)</f>
        <v>0</v>
      </c>
      <c r="BL148" s="16" t="s">
        <v>124</v>
      </c>
      <c r="BM148" s="161" t="s">
        <v>177</v>
      </c>
    </row>
    <row r="149" spans="1:65" s="163" customFormat="1">
      <c r="B149" s="164"/>
      <c r="D149" s="165" t="s">
        <v>126</v>
      </c>
      <c r="E149" s="166"/>
      <c r="F149" s="167" t="s">
        <v>178</v>
      </c>
      <c r="H149" s="168">
        <v>6</v>
      </c>
      <c r="I149" s="169"/>
      <c r="L149" s="164"/>
      <c r="M149" s="170"/>
      <c r="N149" s="171"/>
      <c r="O149" s="171"/>
      <c r="P149" s="171"/>
      <c r="Q149" s="171"/>
      <c r="R149" s="171"/>
      <c r="S149" s="171"/>
      <c r="T149" s="172"/>
      <c r="AT149" s="166" t="s">
        <v>126</v>
      </c>
      <c r="AU149" s="166" t="s">
        <v>81</v>
      </c>
      <c r="AV149" s="163" t="s">
        <v>81</v>
      </c>
      <c r="AW149" s="163" t="s">
        <v>31</v>
      </c>
      <c r="AX149" s="163" t="s">
        <v>79</v>
      </c>
      <c r="AY149" s="166" t="s">
        <v>117</v>
      </c>
    </row>
    <row r="150" spans="1:65" s="34" customFormat="1" ht="22.5">
      <c r="A150" s="30"/>
      <c r="B150" s="148"/>
      <c r="C150" s="149" t="s">
        <v>179</v>
      </c>
      <c r="D150" s="149" t="s">
        <v>119</v>
      </c>
      <c r="E150" s="150" t="s">
        <v>180</v>
      </c>
      <c r="F150" s="151" t="s">
        <v>181</v>
      </c>
      <c r="G150" s="152" t="s">
        <v>122</v>
      </c>
      <c r="H150" s="153">
        <v>17</v>
      </c>
      <c r="I150" s="154"/>
      <c r="J150" s="155">
        <f>ROUND(I150*H150,2)</f>
        <v>0</v>
      </c>
      <c r="K150" s="156" t="s">
        <v>123</v>
      </c>
      <c r="L150" s="31"/>
      <c r="M150" s="157"/>
      <c r="N150" s="158" t="s">
        <v>39</v>
      </c>
      <c r="O150" s="58"/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1" t="s">
        <v>124</v>
      </c>
      <c r="AT150" s="161" t="s">
        <v>119</v>
      </c>
      <c r="AU150" s="161" t="s">
        <v>81</v>
      </c>
      <c r="AY150" s="16" t="s">
        <v>117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6" t="s">
        <v>79</v>
      </c>
      <c r="BK150" s="162">
        <f>ROUND(I150*H150,2)</f>
        <v>0</v>
      </c>
      <c r="BL150" s="16" t="s">
        <v>124</v>
      </c>
      <c r="BM150" s="161" t="s">
        <v>182</v>
      </c>
    </row>
    <row r="151" spans="1:65" s="34" customFormat="1" ht="16.5" customHeight="1">
      <c r="A151" s="30"/>
      <c r="B151" s="148"/>
      <c r="C151" s="149" t="s">
        <v>183</v>
      </c>
      <c r="D151" s="149" t="s">
        <v>119</v>
      </c>
      <c r="E151" s="150" t="s">
        <v>184</v>
      </c>
      <c r="F151" s="151" t="s">
        <v>185</v>
      </c>
      <c r="G151" s="152" t="s">
        <v>122</v>
      </c>
      <c r="H151" s="153">
        <v>17</v>
      </c>
      <c r="I151" s="154"/>
      <c r="J151" s="155">
        <f>ROUND(I151*H151,2)</f>
        <v>0</v>
      </c>
      <c r="K151" s="156"/>
      <c r="L151" s="31"/>
      <c r="M151" s="157"/>
      <c r="N151" s="158" t="s">
        <v>39</v>
      </c>
      <c r="O151" s="58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1" t="s">
        <v>124</v>
      </c>
      <c r="AT151" s="161" t="s">
        <v>119</v>
      </c>
      <c r="AU151" s="161" t="s">
        <v>81</v>
      </c>
      <c r="AY151" s="16" t="s">
        <v>117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6" t="s">
        <v>79</v>
      </c>
      <c r="BK151" s="162">
        <f>ROUND(I151*H151,2)</f>
        <v>0</v>
      </c>
      <c r="BL151" s="16" t="s">
        <v>124</v>
      </c>
      <c r="BM151" s="161" t="s">
        <v>186</v>
      </c>
    </row>
    <row r="152" spans="1:65" s="134" customFormat="1" ht="22.9" customHeight="1">
      <c r="B152" s="135"/>
      <c r="D152" s="136" t="s">
        <v>73</v>
      </c>
      <c r="E152" s="146" t="s">
        <v>81</v>
      </c>
      <c r="F152" s="136" t="s">
        <v>187</v>
      </c>
      <c r="I152" s="138"/>
      <c r="J152" s="147">
        <f>BK152</f>
        <v>0</v>
      </c>
      <c r="L152" s="135"/>
      <c r="M152" s="140"/>
      <c r="N152" s="141"/>
      <c r="O152" s="141"/>
      <c r="P152" s="142">
        <f>SUM(P153:P154)</f>
        <v>0</v>
      </c>
      <c r="Q152" s="141"/>
      <c r="R152" s="142">
        <f>SUM(R153:R154)</f>
        <v>4.5171926799999991</v>
      </c>
      <c r="S152" s="141"/>
      <c r="T152" s="143">
        <f>SUM(T153:T154)</f>
        <v>0</v>
      </c>
      <c r="AR152" s="136" t="s">
        <v>79</v>
      </c>
      <c r="AT152" s="144" t="s">
        <v>73</v>
      </c>
      <c r="AU152" s="144" t="s">
        <v>79</v>
      </c>
      <c r="AY152" s="136" t="s">
        <v>117</v>
      </c>
      <c r="BK152" s="145">
        <f>SUM(BK153:BK154)</f>
        <v>0</v>
      </c>
    </row>
    <row r="153" spans="1:65" s="34" customFormat="1" ht="22.5">
      <c r="A153" s="30"/>
      <c r="B153" s="148"/>
      <c r="C153" s="149" t="s">
        <v>7</v>
      </c>
      <c r="D153" s="149" t="s">
        <v>119</v>
      </c>
      <c r="E153" s="150" t="s">
        <v>188</v>
      </c>
      <c r="F153" s="151" t="s">
        <v>189</v>
      </c>
      <c r="G153" s="152" t="s">
        <v>130</v>
      </c>
      <c r="H153" s="153">
        <v>2.0019999999999998</v>
      </c>
      <c r="I153" s="154"/>
      <c r="J153" s="155">
        <f>ROUND(I153*H153,2)</f>
        <v>0</v>
      </c>
      <c r="K153" s="156" t="s">
        <v>123</v>
      </c>
      <c r="L153" s="31"/>
      <c r="M153" s="157"/>
      <c r="N153" s="158" t="s">
        <v>39</v>
      </c>
      <c r="O153" s="58"/>
      <c r="P153" s="159">
        <f>O153*H153</f>
        <v>0</v>
      </c>
      <c r="Q153" s="159">
        <v>2.2563399999999998</v>
      </c>
      <c r="R153" s="159">
        <f>Q153*H153</f>
        <v>4.5171926799999991</v>
      </c>
      <c r="S153" s="159">
        <v>0</v>
      </c>
      <c r="T153" s="160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1" t="s">
        <v>124</v>
      </c>
      <c r="AT153" s="161" t="s">
        <v>119</v>
      </c>
      <c r="AU153" s="161" t="s">
        <v>81</v>
      </c>
      <c r="AY153" s="16" t="s">
        <v>117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6" t="s">
        <v>79</v>
      </c>
      <c r="BK153" s="162">
        <f>ROUND(I153*H153,2)</f>
        <v>0</v>
      </c>
      <c r="BL153" s="16" t="s">
        <v>124</v>
      </c>
      <c r="BM153" s="161" t="s">
        <v>190</v>
      </c>
    </row>
    <row r="154" spans="1:65" s="163" customFormat="1">
      <c r="B154" s="164"/>
      <c r="D154" s="165" t="s">
        <v>126</v>
      </c>
      <c r="E154" s="166"/>
      <c r="F154" s="167" t="s">
        <v>191</v>
      </c>
      <c r="H154" s="168">
        <v>2.0019999999999998</v>
      </c>
      <c r="I154" s="169"/>
      <c r="L154" s="164"/>
      <c r="M154" s="170"/>
      <c r="N154" s="171"/>
      <c r="O154" s="171"/>
      <c r="P154" s="171"/>
      <c r="Q154" s="171"/>
      <c r="R154" s="171"/>
      <c r="S154" s="171"/>
      <c r="T154" s="172"/>
      <c r="AT154" s="166" t="s">
        <v>126</v>
      </c>
      <c r="AU154" s="166" t="s">
        <v>81</v>
      </c>
      <c r="AV154" s="163" t="s">
        <v>81</v>
      </c>
      <c r="AW154" s="163" t="s">
        <v>31</v>
      </c>
      <c r="AX154" s="163" t="s">
        <v>79</v>
      </c>
      <c r="AY154" s="166" t="s">
        <v>117</v>
      </c>
    </row>
    <row r="155" spans="1:65" s="134" customFormat="1" ht="22.9" customHeight="1">
      <c r="B155" s="135"/>
      <c r="D155" s="136" t="s">
        <v>73</v>
      </c>
      <c r="E155" s="146" t="s">
        <v>147</v>
      </c>
      <c r="F155" s="136" t="s">
        <v>192</v>
      </c>
      <c r="I155" s="138"/>
      <c r="J155" s="147">
        <f>BK155</f>
        <v>0</v>
      </c>
      <c r="L155" s="135"/>
      <c r="M155" s="140"/>
      <c r="N155" s="141"/>
      <c r="O155" s="141"/>
      <c r="P155" s="142">
        <f>SUM(P156:P175)</f>
        <v>0</v>
      </c>
      <c r="Q155" s="141"/>
      <c r="R155" s="142">
        <f>SUM(R156:R175)</f>
        <v>0.56280550000000007</v>
      </c>
      <c r="S155" s="141"/>
      <c r="T155" s="143">
        <f>SUM(T156:T175)</f>
        <v>0.4</v>
      </c>
      <c r="AR155" s="136" t="s">
        <v>79</v>
      </c>
      <c r="AT155" s="144" t="s">
        <v>73</v>
      </c>
      <c r="AU155" s="144" t="s">
        <v>79</v>
      </c>
      <c r="AY155" s="136" t="s">
        <v>117</v>
      </c>
      <c r="BK155" s="145">
        <f>SUM(BK156:BK175)</f>
        <v>0</v>
      </c>
    </row>
    <row r="156" spans="1:65" s="34" customFormat="1" ht="16.5" customHeight="1">
      <c r="A156" s="30"/>
      <c r="B156" s="148"/>
      <c r="C156" s="149" t="s">
        <v>193</v>
      </c>
      <c r="D156" s="149" t="s">
        <v>119</v>
      </c>
      <c r="E156" s="150" t="s">
        <v>194</v>
      </c>
      <c r="F156" s="151" t="s">
        <v>195</v>
      </c>
      <c r="G156" s="152" t="s">
        <v>122</v>
      </c>
      <c r="H156" s="153">
        <v>14.173</v>
      </c>
      <c r="I156" s="154"/>
      <c r="J156" s="155">
        <f>ROUND(I156*H156,2)</f>
        <v>0</v>
      </c>
      <c r="K156" s="156"/>
      <c r="L156" s="31"/>
      <c r="M156" s="157"/>
      <c r="N156" s="158" t="s">
        <v>39</v>
      </c>
      <c r="O156" s="58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1" t="s">
        <v>124</v>
      </c>
      <c r="AT156" s="161" t="s">
        <v>119</v>
      </c>
      <c r="AU156" s="161" t="s">
        <v>81</v>
      </c>
      <c r="AY156" s="16" t="s">
        <v>117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6" t="s">
        <v>79</v>
      </c>
      <c r="BK156" s="162">
        <f>ROUND(I156*H156,2)</f>
        <v>0</v>
      </c>
      <c r="BL156" s="16" t="s">
        <v>124</v>
      </c>
      <c r="BM156" s="161" t="s">
        <v>196</v>
      </c>
    </row>
    <row r="157" spans="1:65" s="163" customFormat="1">
      <c r="B157" s="164"/>
      <c r="D157" s="165" t="s">
        <v>126</v>
      </c>
      <c r="E157" s="166"/>
      <c r="F157" s="167" t="s">
        <v>197</v>
      </c>
      <c r="H157" s="168">
        <v>2.645</v>
      </c>
      <c r="I157" s="169"/>
      <c r="L157" s="164"/>
      <c r="M157" s="170"/>
      <c r="N157" s="171"/>
      <c r="O157" s="171"/>
      <c r="P157" s="171"/>
      <c r="Q157" s="171"/>
      <c r="R157" s="171"/>
      <c r="S157" s="171"/>
      <c r="T157" s="172"/>
      <c r="AT157" s="166" t="s">
        <v>126</v>
      </c>
      <c r="AU157" s="166" t="s">
        <v>81</v>
      </c>
      <c r="AV157" s="163" t="s">
        <v>81</v>
      </c>
      <c r="AW157" s="163" t="s">
        <v>31</v>
      </c>
      <c r="AX157" s="163" t="s">
        <v>74</v>
      </c>
      <c r="AY157" s="166" t="s">
        <v>117</v>
      </c>
    </row>
    <row r="158" spans="1:65" s="163" customFormat="1">
      <c r="B158" s="164"/>
      <c r="D158" s="165" t="s">
        <v>126</v>
      </c>
      <c r="E158" s="166"/>
      <c r="F158" s="167" t="s">
        <v>198</v>
      </c>
      <c r="H158" s="168">
        <v>1.5</v>
      </c>
      <c r="I158" s="169"/>
      <c r="L158" s="164"/>
      <c r="M158" s="170"/>
      <c r="N158" s="171"/>
      <c r="O158" s="171"/>
      <c r="P158" s="171"/>
      <c r="Q158" s="171"/>
      <c r="R158" s="171"/>
      <c r="S158" s="171"/>
      <c r="T158" s="172"/>
      <c r="AT158" s="166" t="s">
        <v>126</v>
      </c>
      <c r="AU158" s="166" t="s">
        <v>81</v>
      </c>
      <c r="AV158" s="163" t="s">
        <v>81</v>
      </c>
      <c r="AW158" s="163" t="s">
        <v>31</v>
      </c>
      <c r="AX158" s="163" t="s">
        <v>74</v>
      </c>
      <c r="AY158" s="166" t="s">
        <v>117</v>
      </c>
    </row>
    <row r="159" spans="1:65" s="163" customFormat="1">
      <c r="B159" s="164"/>
      <c r="D159" s="165" t="s">
        <v>126</v>
      </c>
      <c r="E159" s="166"/>
      <c r="F159" s="167" t="s">
        <v>199</v>
      </c>
      <c r="H159" s="168">
        <v>7.7080000000000002</v>
      </c>
      <c r="I159" s="169"/>
      <c r="L159" s="164"/>
      <c r="M159" s="170"/>
      <c r="N159" s="171"/>
      <c r="O159" s="171"/>
      <c r="P159" s="171"/>
      <c r="Q159" s="171"/>
      <c r="R159" s="171"/>
      <c r="S159" s="171"/>
      <c r="T159" s="172"/>
      <c r="AT159" s="166" t="s">
        <v>126</v>
      </c>
      <c r="AU159" s="166" t="s">
        <v>81</v>
      </c>
      <c r="AV159" s="163" t="s">
        <v>81</v>
      </c>
      <c r="AW159" s="163" t="s">
        <v>31</v>
      </c>
      <c r="AX159" s="163" t="s">
        <v>74</v>
      </c>
      <c r="AY159" s="166" t="s">
        <v>117</v>
      </c>
    </row>
    <row r="160" spans="1:65" s="163" customFormat="1">
      <c r="B160" s="164"/>
      <c r="D160" s="165" t="s">
        <v>126</v>
      </c>
      <c r="E160" s="166"/>
      <c r="F160" s="167" t="s">
        <v>200</v>
      </c>
      <c r="H160" s="168">
        <v>2.3199999999999998</v>
      </c>
      <c r="I160" s="169"/>
      <c r="L160" s="164"/>
      <c r="M160" s="170"/>
      <c r="N160" s="171"/>
      <c r="O160" s="171"/>
      <c r="P160" s="171"/>
      <c r="Q160" s="171"/>
      <c r="R160" s="171"/>
      <c r="S160" s="171"/>
      <c r="T160" s="172"/>
      <c r="AT160" s="166" t="s">
        <v>126</v>
      </c>
      <c r="AU160" s="166" t="s">
        <v>81</v>
      </c>
      <c r="AV160" s="163" t="s">
        <v>81</v>
      </c>
      <c r="AW160" s="163" t="s">
        <v>31</v>
      </c>
      <c r="AX160" s="163" t="s">
        <v>74</v>
      </c>
      <c r="AY160" s="166" t="s">
        <v>117</v>
      </c>
    </row>
    <row r="161" spans="1:65" s="173" customFormat="1">
      <c r="B161" s="174"/>
      <c r="D161" s="165" t="s">
        <v>126</v>
      </c>
      <c r="E161" s="175"/>
      <c r="F161" s="176" t="s">
        <v>201</v>
      </c>
      <c r="H161" s="177">
        <v>14.173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126</v>
      </c>
      <c r="AU161" s="175" t="s">
        <v>81</v>
      </c>
      <c r="AV161" s="173" t="s">
        <v>124</v>
      </c>
      <c r="AW161" s="173" t="s">
        <v>31</v>
      </c>
      <c r="AX161" s="173" t="s">
        <v>79</v>
      </c>
      <c r="AY161" s="175" t="s">
        <v>117</v>
      </c>
    </row>
    <row r="162" spans="1:65" s="34" customFormat="1" ht="22.5">
      <c r="A162" s="30"/>
      <c r="B162" s="148"/>
      <c r="C162" s="149" t="s">
        <v>202</v>
      </c>
      <c r="D162" s="149" t="s">
        <v>119</v>
      </c>
      <c r="E162" s="150" t="s">
        <v>203</v>
      </c>
      <c r="F162" s="151" t="s">
        <v>204</v>
      </c>
      <c r="G162" s="152" t="s">
        <v>205</v>
      </c>
      <c r="H162" s="153">
        <v>4</v>
      </c>
      <c r="I162" s="154"/>
      <c r="J162" s="155">
        <f>ROUND(I162*H162,2)</f>
        <v>0</v>
      </c>
      <c r="K162" s="156"/>
      <c r="L162" s="31"/>
      <c r="M162" s="157"/>
      <c r="N162" s="158" t="s">
        <v>39</v>
      </c>
      <c r="O162" s="58"/>
      <c r="P162" s="159">
        <f>O162*H162</f>
        <v>0</v>
      </c>
      <c r="Q162" s="159">
        <v>0</v>
      </c>
      <c r="R162" s="159">
        <f>Q162*H162</f>
        <v>0</v>
      </c>
      <c r="S162" s="159">
        <v>0.08</v>
      </c>
      <c r="T162" s="160">
        <f>S162*H162</f>
        <v>0.32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1" t="s">
        <v>124</v>
      </c>
      <c r="AT162" s="161" t="s">
        <v>119</v>
      </c>
      <c r="AU162" s="161" t="s">
        <v>81</v>
      </c>
      <c r="AY162" s="16" t="s">
        <v>117</v>
      </c>
      <c r="BE162" s="162">
        <f>IF(N162="základní",J162,0)</f>
        <v>0</v>
      </c>
      <c r="BF162" s="162">
        <f>IF(N162="snížená",J162,0)</f>
        <v>0</v>
      </c>
      <c r="BG162" s="162">
        <f>IF(N162="zákl. přenesená",J162,0)</f>
        <v>0</v>
      </c>
      <c r="BH162" s="162">
        <f>IF(N162="sníž. přenesená",J162,0)</f>
        <v>0</v>
      </c>
      <c r="BI162" s="162">
        <f>IF(N162="nulová",J162,0)</f>
        <v>0</v>
      </c>
      <c r="BJ162" s="16" t="s">
        <v>79</v>
      </c>
      <c r="BK162" s="162">
        <f>ROUND(I162*H162,2)</f>
        <v>0</v>
      </c>
      <c r="BL162" s="16" t="s">
        <v>124</v>
      </c>
      <c r="BM162" s="161" t="s">
        <v>206</v>
      </c>
    </row>
    <row r="163" spans="1:65" s="163" customFormat="1">
      <c r="B163" s="164"/>
      <c r="D163" s="165" t="s">
        <v>126</v>
      </c>
      <c r="E163" s="166"/>
      <c r="F163" s="167" t="s">
        <v>124</v>
      </c>
      <c r="H163" s="168">
        <v>4</v>
      </c>
      <c r="I163" s="169"/>
      <c r="L163" s="164"/>
      <c r="M163" s="170"/>
      <c r="N163" s="171"/>
      <c r="O163" s="171"/>
      <c r="P163" s="171"/>
      <c r="Q163" s="171"/>
      <c r="R163" s="171"/>
      <c r="S163" s="171"/>
      <c r="T163" s="172"/>
      <c r="AT163" s="166" t="s">
        <v>126</v>
      </c>
      <c r="AU163" s="166" t="s">
        <v>81</v>
      </c>
      <c r="AV163" s="163" t="s">
        <v>81</v>
      </c>
      <c r="AW163" s="163" t="s">
        <v>31</v>
      </c>
      <c r="AX163" s="163" t="s">
        <v>79</v>
      </c>
      <c r="AY163" s="166" t="s">
        <v>117</v>
      </c>
    </row>
    <row r="164" spans="1:65" s="34" customFormat="1" ht="16.5" customHeight="1">
      <c r="A164" s="30"/>
      <c r="B164" s="148"/>
      <c r="C164" s="149" t="s">
        <v>207</v>
      </c>
      <c r="D164" s="149" t="s">
        <v>119</v>
      </c>
      <c r="E164" s="150" t="s">
        <v>208</v>
      </c>
      <c r="F164" s="151" t="s">
        <v>209</v>
      </c>
      <c r="G164" s="152" t="s">
        <v>205</v>
      </c>
      <c r="H164" s="153">
        <v>1</v>
      </c>
      <c r="I164" s="154"/>
      <c r="J164" s="155">
        <f>ROUND(I164*H164,2)</f>
        <v>0</v>
      </c>
      <c r="K164" s="156"/>
      <c r="L164" s="31"/>
      <c r="M164" s="157"/>
      <c r="N164" s="158" t="s">
        <v>39</v>
      </c>
      <c r="O164" s="58"/>
      <c r="P164" s="159">
        <f>O164*H164</f>
        <v>0</v>
      </c>
      <c r="Q164" s="159">
        <v>0</v>
      </c>
      <c r="R164" s="159">
        <f>Q164*H164</f>
        <v>0</v>
      </c>
      <c r="S164" s="159">
        <v>0.08</v>
      </c>
      <c r="T164" s="160">
        <f>S164*H164</f>
        <v>0.08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1" t="s">
        <v>124</v>
      </c>
      <c r="AT164" s="161" t="s">
        <v>119</v>
      </c>
      <c r="AU164" s="161" t="s">
        <v>81</v>
      </c>
      <c r="AY164" s="16" t="s">
        <v>117</v>
      </c>
      <c r="BE164" s="162">
        <f>IF(N164="základní",J164,0)</f>
        <v>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16" t="s">
        <v>79</v>
      </c>
      <c r="BK164" s="162">
        <f>ROUND(I164*H164,2)</f>
        <v>0</v>
      </c>
      <c r="BL164" s="16" t="s">
        <v>124</v>
      </c>
      <c r="BM164" s="161" t="s">
        <v>210</v>
      </c>
    </row>
    <row r="165" spans="1:65" s="163" customFormat="1">
      <c r="B165" s="164"/>
      <c r="D165" s="165" t="s">
        <v>126</v>
      </c>
      <c r="E165" s="166"/>
      <c r="F165" s="167" t="s">
        <v>79</v>
      </c>
      <c r="H165" s="168">
        <v>1</v>
      </c>
      <c r="I165" s="169"/>
      <c r="L165" s="164"/>
      <c r="M165" s="170"/>
      <c r="N165" s="171"/>
      <c r="O165" s="171"/>
      <c r="P165" s="171"/>
      <c r="Q165" s="171"/>
      <c r="R165" s="171"/>
      <c r="S165" s="171"/>
      <c r="T165" s="172"/>
      <c r="AT165" s="166" t="s">
        <v>126</v>
      </c>
      <c r="AU165" s="166" t="s">
        <v>81</v>
      </c>
      <c r="AV165" s="163" t="s">
        <v>81</v>
      </c>
      <c r="AW165" s="163" t="s">
        <v>31</v>
      </c>
      <c r="AX165" s="163" t="s">
        <v>79</v>
      </c>
      <c r="AY165" s="166" t="s">
        <v>117</v>
      </c>
    </row>
    <row r="166" spans="1:65" s="34" customFormat="1" ht="33.75">
      <c r="A166" s="30"/>
      <c r="B166" s="148"/>
      <c r="C166" s="149" t="s">
        <v>211</v>
      </c>
      <c r="D166" s="149" t="s">
        <v>119</v>
      </c>
      <c r="E166" s="150" t="s">
        <v>212</v>
      </c>
      <c r="F166" s="151" t="s">
        <v>213</v>
      </c>
      <c r="G166" s="152" t="s">
        <v>205</v>
      </c>
      <c r="H166" s="153">
        <v>1</v>
      </c>
      <c r="I166" s="154"/>
      <c r="J166" s="155">
        <f>ROUND(I166*H166,2)</f>
        <v>0</v>
      </c>
      <c r="K166" s="156"/>
      <c r="L166" s="31"/>
      <c r="M166" s="157"/>
      <c r="N166" s="158" t="s">
        <v>39</v>
      </c>
      <c r="O166" s="58"/>
      <c r="P166" s="159">
        <f>O166*H166</f>
        <v>0</v>
      </c>
      <c r="Q166" s="159">
        <v>0.3</v>
      </c>
      <c r="R166" s="159">
        <f>Q166*H166</f>
        <v>0.3</v>
      </c>
      <c r="S166" s="159">
        <v>0</v>
      </c>
      <c r="T166" s="160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1" t="s">
        <v>124</v>
      </c>
      <c r="AT166" s="161" t="s">
        <v>119</v>
      </c>
      <c r="AU166" s="161" t="s">
        <v>81</v>
      </c>
      <c r="AY166" s="16" t="s">
        <v>117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6" t="s">
        <v>79</v>
      </c>
      <c r="BK166" s="162">
        <f>ROUND(I166*H166,2)</f>
        <v>0</v>
      </c>
      <c r="BL166" s="16" t="s">
        <v>124</v>
      </c>
      <c r="BM166" s="161" t="s">
        <v>214</v>
      </c>
    </row>
    <row r="167" spans="1:65" s="163" customFormat="1">
      <c r="B167" s="164"/>
      <c r="D167" s="165" t="s">
        <v>126</v>
      </c>
      <c r="E167" s="166"/>
      <c r="F167" s="167" t="s">
        <v>79</v>
      </c>
      <c r="H167" s="168">
        <v>1</v>
      </c>
      <c r="I167" s="169"/>
      <c r="L167" s="164"/>
      <c r="M167" s="170"/>
      <c r="N167" s="171"/>
      <c r="O167" s="171"/>
      <c r="P167" s="171"/>
      <c r="Q167" s="171"/>
      <c r="R167" s="171"/>
      <c r="S167" s="171"/>
      <c r="T167" s="172"/>
      <c r="AT167" s="166" t="s">
        <v>126</v>
      </c>
      <c r="AU167" s="166" t="s">
        <v>81</v>
      </c>
      <c r="AV167" s="163" t="s">
        <v>81</v>
      </c>
      <c r="AW167" s="163" t="s">
        <v>31</v>
      </c>
      <c r="AX167" s="163" t="s">
        <v>79</v>
      </c>
      <c r="AY167" s="166" t="s">
        <v>117</v>
      </c>
    </row>
    <row r="168" spans="1:65" s="34" customFormat="1" ht="16.5" customHeight="1">
      <c r="A168" s="30"/>
      <c r="B168" s="148"/>
      <c r="C168" s="149" t="s">
        <v>215</v>
      </c>
      <c r="D168" s="149" t="s">
        <v>119</v>
      </c>
      <c r="E168" s="150" t="s">
        <v>216</v>
      </c>
      <c r="F168" s="151" t="s">
        <v>217</v>
      </c>
      <c r="G168" s="152" t="s">
        <v>205</v>
      </c>
      <c r="H168" s="153">
        <v>1</v>
      </c>
      <c r="I168" s="154"/>
      <c r="J168" s="155">
        <f>ROUND(I168*H168,2)</f>
        <v>0</v>
      </c>
      <c r="K168" s="156"/>
      <c r="L168" s="31"/>
      <c r="M168" s="157"/>
      <c r="N168" s="158" t="s">
        <v>39</v>
      </c>
      <c r="O168" s="58"/>
      <c r="P168" s="159">
        <f>O168*H168</f>
        <v>0</v>
      </c>
      <c r="Q168" s="159">
        <v>0.05</v>
      </c>
      <c r="R168" s="159">
        <f>Q168*H168</f>
        <v>0.05</v>
      </c>
      <c r="S168" s="159">
        <v>0</v>
      </c>
      <c r="T168" s="160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1" t="s">
        <v>124</v>
      </c>
      <c r="AT168" s="161" t="s">
        <v>119</v>
      </c>
      <c r="AU168" s="161" t="s">
        <v>81</v>
      </c>
      <c r="AY168" s="16" t="s">
        <v>117</v>
      </c>
      <c r="BE168" s="162">
        <f>IF(N168="základní",J168,0)</f>
        <v>0</v>
      </c>
      <c r="BF168" s="162">
        <f>IF(N168="snížená",J168,0)</f>
        <v>0</v>
      </c>
      <c r="BG168" s="162">
        <f>IF(N168="zákl. přenesená",J168,0)</f>
        <v>0</v>
      </c>
      <c r="BH168" s="162">
        <f>IF(N168="sníž. přenesená",J168,0)</f>
        <v>0</v>
      </c>
      <c r="BI168" s="162">
        <f>IF(N168="nulová",J168,0)</f>
        <v>0</v>
      </c>
      <c r="BJ168" s="16" t="s">
        <v>79</v>
      </c>
      <c r="BK168" s="162">
        <f>ROUND(I168*H168,2)</f>
        <v>0</v>
      </c>
      <c r="BL168" s="16" t="s">
        <v>124</v>
      </c>
      <c r="BM168" s="161" t="s">
        <v>218</v>
      </c>
    </row>
    <row r="169" spans="1:65" s="163" customFormat="1">
      <c r="B169" s="164"/>
      <c r="D169" s="165" t="s">
        <v>126</v>
      </c>
      <c r="E169" s="166"/>
      <c r="F169" s="167" t="s">
        <v>79</v>
      </c>
      <c r="H169" s="168">
        <v>1</v>
      </c>
      <c r="I169" s="169"/>
      <c r="L169" s="164"/>
      <c r="M169" s="170"/>
      <c r="N169" s="171"/>
      <c r="O169" s="171"/>
      <c r="P169" s="171"/>
      <c r="Q169" s="171"/>
      <c r="R169" s="171"/>
      <c r="S169" s="171"/>
      <c r="T169" s="172"/>
      <c r="AT169" s="166" t="s">
        <v>126</v>
      </c>
      <c r="AU169" s="166" t="s">
        <v>81</v>
      </c>
      <c r="AV169" s="163" t="s">
        <v>81</v>
      </c>
      <c r="AW169" s="163" t="s">
        <v>31</v>
      </c>
      <c r="AX169" s="163" t="s">
        <v>79</v>
      </c>
      <c r="AY169" s="166" t="s">
        <v>117</v>
      </c>
    </row>
    <row r="170" spans="1:65" s="34" customFormat="1" ht="22.5">
      <c r="A170" s="30"/>
      <c r="B170" s="148"/>
      <c r="C170" s="149" t="s">
        <v>6</v>
      </c>
      <c r="D170" s="149" t="s">
        <v>119</v>
      </c>
      <c r="E170" s="150" t="s">
        <v>219</v>
      </c>
      <c r="F170" s="151" t="s">
        <v>220</v>
      </c>
      <c r="G170" s="152" t="s">
        <v>122</v>
      </c>
      <c r="H170" s="153">
        <v>2.99</v>
      </c>
      <c r="I170" s="154"/>
      <c r="J170" s="155">
        <f>ROUND(I170*H170,2)</f>
        <v>0</v>
      </c>
      <c r="K170" s="156" t="s">
        <v>123</v>
      </c>
      <c r="L170" s="31"/>
      <c r="M170" s="157"/>
      <c r="N170" s="158" t="s">
        <v>39</v>
      </c>
      <c r="O170" s="58"/>
      <c r="P170" s="159">
        <f>O170*H170</f>
        <v>0</v>
      </c>
      <c r="Q170" s="159">
        <v>1.4E-3</v>
      </c>
      <c r="R170" s="159">
        <f>Q170*H170</f>
        <v>4.1860000000000005E-3</v>
      </c>
      <c r="S170" s="159">
        <v>0</v>
      </c>
      <c r="T170" s="160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1" t="s">
        <v>124</v>
      </c>
      <c r="AT170" s="161" t="s">
        <v>119</v>
      </c>
      <c r="AU170" s="161" t="s">
        <v>81</v>
      </c>
      <c r="AY170" s="16" t="s">
        <v>117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6" t="s">
        <v>79</v>
      </c>
      <c r="BK170" s="162">
        <f>ROUND(I170*H170,2)</f>
        <v>0</v>
      </c>
      <c r="BL170" s="16" t="s">
        <v>124</v>
      </c>
      <c r="BM170" s="161" t="s">
        <v>221</v>
      </c>
    </row>
    <row r="171" spans="1:65" s="34" customFormat="1" ht="22.5">
      <c r="A171" s="30"/>
      <c r="B171" s="148"/>
      <c r="C171" s="149" t="s">
        <v>222</v>
      </c>
      <c r="D171" s="149" t="s">
        <v>119</v>
      </c>
      <c r="E171" s="150" t="s">
        <v>223</v>
      </c>
      <c r="F171" s="151" t="s">
        <v>224</v>
      </c>
      <c r="G171" s="152" t="s">
        <v>122</v>
      </c>
      <c r="H171" s="153">
        <v>2.99</v>
      </c>
      <c r="I171" s="154"/>
      <c r="J171" s="155">
        <f>ROUND(I171*H171,2)</f>
        <v>0</v>
      </c>
      <c r="K171" s="156" t="s">
        <v>123</v>
      </c>
      <c r="L171" s="31"/>
      <c r="M171" s="157"/>
      <c r="N171" s="158" t="s">
        <v>39</v>
      </c>
      <c r="O171" s="58"/>
      <c r="P171" s="159">
        <f>O171*H171</f>
        <v>0</v>
      </c>
      <c r="Q171" s="159">
        <v>7.3499999999999998E-3</v>
      </c>
      <c r="R171" s="159">
        <f>Q171*H171</f>
        <v>2.19765E-2</v>
      </c>
      <c r="S171" s="159">
        <v>0</v>
      </c>
      <c r="T171" s="160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1" t="s">
        <v>124</v>
      </c>
      <c r="AT171" s="161" t="s">
        <v>119</v>
      </c>
      <c r="AU171" s="161" t="s">
        <v>81</v>
      </c>
      <c r="AY171" s="16" t="s">
        <v>117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79</v>
      </c>
      <c r="BK171" s="162">
        <f>ROUND(I171*H171,2)</f>
        <v>0</v>
      </c>
      <c r="BL171" s="16" t="s">
        <v>124</v>
      </c>
      <c r="BM171" s="161" t="s">
        <v>225</v>
      </c>
    </row>
    <row r="172" spans="1:65" s="34" customFormat="1" ht="22.5">
      <c r="A172" s="30"/>
      <c r="B172" s="148"/>
      <c r="C172" s="149" t="s">
        <v>226</v>
      </c>
      <c r="D172" s="149" t="s">
        <v>119</v>
      </c>
      <c r="E172" s="150" t="s">
        <v>227</v>
      </c>
      <c r="F172" s="151" t="s">
        <v>228</v>
      </c>
      <c r="G172" s="152" t="s">
        <v>122</v>
      </c>
      <c r="H172" s="153">
        <v>2.99</v>
      </c>
      <c r="I172" s="154"/>
      <c r="J172" s="155">
        <f>ROUND(I172*H172,2)</f>
        <v>0</v>
      </c>
      <c r="K172" s="156" t="s">
        <v>123</v>
      </c>
      <c r="L172" s="31"/>
      <c r="M172" s="157"/>
      <c r="N172" s="158" t="s">
        <v>39</v>
      </c>
      <c r="O172" s="58"/>
      <c r="P172" s="159">
        <f>O172*H172</f>
        <v>0</v>
      </c>
      <c r="Q172" s="159">
        <v>3.5200000000000002E-2</v>
      </c>
      <c r="R172" s="159">
        <f>Q172*H172</f>
        <v>0.10524800000000001</v>
      </c>
      <c r="S172" s="159">
        <v>0</v>
      </c>
      <c r="T172" s="160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1" t="s">
        <v>124</v>
      </c>
      <c r="AT172" s="161" t="s">
        <v>119</v>
      </c>
      <c r="AU172" s="161" t="s">
        <v>81</v>
      </c>
      <c r="AY172" s="16" t="s">
        <v>117</v>
      </c>
      <c r="BE172" s="162">
        <f>IF(N172="základní",J172,0)</f>
        <v>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16" t="s">
        <v>79</v>
      </c>
      <c r="BK172" s="162">
        <f>ROUND(I172*H172,2)</f>
        <v>0</v>
      </c>
      <c r="BL172" s="16" t="s">
        <v>124</v>
      </c>
      <c r="BM172" s="161" t="s">
        <v>229</v>
      </c>
    </row>
    <row r="173" spans="1:65" s="34" customFormat="1" ht="22.5">
      <c r="A173" s="30"/>
      <c r="B173" s="148"/>
      <c r="C173" s="149" t="s">
        <v>230</v>
      </c>
      <c r="D173" s="149" t="s">
        <v>119</v>
      </c>
      <c r="E173" s="150" t="s">
        <v>231</v>
      </c>
      <c r="F173" s="151" t="s">
        <v>232</v>
      </c>
      <c r="G173" s="152" t="s">
        <v>122</v>
      </c>
      <c r="H173" s="153">
        <v>2.99</v>
      </c>
      <c r="I173" s="154"/>
      <c r="J173" s="155">
        <f>ROUND(I173*H173,2)</f>
        <v>0</v>
      </c>
      <c r="K173" s="156" t="s">
        <v>123</v>
      </c>
      <c r="L173" s="31"/>
      <c r="M173" s="157"/>
      <c r="N173" s="158" t="s">
        <v>39</v>
      </c>
      <c r="O173" s="58"/>
      <c r="P173" s="159">
        <f>O173*H173</f>
        <v>0</v>
      </c>
      <c r="Q173" s="159">
        <v>1.0500000000000001E-2</v>
      </c>
      <c r="R173" s="159">
        <f>Q173*H173</f>
        <v>3.1395000000000006E-2</v>
      </c>
      <c r="S173" s="159">
        <v>0</v>
      </c>
      <c r="T173" s="160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1" t="s">
        <v>124</v>
      </c>
      <c r="AT173" s="161" t="s">
        <v>119</v>
      </c>
      <c r="AU173" s="161" t="s">
        <v>81</v>
      </c>
      <c r="AY173" s="16" t="s">
        <v>117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6" t="s">
        <v>79</v>
      </c>
      <c r="BK173" s="162">
        <f>ROUND(I173*H173,2)</f>
        <v>0</v>
      </c>
      <c r="BL173" s="16" t="s">
        <v>124</v>
      </c>
      <c r="BM173" s="161" t="s">
        <v>233</v>
      </c>
    </row>
    <row r="174" spans="1:65" s="34" customFormat="1" ht="16.5" customHeight="1">
      <c r="A174" s="30"/>
      <c r="B174" s="148"/>
      <c r="C174" s="149" t="s">
        <v>234</v>
      </c>
      <c r="D174" s="149" t="s">
        <v>119</v>
      </c>
      <c r="E174" s="150" t="s">
        <v>235</v>
      </c>
      <c r="F174" s="151" t="s">
        <v>236</v>
      </c>
      <c r="G174" s="152" t="s">
        <v>205</v>
      </c>
      <c r="H174" s="153">
        <v>1</v>
      </c>
      <c r="I174" s="154"/>
      <c r="J174" s="155">
        <f>ROUND(I174*H174,2)</f>
        <v>0</v>
      </c>
      <c r="K174" s="156"/>
      <c r="L174" s="31"/>
      <c r="M174" s="157"/>
      <c r="N174" s="158" t="s">
        <v>39</v>
      </c>
      <c r="O174" s="58"/>
      <c r="P174" s="159">
        <f>O174*H174</f>
        <v>0</v>
      </c>
      <c r="Q174" s="159">
        <v>0.05</v>
      </c>
      <c r="R174" s="159">
        <f>Q174*H174</f>
        <v>0.05</v>
      </c>
      <c r="S174" s="159">
        <v>0</v>
      </c>
      <c r="T174" s="160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1" t="s">
        <v>124</v>
      </c>
      <c r="AT174" s="161" t="s">
        <v>119</v>
      </c>
      <c r="AU174" s="161" t="s">
        <v>81</v>
      </c>
      <c r="AY174" s="16" t="s">
        <v>117</v>
      </c>
      <c r="BE174" s="162">
        <f>IF(N174="základní",J174,0)</f>
        <v>0</v>
      </c>
      <c r="BF174" s="162">
        <f>IF(N174="snížená",J174,0)</f>
        <v>0</v>
      </c>
      <c r="BG174" s="162">
        <f>IF(N174="zákl. přenesená",J174,0)</f>
        <v>0</v>
      </c>
      <c r="BH174" s="162">
        <f>IF(N174="sníž. přenesená",J174,0)</f>
        <v>0</v>
      </c>
      <c r="BI174" s="162">
        <f>IF(N174="nulová",J174,0)</f>
        <v>0</v>
      </c>
      <c r="BJ174" s="16" t="s">
        <v>79</v>
      </c>
      <c r="BK174" s="162">
        <f>ROUND(I174*H174,2)</f>
        <v>0</v>
      </c>
      <c r="BL174" s="16" t="s">
        <v>124</v>
      </c>
      <c r="BM174" s="161" t="s">
        <v>237</v>
      </c>
    </row>
    <row r="175" spans="1:65" s="163" customFormat="1">
      <c r="B175" s="164"/>
      <c r="D175" s="165" t="s">
        <v>126</v>
      </c>
      <c r="E175" s="166"/>
      <c r="F175" s="167" t="s">
        <v>79</v>
      </c>
      <c r="H175" s="168">
        <v>1</v>
      </c>
      <c r="I175" s="169"/>
      <c r="L175" s="164"/>
      <c r="M175" s="170"/>
      <c r="N175" s="171"/>
      <c r="O175" s="171"/>
      <c r="P175" s="171"/>
      <c r="Q175" s="171"/>
      <c r="R175" s="171"/>
      <c r="S175" s="171"/>
      <c r="T175" s="172"/>
      <c r="AT175" s="166" t="s">
        <v>126</v>
      </c>
      <c r="AU175" s="166" t="s">
        <v>81</v>
      </c>
      <c r="AV175" s="163" t="s">
        <v>81</v>
      </c>
      <c r="AW175" s="163" t="s">
        <v>31</v>
      </c>
      <c r="AX175" s="163" t="s">
        <v>79</v>
      </c>
      <c r="AY175" s="166" t="s">
        <v>117</v>
      </c>
    </row>
    <row r="176" spans="1:65" s="134" customFormat="1" ht="22.9" customHeight="1">
      <c r="B176" s="135"/>
      <c r="D176" s="136" t="s">
        <v>73</v>
      </c>
      <c r="E176" s="146" t="s">
        <v>156</v>
      </c>
      <c r="F176" s="136" t="s">
        <v>238</v>
      </c>
      <c r="I176" s="138"/>
      <c r="J176" s="147">
        <f>BK176</f>
        <v>0</v>
      </c>
      <c r="L176" s="135"/>
      <c r="M176" s="140"/>
      <c r="N176" s="141"/>
      <c r="O176" s="141"/>
      <c r="P176" s="142">
        <f>SUM(P177:P178)</f>
        <v>0</v>
      </c>
      <c r="Q176" s="141"/>
      <c r="R176" s="142">
        <f>SUM(R177:R178)</f>
        <v>3.089</v>
      </c>
      <c r="S176" s="141"/>
      <c r="T176" s="143">
        <f>SUM(T177:T178)</f>
        <v>0</v>
      </c>
      <c r="AR176" s="136" t="s">
        <v>79</v>
      </c>
      <c r="AT176" s="144" t="s">
        <v>73</v>
      </c>
      <c r="AU176" s="144" t="s">
        <v>79</v>
      </c>
      <c r="AY176" s="136" t="s">
        <v>117</v>
      </c>
      <c r="BK176" s="145">
        <f>SUM(BK177:BK178)</f>
        <v>0</v>
      </c>
    </row>
    <row r="177" spans="1:65" s="34" customFormat="1" ht="16.5" customHeight="1">
      <c r="A177" s="30"/>
      <c r="B177" s="148"/>
      <c r="C177" s="149" t="s">
        <v>239</v>
      </c>
      <c r="D177" s="149" t="s">
        <v>119</v>
      </c>
      <c r="E177" s="150" t="s">
        <v>240</v>
      </c>
      <c r="F177" s="151" t="s">
        <v>241</v>
      </c>
      <c r="G177" s="152" t="s">
        <v>205</v>
      </c>
      <c r="H177" s="153">
        <v>1</v>
      </c>
      <c r="I177" s="154"/>
      <c r="J177" s="155">
        <f>ROUND(I177*H177,2)</f>
        <v>0</v>
      </c>
      <c r="K177" s="156"/>
      <c r="L177" s="31"/>
      <c r="M177" s="157"/>
      <c r="N177" s="158" t="s">
        <v>39</v>
      </c>
      <c r="O177" s="58"/>
      <c r="P177" s="159">
        <f>O177*H177</f>
        <v>0</v>
      </c>
      <c r="Q177" s="159">
        <v>1.5445</v>
      </c>
      <c r="R177" s="159">
        <f>Q177*H177</f>
        <v>1.5445</v>
      </c>
      <c r="S177" s="159">
        <v>0</v>
      </c>
      <c r="T177" s="160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1" t="s">
        <v>124</v>
      </c>
      <c r="AT177" s="161" t="s">
        <v>119</v>
      </c>
      <c r="AU177" s="161" t="s">
        <v>81</v>
      </c>
      <c r="AY177" s="16" t="s">
        <v>117</v>
      </c>
      <c r="BE177" s="162">
        <f>IF(N177="základní",J177,0)</f>
        <v>0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16" t="s">
        <v>79</v>
      </c>
      <c r="BK177" s="162">
        <f>ROUND(I177*H177,2)</f>
        <v>0</v>
      </c>
      <c r="BL177" s="16" t="s">
        <v>124</v>
      </c>
      <c r="BM177" s="161" t="s">
        <v>242</v>
      </c>
    </row>
    <row r="178" spans="1:65" s="34" customFormat="1" ht="16.5" customHeight="1">
      <c r="A178" s="30"/>
      <c r="B178" s="148"/>
      <c r="C178" s="149" t="s">
        <v>243</v>
      </c>
      <c r="D178" s="149" t="s">
        <v>119</v>
      </c>
      <c r="E178" s="150" t="s">
        <v>244</v>
      </c>
      <c r="F178" s="151" t="s">
        <v>245</v>
      </c>
      <c r="G178" s="152" t="s">
        <v>205</v>
      </c>
      <c r="H178" s="153">
        <v>1</v>
      </c>
      <c r="I178" s="154"/>
      <c r="J178" s="155">
        <f>ROUND(I178*H178,2)</f>
        <v>0</v>
      </c>
      <c r="K178" s="156"/>
      <c r="L178" s="31"/>
      <c r="M178" s="157"/>
      <c r="N178" s="158" t="s">
        <v>39</v>
      </c>
      <c r="O178" s="58"/>
      <c r="P178" s="159">
        <f>O178*H178</f>
        <v>0</v>
      </c>
      <c r="Q178" s="159">
        <v>1.5445</v>
      </c>
      <c r="R178" s="159">
        <f>Q178*H178</f>
        <v>1.5445</v>
      </c>
      <c r="S178" s="159">
        <v>0</v>
      </c>
      <c r="T178" s="160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1" t="s">
        <v>124</v>
      </c>
      <c r="AT178" s="161" t="s">
        <v>119</v>
      </c>
      <c r="AU178" s="161" t="s">
        <v>81</v>
      </c>
      <c r="AY178" s="16" t="s">
        <v>117</v>
      </c>
      <c r="BE178" s="162">
        <f>IF(N178="základní",J178,0)</f>
        <v>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16" t="s">
        <v>79</v>
      </c>
      <c r="BK178" s="162">
        <f>ROUND(I178*H178,2)</f>
        <v>0</v>
      </c>
      <c r="BL178" s="16" t="s">
        <v>124</v>
      </c>
      <c r="BM178" s="161" t="s">
        <v>246</v>
      </c>
    </row>
    <row r="179" spans="1:65" s="134" customFormat="1" ht="22.9" customHeight="1">
      <c r="B179" s="135"/>
      <c r="D179" s="136" t="s">
        <v>73</v>
      </c>
      <c r="E179" s="146" t="s">
        <v>162</v>
      </c>
      <c r="F179" s="136" t="s">
        <v>247</v>
      </c>
      <c r="I179" s="138"/>
      <c r="J179" s="147">
        <f>BK179</f>
        <v>0</v>
      </c>
      <c r="L179" s="135"/>
      <c r="M179" s="140"/>
      <c r="N179" s="141"/>
      <c r="O179" s="141"/>
      <c r="P179" s="142">
        <f>SUM(P180:P181)</f>
        <v>0</v>
      </c>
      <c r="Q179" s="141"/>
      <c r="R179" s="142">
        <f>SUM(R180:R181)</f>
        <v>0</v>
      </c>
      <c r="S179" s="141"/>
      <c r="T179" s="143">
        <f>SUM(T180:T181)</f>
        <v>0.14950000000000002</v>
      </c>
      <c r="AR179" s="136" t="s">
        <v>79</v>
      </c>
      <c r="AT179" s="144" t="s">
        <v>73</v>
      </c>
      <c r="AU179" s="144" t="s">
        <v>79</v>
      </c>
      <c r="AY179" s="136" t="s">
        <v>117</v>
      </c>
      <c r="BK179" s="145">
        <f>SUM(BK180:BK181)</f>
        <v>0</v>
      </c>
    </row>
    <row r="180" spans="1:65" s="34" customFormat="1" ht="22.5">
      <c r="A180" s="30"/>
      <c r="B180" s="148"/>
      <c r="C180" s="149" t="s">
        <v>248</v>
      </c>
      <c r="D180" s="149" t="s">
        <v>119</v>
      </c>
      <c r="E180" s="150" t="s">
        <v>249</v>
      </c>
      <c r="F180" s="151" t="s">
        <v>250</v>
      </c>
      <c r="G180" s="152" t="s">
        <v>122</v>
      </c>
      <c r="H180" s="153">
        <v>2.99</v>
      </c>
      <c r="I180" s="154"/>
      <c r="J180" s="155">
        <f>ROUND(I180*H180,2)</f>
        <v>0</v>
      </c>
      <c r="K180" s="156" t="s">
        <v>123</v>
      </c>
      <c r="L180" s="31"/>
      <c r="M180" s="157"/>
      <c r="N180" s="158" t="s">
        <v>39</v>
      </c>
      <c r="O180" s="58"/>
      <c r="P180" s="159">
        <f>O180*H180</f>
        <v>0</v>
      </c>
      <c r="Q180" s="159">
        <v>0</v>
      </c>
      <c r="R180" s="159">
        <f>Q180*H180</f>
        <v>0</v>
      </c>
      <c r="S180" s="159">
        <v>0.05</v>
      </c>
      <c r="T180" s="160">
        <f>S180*H180</f>
        <v>0.14950000000000002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1" t="s">
        <v>124</v>
      </c>
      <c r="AT180" s="161" t="s">
        <v>119</v>
      </c>
      <c r="AU180" s="161" t="s">
        <v>81</v>
      </c>
      <c r="AY180" s="16" t="s">
        <v>117</v>
      </c>
      <c r="BE180" s="162">
        <f>IF(N180="základní",J180,0)</f>
        <v>0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16" t="s">
        <v>79</v>
      </c>
      <c r="BK180" s="162">
        <f>ROUND(I180*H180,2)</f>
        <v>0</v>
      </c>
      <c r="BL180" s="16" t="s">
        <v>124</v>
      </c>
      <c r="BM180" s="161" t="s">
        <v>251</v>
      </c>
    </row>
    <row r="181" spans="1:65" s="163" customFormat="1">
      <c r="B181" s="164"/>
      <c r="D181" s="165" t="s">
        <v>126</v>
      </c>
      <c r="E181" s="166"/>
      <c r="F181" s="167" t="s">
        <v>252</v>
      </c>
      <c r="H181" s="168">
        <v>2.99</v>
      </c>
      <c r="I181" s="169"/>
      <c r="L181" s="164"/>
      <c r="M181" s="170"/>
      <c r="N181" s="171"/>
      <c r="O181" s="171"/>
      <c r="P181" s="171"/>
      <c r="Q181" s="171"/>
      <c r="R181" s="171"/>
      <c r="S181" s="171"/>
      <c r="T181" s="172"/>
      <c r="AT181" s="166" t="s">
        <v>126</v>
      </c>
      <c r="AU181" s="166" t="s">
        <v>81</v>
      </c>
      <c r="AV181" s="163" t="s">
        <v>81</v>
      </c>
      <c r="AW181" s="163" t="s">
        <v>31</v>
      </c>
      <c r="AX181" s="163" t="s">
        <v>79</v>
      </c>
      <c r="AY181" s="166" t="s">
        <v>117</v>
      </c>
    </row>
    <row r="182" spans="1:65" s="134" customFormat="1" ht="22.9" customHeight="1">
      <c r="B182" s="135"/>
      <c r="D182" s="136" t="s">
        <v>73</v>
      </c>
      <c r="E182" s="146" t="s">
        <v>253</v>
      </c>
      <c r="F182" s="136" t="s">
        <v>254</v>
      </c>
      <c r="I182" s="138"/>
      <c r="J182" s="147">
        <f>BK182</f>
        <v>0</v>
      </c>
      <c r="L182" s="135"/>
      <c r="M182" s="140"/>
      <c r="N182" s="141"/>
      <c r="O182" s="141"/>
      <c r="P182" s="142">
        <f>SUM(P183:P187)</f>
        <v>0</v>
      </c>
      <c r="Q182" s="141"/>
      <c r="R182" s="142">
        <f>SUM(R183:R187)</f>
        <v>0</v>
      </c>
      <c r="S182" s="141"/>
      <c r="T182" s="143">
        <f>SUM(T183:T187)</f>
        <v>0</v>
      </c>
      <c r="AR182" s="136" t="s">
        <v>79</v>
      </c>
      <c r="AT182" s="144" t="s">
        <v>73</v>
      </c>
      <c r="AU182" s="144" t="s">
        <v>79</v>
      </c>
      <c r="AY182" s="136" t="s">
        <v>117</v>
      </c>
      <c r="BK182" s="145">
        <f>SUM(BK183:BK187)</f>
        <v>0</v>
      </c>
    </row>
    <row r="183" spans="1:65" s="34" customFormat="1" ht="22.5">
      <c r="A183" s="30"/>
      <c r="B183" s="148"/>
      <c r="C183" s="149" t="s">
        <v>255</v>
      </c>
      <c r="D183" s="149" t="s">
        <v>119</v>
      </c>
      <c r="E183" s="150" t="s">
        <v>256</v>
      </c>
      <c r="F183" s="151" t="s">
        <v>257</v>
      </c>
      <c r="G183" s="152" t="s">
        <v>159</v>
      </c>
      <c r="H183" s="153">
        <v>0.55000000000000004</v>
      </c>
      <c r="I183" s="154"/>
      <c r="J183" s="155">
        <f>ROUND(I183*H183,2)</f>
        <v>0</v>
      </c>
      <c r="K183" s="156" t="s">
        <v>123</v>
      </c>
      <c r="L183" s="31"/>
      <c r="M183" s="157"/>
      <c r="N183" s="158" t="s">
        <v>39</v>
      </c>
      <c r="O183" s="58"/>
      <c r="P183" s="159">
        <f>O183*H183</f>
        <v>0</v>
      </c>
      <c r="Q183" s="159">
        <v>0</v>
      </c>
      <c r="R183" s="159">
        <f>Q183*H183</f>
        <v>0</v>
      </c>
      <c r="S183" s="159">
        <v>0</v>
      </c>
      <c r="T183" s="160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61" t="s">
        <v>124</v>
      </c>
      <c r="AT183" s="161" t="s">
        <v>119</v>
      </c>
      <c r="AU183" s="161" t="s">
        <v>81</v>
      </c>
      <c r="AY183" s="16" t="s">
        <v>117</v>
      </c>
      <c r="BE183" s="162">
        <f>IF(N183="základní",J183,0)</f>
        <v>0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16" t="s">
        <v>79</v>
      </c>
      <c r="BK183" s="162">
        <f>ROUND(I183*H183,2)</f>
        <v>0</v>
      </c>
      <c r="BL183" s="16" t="s">
        <v>124</v>
      </c>
      <c r="BM183" s="161" t="s">
        <v>258</v>
      </c>
    </row>
    <row r="184" spans="1:65" s="34" customFormat="1" ht="22.5">
      <c r="A184" s="30"/>
      <c r="B184" s="148"/>
      <c r="C184" s="149" t="s">
        <v>259</v>
      </c>
      <c r="D184" s="149" t="s">
        <v>119</v>
      </c>
      <c r="E184" s="150" t="s">
        <v>260</v>
      </c>
      <c r="F184" s="151" t="s">
        <v>261</v>
      </c>
      <c r="G184" s="152" t="s">
        <v>159</v>
      </c>
      <c r="H184" s="153">
        <v>0.55000000000000004</v>
      </c>
      <c r="I184" s="154"/>
      <c r="J184" s="155">
        <f>ROUND(I184*H184,2)</f>
        <v>0</v>
      </c>
      <c r="K184" s="156" t="s">
        <v>123</v>
      </c>
      <c r="L184" s="31"/>
      <c r="M184" s="157"/>
      <c r="N184" s="158" t="s">
        <v>39</v>
      </c>
      <c r="O184" s="58"/>
      <c r="P184" s="159">
        <f>O184*H184</f>
        <v>0</v>
      </c>
      <c r="Q184" s="159">
        <v>0</v>
      </c>
      <c r="R184" s="159">
        <f>Q184*H184</f>
        <v>0</v>
      </c>
      <c r="S184" s="159">
        <v>0</v>
      </c>
      <c r="T184" s="160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61" t="s">
        <v>124</v>
      </c>
      <c r="AT184" s="161" t="s">
        <v>119</v>
      </c>
      <c r="AU184" s="161" t="s">
        <v>81</v>
      </c>
      <c r="AY184" s="16" t="s">
        <v>117</v>
      </c>
      <c r="BE184" s="162">
        <f>IF(N184="základní",J184,0)</f>
        <v>0</v>
      </c>
      <c r="BF184" s="162">
        <f>IF(N184="snížená",J184,0)</f>
        <v>0</v>
      </c>
      <c r="BG184" s="162">
        <f>IF(N184="zákl. přenesená",J184,0)</f>
        <v>0</v>
      </c>
      <c r="BH184" s="162">
        <f>IF(N184="sníž. přenesená",J184,0)</f>
        <v>0</v>
      </c>
      <c r="BI184" s="162">
        <f>IF(N184="nulová",J184,0)</f>
        <v>0</v>
      </c>
      <c r="BJ184" s="16" t="s">
        <v>79</v>
      </c>
      <c r="BK184" s="162">
        <f>ROUND(I184*H184,2)</f>
        <v>0</v>
      </c>
      <c r="BL184" s="16" t="s">
        <v>124</v>
      </c>
      <c r="BM184" s="161" t="s">
        <v>262</v>
      </c>
    </row>
    <row r="185" spans="1:65" s="34" customFormat="1" ht="22.5">
      <c r="A185" s="30"/>
      <c r="B185" s="148"/>
      <c r="C185" s="149" t="s">
        <v>263</v>
      </c>
      <c r="D185" s="149" t="s">
        <v>119</v>
      </c>
      <c r="E185" s="150" t="s">
        <v>264</v>
      </c>
      <c r="F185" s="151" t="s">
        <v>265</v>
      </c>
      <c r="G185" s="152" t="s">
        <v>159</v>
      </c>
      <c r="H185" s="153">
        <v>13.2</v>
      </c>
      <c r="I185" s="154"/>
      <c r="J185" s="155">
        <f>ROUND(I185*H185,2)</f>
        <v>0</v>
      </c>
      <c r="K185" s="156" t="s">
        <v>123</v>
      </c>
      <c r="L185" s="31"/>
      <c r="M185" s="157"/>
      <c r="N185" s="158" t="s">
        <v>39</v>
      </c>
      <c r="O185" s="58"/>
      <c r="P185" s="159">
        <f>O185*H185</f>
        <v>0</v>
      </c>
      <c r="Q185" s="159">
        <v>0</v>
      </c>
      <c r="R185" s="159">
        <f>Q185*H185</f>
        <v>0</v>
      </c>
      <c r="S185" s="159">
        <v>0</v>
      </c>
      <c r="T185" s="160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61" t="s">
        <v>124</v>
      </c>
      <c r="AT185" s="161" t="s">
        <v>119</v>
      </c>
      <c r="AU185" s="161" t="s">
        <v>81</v>
      </c>
      <c r="AY185" s="16" t="s">
        <v>117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6" t="s">
        <v>79</v>
      </c>
      <c r="BK185" s="162">
        <f>ROUND(I185*H185,2)</f>
        <v>0</v>
      </c>
      <c r="BL185" s="16" t="s">
        <v>124</v>
      </c>
      <c r="BM185" s="161" t="s">
        <v>266</v>
      </c>
    </row>
    <row r="186" spans="1:65" s="163" customFormat="1">
      <c r="B186" s="164"/>
      <c r="D186" s="165" t="s">
        <v>126</v>
      </c>
      <c r="F186" s="167" t="s">
        <v>267</v>
      </c>
      <c r="H186" s="168">
        <v>13.2</v>
      </c>
      <c r="I186" s="169"/>
      <c r="L186" s="164"/>
      <c r="M186" s="170"/>
      <c r="N186" s="171"/>
      <c r="O186" s="171"/>
      <c r="P186" s="171"/>
      <c r="Q186" s="171"/>
      <c r="R186" s="171"/>
      <c r="S186" s="171"/>
      <c r="T186" s="172"/>
      <c r="AT186" s="166" t="s">
        <v>126</v>
      </c>
      <c r="AU186" s="166" t="s">
        <v>81</v>
      </c>
      <c r="AV186" s="163" t="s">
        <v>81</v>
      </c>
      <c r="AW186" s="163" t="s">
        <v>2</v>
      </c>
      <c r="AX186" s="163" t="s">
        <v>79</v>
      </c>
      <c r="AY186" s="166" t="s">
        <v>117</v>
      </c>
    </row>
    <row r="187" spans="1:65" s="34" customFormat="1" ht="22.5">
      <c r="A187" s="30"/>
      <c r="B187" s="148"/>
      <c r="C187" s="149" t="s">
        <v>268</v>
      </c>
      <c r="D187" s="149" t="s">
        <v>119</v>
      </c>
      <c r="E187" s="150" t="s">
        <v>269</v>
      </c>
      <c r="F187" s="151" t="s">
        <v>270</v>
      </c>
      <c r="G187" s="152" t="s">
        <v>159</v>
      </c>
      <c r="H187" s="153">
        <v>0.55000000000000004</v>
      </c>
      <c r="I187" s="154"/>
      <c r="J187" s="155">
        <f>ROUND(I187*H187,2)</f>
        <v>0</v>
      </c>
      <c r="K187" s="156" t="s">
        <v>123</v>
      </c>
      <c r="L187" s="31"/>
      <c r="M187" s="157"/>
      <c r="N187" s="158" t="s">
        <v>39</v>
      </c>
      <c r="O187" s="58"/>
      <c r="P187" s="159">
        <f>O187*H187</f>
        <v>0</v>
      </c>
      <c r="Q187" s="159">
        <v>0</v>
      </c>
      <c r="R187" s="159">
        <f>Q187*H187</f>
        <v>0</v>
      </c>
      <c r="S187" s="159">
        <v>0</v>
      </c>
      <c r="T187" s="160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61" t="s">
        <v>124</v>
      </c>
      <c r="AT187" s="161" t="s">
        <v>119</v>
      </c>
      <c r="AU187" s="161" t="s">
        <v>81</v>
      </c>
      <c r="AY187" s="16" t="s">
        <v>117</v>
      </c>
      <c r="BE187" s="162">
        <f>IF(N187="základní",J187,0)</f>
        <v>0</v>
      </c>
      <c r="BF187" s="162">
        <f>IF(N187="snížená",J187,0)</f>
        <v>0</v>
      </c>
      <c r="BG187" s="162">
        <f>IF(N187="zákl. přenesená",J187,0)</f>
        <v>0</v>
      </c>
      <c r="BH187" s="162">
        <f>IF(N187="sníž. přenesená",J187,0)</f>
        <v>0</v>
      </c>
      <c r="BI187" s="162">
        <f>IF(N187="nulová",J187,0)</f>
        <v>0</v>
      </c>
      <c r="BJ187" s="16" t="s">
        <v>79</v>
      </c>
      <c r="BK187" s="162">
        <f>ROUND(I187*H187,2)</f>
        <v>0</v>
      </c>
      <c r="BL187" s="16" t="s">
        <v>124</v>
      </c>
      <c r="BM187" s="161" t="s">
        <v>271</v>
      </c>
    </row>
    <row r="188" spans="1:65" s="134" customFormat="1" ht="22.9" customHeight="1">
      <c r="B188" s="135"/>
      <c r="D188" s="136" t="s">
        <v>73</v>
      </c>
      <c r="E188" s="146" t="s">
        <v>272</v>
      </c>
      <c r="F188" s="136" t="s">
        <v>273</v>
      </c>
      <c r="I188" s="138"/>
      <c r="J188" s="147">
        <f>BK188</f>
        <v>0</v>
      </c>
      <c r="L188" s="135"/>
      <c r="M188" s="140"/>
      <c r="N188" s="141"/>
      <c r="O188" s="141"/>
      <c r="P188" s="142">
        <f>P189</f>
        <v>0</v>
      </c>
      <c r="Q188" s="141"/>
      <c r="R188" s="142">
        <f>R189</f>
        <v>0</v>
      </c>
      <c r="S188" s="141"/>
      <c r="T188" s="143">
        <f>T189</f>
        <v>0</v>
      </c>
      <c r="AR188" s="136" t="s">
        <v>79</v>
      </c>
      <c r="AT188" s="144" t="s">
        <v>73</v>
      </c>
      <c r="AU188" s="144" t="s">
        <v>79</v>
      </c>
      <c r="AY188" s="136" t="s">
        <v>117</v>
      </c>
      <c r="BK188" s="145">
        <f>BK189</f>
        <v>0</v>
      </c>
    </row>
    <row r="189" spans="1:65" s="34" customFormat="1" ht="16.5" customHeight="1">
      <c r="A189" s="30"/>
      <c r="B189" s="148"/>
      <c r="C189" s="149" t="s">
        <v>274</v>
      </c>
      <c r="D189" s="149" t="s">
        <v>119</v>
      </c>
      <c r="E189" s="150" t="s">
        <v>275</v>
      </c>
      <c r="F189" s="151" t="s">
        <v>276</v>
      </c>
      <c r="G189" s="152" t="s">
        <v>159</v>
      </c>
      <c r="H189" s="153">
        <v>8.1690000000000005</v>
      </c>
      <c r="I189" s="154"/>
      <c r="J189" s="155">
        <f>ROUND(I189*H189,2)</f>
        <v>0</v>
      </c>
      <c r="K189" s="156" t="s">
        <v>123</v>
      </c>
      <c r="L189" s="31"/>
      <c r="M189" s="157"/>
      <c r="N189" s="158" t="s">
        <v>39</v>
      </c>
      <c r="O189" s="58"/>
      <c r="P189" s="159">
        <f>O189*H189</f>
        <v>0</v>
      </c>
      <c r="Q189" s="159">
        <v>0</v>
      </c>
      <c r="R189" s="159">
        <f>Q189*H189</f>
        <v>0</v>
      </c>
      <c r="S189" s="159">
        <v>0</v>
      </c>
      <c r="T189" s="160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61" t="s">
        <v>124</v>
      </c>
      <c r="AT189" s="161" t="s">
        <v>119</v>
      </c>
      <c r="AU189" s="161" t="s">
        <v>81</v>
      </c>
      <c r="AY189" s="16" t="s">
        <v>117</v>
      </c>
      <c r="BE189" s="162">
        <f>IF(N189="základní",J189,0)</f>
        <v>0</v>
      </c>
      <c r="BF189" s="162">
        <f>IF(N189="snížená",J189,0)</f>
        <v>0</v>
      </c>
      <c r="BG189" s="162">
        <f>IF(N189="zákl. přenesená",J189,0)</f>
        <v>0</v>
      </c>
      <c r="BH189" s="162">
        <f>IF(N189="sníž. přenesená",J189,0)</f>
        <v>0</v>
      </c>
      <c r="BI189" s="162">
        <f>IF(N189="nulová",J189,0)</f>
        <v>0</v>
      </c>
      <c r="BJ189" s="16" t="s">
        <v>79</v>
      </c>
      <c r="BK189" s="162">
        <f>ROUND(I189*H189,2)</f>
        <v>0</v>
      </c>
      <c r="BL189" s="16" t="s">
        <v>124</v>
      </c>
      <c r="BM189" s="161" t="s">
        <v>277</v>
      </c>
    </row>
    <row r="190" spans="1:65" s="134" customFormat="1" ht="25.9" customHeight="1">
      <c r="B190" s="135"/>
      <c r="D190" s="136" t="s">
        <v>73</v>
      </c>
      <c r="E190" s="137" t="s">
        <v>278</v>
      </c>
      <c r="F190" s="136" t="s">
        <v>279</v>
      </c>
      <c r="I190" s="138"/>
      <c r="J190" s="139">
        <f>BK190</f>
        <v>0</v>
      </c>
      <c r="L190" s="135"/>
      <c r="M190" s="140"/>
      <c r="N190" s="141"/>
      <c r="O190" s="141"/>
      <c r="P190" s="142">
        <f>P191</f>
        <v>0</v>
      </c>
      <c r="Q190" s="141"/>
      <c r="R190" s="142">
        <f>R191</f>
        <v>5.9800000000000012E-4</v>
      </c>
      <c r="S190" s="141"/>
      <c r="T190" s="143">
        <f>T191</f>
        <v>0</v>
      </c>
      <c r="AR190" s="136" t="s">
        <v>81</v>
      </c>
      <c r="AT190" s="144" t="s">
        <v>73</v>
      </c>
      <c r="AU190" s="144" t="s">
        <v>74</v>
      </c>
      <c r="AY190" s="136" t="s">
        <v>117</v>
      </c>
      <c r="BK190" s="145">
        <f>BK191</f>
        <v>0</v>
      </c>
    </row>
    <row r="191" spans="1:65" s="134" customFormat="1" ht="22.9" customHeight="1">
      <c r="B191" s="135"/>
      <c r="D191" s="136" t="s">
        <v>73</v>
      </c>
      <c r="E191" s="146" t="s">
        <v>280</v>
      </c>
      <c r="F191" s="136" t="s">
        <v>281</v>
      </c>
      <c r="I191" s="138"/>
      <c r="J191" s="147">
        <f>BK191</f>
        <v>0</v>
      </c>
      <c r="L191" s="135"/>
      <c r="M191" s="140"/>
      <c r="N191" s="141"/>
      <c r="O191" s="141"/>
      <c r="P191" s="142">
        <f>P192</f>
        <v>0</v>
      </c>
      <c r="Q191" s="141"/>
      <c r="R191" s="142">
        <f>R192</f>
        <v>5.9800000000000012E-4</v>
      </c>
      <c r="S191" s="141"/>
      <c r="T191" s="143">
        <f>T192</f>
        <v>0</v>
      </c>
      <c r="AR191" s="136" t="s">
        <v>81</v>
      </c>
      <c r="AT191" s="144" t="s">
        <v>73</v>
      </c>
      <c r="AU191" s="144" t="s">
        <v>79</v>
      </c>
      <c r="AY191" s="136" t="s">
        <v>117</v>
      </c>
      <c r="BK191" s="145">
        <f>BK192</f>
        <v>0</v>
      </c>
    </row>
    <row r="192" spans="1:65" s="34" customFormat="1" ht="22.5">
      <c r="A192" s="30"/>
      <c r="B192" s="148"/>
      <c r="C192" s="149" t="s">
        <v>282</v>
      </c>
      <c r="D192" s="149" t="s">
        <v>119</v>
      </c>
      <c r="E192" s="150" t="s">
        <v>283</v>
      </c>
      <c r="F192" s="151" t="s">
        <v>284</v>
      </c>
      <c r="G192" s="152" t="s">
        <v>122</v>
      </c>
      <c r="H192" s="153">
        <v>2.99</v>
      </c>
      <c r="I192" s="154"/>
      <c r="J192" s="155">
        <f>ROUND(I192*H192,2)</f>
        <v>0</v>
      </c>
      <c r="K192" s="156"/>
      <c r="L192" s="31"/>
      <c r="M192" s="157"/>
      <c r="N192" s="158" t="s">
        <v>39</v>
      </c>
      <c r="O192" s="58"/>
      <c r="P192" s="159">
        <f>O192*H192</f>
        <v>0</v>
      </c>
      <c r="Q192" s="159">
        <v>2.0000000000000001E-4</v>
      </c>
      <c r="R192" s="159">
        <f>Q192*H192</f>
        <v>5.9800000000000012E-4</v>
      </c>
      <c r="S192" s="159">
        <v>0</v>
      </c>
      <c r="T192" s="160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61" t="s">
        <v>193</v>
      </c>
      <c r="AT192" s="161" t="s">
        <v>119</v>
      </c>
      <c r="AU192" s="161" t="s">
        <v>81</v>
      </c>
      <c r="AY192" s="16" t="s">
        <v>117</v>
      </c>
      <c r="BE192" s="162">
        <f>IF(N192="základní",J192,0)</f>
        <v>0</v>
      </c>
      <c r="BF192" s="162">
        <f>IF(N192="snížená",J192,0)</f>
        <v>0</v>
      </c>
      <c r="BG192" s="162">
        <f>IF(N192="zákl. přenesená",J192,0)</f>
        <v>0</v>
      </c>
      <c r="BH192" s="162">
        <f>IF(N192="sníž. přenesená",J192,0)</f>
        <v>0</v>
      </c>
      <c r="BI192" s="162">
        <f>IF(N192="nulová",J192,0)</f>
        <v>0</v>
      </c>
      <c r="BJ192" s="16" t="s">
        <v>79</v>
      </c>
      <c r="BK192" s="162">
        <f>ROUND(I192*H192,2)</f>
        <v>0</v>
      </c>
      <c r="BL192" s="16" t="s">
        <v>193</v>
      </c>
      <c r="BM192" s="161" t="s">
        <v>285</v>
      </c>
    </row>
    <row r="193" spans="1:65" s="134" customFormat="1" ht="25.9" customHeight="1">
      <c r="B193" s="135"/>
      <c r="D193" s="136" t="s">
        <v>73</v>
      </c>
      <c r="E193" s="137" t="s">
        <v>286</v>
      </c>
      <c r="F193" s="136" t="s">
        <v>287</v>
      </c>
      <c r="I193" s="138"/>
      <c r="J193" s="139">
        <f>BK193</f>
        <v>0</v>
      </c>
      <c r="L193" s="135"/>
      <c r="M193" s="140"/>
      <c r="N193" s="141"/>
      <c r="O193" s="141"/>
      <c r="P193" s="142">
        <f>P194+P196+P198</f>
        <v>0</v>
      </c>
      <c r="Q193" s="141"/>
      <c r="R193" s="142">
        <f>R194+R196+R198</f>
        <v>0</v>
      </c>
      <c r="S193" s="141"/>
      <c r="T193" s="143">
        <f>T194+T196+T198</f>
        <v>0</v>
      </c>
      <c r="AR193" s="136" t="s">
        <v>142</v>
      </c>
      <c r="AT193" s="144" t="s">
        <v>73</v>
      </c>
      <c r="AU193" s="144" t="s">
        <v>74</v>
      </c>
      <c r="AY193" s="136" t="s">
        <v>117</v>
      </c>
      <c r="BK193" s="145">
        <f>BK194+BK196+BK198</f>
        <v>0</v>
      </c>
    </row>
    <row r="194" spans="1:65" s="134" customFormat="1" ht="22.9" customHeight="1">
      <c r="B194" s="135"/>
      <c r="D194" s="136" t="s">
        <v>73</v>
      </c>
      <c r="E194" s="146" t="s">
        <v>288</v>
      </c>
      <c r="F194" s="136" t="s">
        <v>289</v>
      </c>
      <c r="I194" s="138"/>
      <c r="J194" s="147">
        <f>BK194</f>
        <v>0</v>
      </c>
      <c r="L194" s="135"/>
      <c r="M194" s="140"/>
      <c r="N194" s="141"/>
      <c r="O194" s="141"/>
      <c r="P194" s="142">
        <f>P195</f>
        <v>0</v>
      </c>
      <c r="Q194" s="141"/>
      <c r="R194" s="142">
        <f>R195</f>
        <v>0</v>
      </c>
      <c r="S194" s="141"/>
      <c r="T194" s="143">
        <f>T195</f>
        <v>0</v>
      </c>
      <c r="AR194" s="136" t="s">
        <v>142</v>
      </c>
      <c r="AT194" s="144" t="s">
        <v>73</v>
      </c>
      <c r="AU194" s="144" t="s">
        <v>79</v>
      </c>
      <c r="AY194" s="136" t="s">
        <v>117</v>
      </c>
      <c r="BK194" s="145">
        <f>BK195</f>
        <v>0</v>
      </c>
    </row>
    <row r="195" spans="1:65" s="34" customFormat="1" ht="16.5" customHeight="1">
      <c r="A195" s="30"/>
      <c r="B195" s="148"/>
      <c r="C195" s="149" t="s">
        <v>290</v>
      </c>
      <c r="D195" s="149" t="s">
        <v>119</v>
      </c>
      <c r="E195" s="150" t="s">
        <v>291</v>
      </c>
      <c r="F195" s="151" t="s">
        <v>292</v>
      </c>
      <c r="G195" s="152" t="s">
        <v>205</v>
      </c>
      <c r="H195" s="153">
        <v>1</v>
      </c>
      <c r="I195" s="154"/>
      <c r="J195" s="155">
        <f>ROUND(I195*H195,2)</f>
        <v>0</v>
      </c>
      <c r="K195" s="156" t="s">
        <v>123</v>
      </c>
      <c r="L195" s="31"/>
      <c r="M195" s="157"/>
      <c r="N195" s="158" t="s">
        <v>39</v>
      </c>
      <c r="O195" s="58"/>
      <c r="P195" s="159">
        <f>O195*H195</f>
        <v>0</v>
      </c>
      <c r="Q195" s="159">
        <v>0</v>
      </c>
      <c r="R195" s="159">
        <f>Q195*H195</f>
        <v>0</v>
      </c>
      <c r="S195" s="159">
        <v>0</v>
      </c>
      <c r="T195" s="160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61" t="s">
        <v>293</v>
      </c>
      <c r="AT195" s="161" t="s">
        <v>119</v>
      </c>
      <c r="AU195" s="161" t="s">
        <v>81</v>
      </c>
      <c r="AY195" s="16" t="s">
        <v>117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6" t="s">
        <v>79</v>
      </c>
      <c r="BK195" s="162">
        <f>ROUND(I195*H195,2)</f>
        <v>0</v>
      </c>
      <c r="BL195" s="16" t="s">
        <v>293</v>
      </c>
      <c r="BM195" s="161" t="s">
        <v>294</v>
      </c>
    </row>
    <row r="196" spans="1:65" s="134" customFormat="1" ht="22.9" customHeight="1">
      <c r="B196" s="135"/>
      <c r="D196" s="136" t="s">
        <v>73</v>
      </c>
      <c r="E196" s="146" t="s">
        <v>295</v>
      </c>
      <c r="F196" s="136" t="s">
        <v>296</v>
      </c>
      <c r="I196" s="138"/>
      <c r="J196" s="147">
        <f>BK196</f>
        <v>0</v>
      </c>
      <c r="L196" s="135"/>
      <c r="M196" s="140"/>
      <c r="N196" s="141"/>
      <c r="O196" s="141"/>
      <c r="P196" s="142">
        <f>P197</f>
        <v>0</v>
      </c>
      <c r="Q196" s="141"/>
      <c r="R196" s="142">
        <f>R197</f>
        <v>0</v>
      </c>
      <c r="S196" s="141"/>
      <c r="T196" s="143">
        <f>T197</f>
        <v>0</v>
      </c>
      <c r="AR196" s="136" t="s">
        <v>142</v>
      </c>
      <c r="AT196" s="144" t="s">
        <v>73</v>
      </c>
      <c r="AU196" s="144" t="s">
        <v>79</v>
      </c>
      <c r="AY196" s="136" t="s">
        <v>117</v>
      </c>
      <c r="BK196" s="145">
        <f>BK197</f>
        <v>0</v>
      </c>
    </row>
    <row r="197" spans="1:65" s="34" customFormat="1" ht="16.5" customHeight="1">
      <c r="A197" s="30"/>
      <c r="B197" s="148"/>
      <c r="C197" s="149" t="s">
        <v>297</v>
      </c>
      <c r="D197" s="149" t="s">
        <v>119</v>
      </c>
      <c r="E197" s="150" t="s">
        <v>298</v>
      </c>
      <c r="F197" s="151" t="s">
        <v>299</v>
      </c>
      <c r="G197" s="152" t="s">
        <v>205</v>
      </c>
      <c r="H197" s="153">
        <v>1</v>
      </c>
      <c r="I197" s="154"/>
      <c r="J197" s="155">
        <f>ROUND(I197*H197,2)</f>
        <v>0</v>
      </c>
      <c r="K197" s="156" t="s">
        <v>123</v>
      </c>
      <c r="L197" s="31"/>
      <c r="M197" s="157"/>
      <c r="N197" s="158" t="s">
        <v>39</v>
      </c>
      <c r="O197" s="58"/>
      <c r="P197" s="159">
        <f>O197*H197</f>
        <v>0</v>
      </c>
      <c r="Q197" s="159">
        <v>0</v>
      </c>
      <c r="R197" s="159">
        <f>Q197*H197</f>
        <v>0</v>
      </c>
      <c r="S197" s="159">
        <v>0</v>
      </c>
      <c r="T197" s="160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61" t="s">
        <v>293</v>
      </c>
      <c r="AT197" s="161" t="s">
        <v>119</v>
      </c>
      <c r="AU197" s="161" t="s">
        <v>81</v>
      </c>
      <c r="AY197" s="16" t="s">
        <v>117</v>
      </c>
      <c r="BE197" s="162">
        <f>IF(N197="základní",J197,0)</f>
        <v>0</v>
      </c>
      <c r="BF197" s="162">
        <f>IF(N197="snížená",J197,0)</f>
        <v>0</v>
      </c>
      <c r="BG197" s="162">
        <f>IF(N197="zákl. přenesená",J197,0)</f>
        <v>0</v>
      </c>
      <c r="BH197" s="162">
        <f>IF(N197="sníž. přenesená",J197,0)</f>
        <v>0</v>
      </c>
      <c r="BI197" s="162">
        <f>IF(N197="nulová",J197,0)</f>
        <v>0</v>
      </c>
      <c r="BJ197" s="16" t="s">
        <v>79</v>
      </c>
      <c r="BK197" s="162">
        <f>ROUND(I197*H197,2)</f>
        <v>0</v>
      </c>
      <c r="BL197" s="16" t="s">
        <v>293</v>
      </c>
      <c r="BM197" s="161" t="s">
        <v>300</v>
      </c>
    </row>
    <row r="198" spans="1:65" s="134" customFormat="1" ht="22.9" customHeight="1">
      <c r="B198" s="135"/>
      <c r="D198" s="136" t="s">
        <v>73</v>
      </c>
      <c r="E198" s="146" t="s">
        <v>301</v>
      </c>
      <c r="F198" s="136" t="s">
        <v>302</v>
      </c>
      <c r="I198" s="138"/>
      <c r="J198" s="147">
        <f>BK198</f>
        <v>0</v>
      </c>
      <c r="L198" s="135"/>
      <c r="M198" s="140"/>
      <c r="N198" s="141"/>
      <c r="O198" s="141"/>
      <c r="P198" s="142">
        <f>P199</f>
        <v>0</v>
      </c>
      <c r="Q198" s="141"/>
      <c r="R198" s="142">
        <f>R199</f>
        <v>0</v>
      </c>
      <c r="S198" s="141"/>
      <c r="T198" s="143">
        <f>T199</f>
        <v>0</v>
      </c>
      <c r="AR198" s="136" t="s">
        <v>142</v>
      </c>
      <c r="AT198" s="144" t="s">
        <v>73</v>
      </c>
      <c r="AU198" s="144" t="s">
        <v>79</v>
      </c>
      <c r="AY198" s="136" t="s">
        <v>117</v>
      </c>
      <c r="BK198" s="145">
        <f>BK199</f>
        <v>0</v>
      </c>
    </row>
    <row r="199" spans="1:65" s="34" customFormat="1" ht="16.5" customHeight="1">
      <c r="A199" s="30"/>
      <c r="B199" s="148"/>
      <c r="C199" s="149" t="s">
        <v>303</v>
      </c>
      <c r="D199" s="149" t="s">
        <v>119</v>
      </c>
      <c r="E199" s="150" t="s">
        <v>304</v>
      </c>
      <c r="F199" s="151" t="s">
        <v>305</v>
      </c>
      <c r="G199" s="152" t="s">
        <v>205</v>
      </c>
      <c r="H199" s="153">
        <v>1</v>
      </c>
      <c r="I199" s="154"/>
      <c r="J199" s="155">
        <f>ROUND(I199*H199,2)</f>
        <v>0</v>
      </c>
      <c r="K199" s="156" t="s">
        <v>123</v>
      </c>
      <c r="L199" s="31"/>
      <c r="M199" s="182"/>
      <c r="N199" s="183" t="s">
        <v>39</v>
      </c>
      <c r="O199" s="184"/>
      <c r="P199" s="185">
        <f>O199*H199</f>
        <v>0</v>
      </c>
      <c r="Q199" s="185">
        <v>0</v>
      </c>
      <c r="R199" s="185">
        <f>Q199*H199</f>
        <v>0</v>
      </c>
      <c r="S199" s="185">
        <v>0</v>
      </c>
      <c r="T199" s="186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61" t="s">
        <v>293</v>
      </c>
      <c r="AT199" s="161" t="s">
        <v>119</v>
      </c>
      <c r="AU199" s="161" t="s">
        <v>81</v>
      </c>
      <c r="AY199" s="16" t="s">
        <v>117</v>
      </c>
      <c r="BE199" s="162">
        <f>IF(N199="základní",J199,0)</f>
        <v>0</v>
      </c>
      <c r="BF199" s="162">
        <f>IF(N199="snížená",J199,0)</f>
        <v>0</v>
      </c>
      <c r="BG199" s="162">
        <f>IF(N199="zákl. přenesená",J199,0)</f>
        <v>0</v>
      </c>
      <c r="BH199" s="162">
        <f>IF(N199="sníž. přenesená",J199,0)</f>
        <v>0</v>
      </c>
      <c r="BI199" s="162">
        <f>IF(N199="nulová",J199,0)</f>
        <v>0</v>
      </c>
      <c r="BJ199" s="16" t="s">
        <v>79</v>
      </c>
      <c r="BK199" s="162">
        <f>ROUND(I199*H199,2)</f>
        <v>0</v>
      </c>
      <c r="BL199" s="16" t="s">
        <v>293</v>
      </c>
      <c r="BM199" s="161" t="s">
        <v>306</v>
      </c>
    </row>
    <row r="200" spans="1:65" s="34" customFormat="1" ht="6.95" customHeight="1">
      <c r="A200" s="30"/>
      <c r="B200" s="46"/>
      <c r="C200" s="47"/>
      <c r="D200" s="47"/>
      <c r="E200" s="47"/>
      <c r="F200" s="47"/>
      <c r="G200" s="47"/>
      <c r="H200" s="47"/>
      <c r="I200" s="47"/>
      <c r="J200" s="47"/>
      <c r="K200" s="47"/>
      <c r="L200" s="31"/>
      <c r="M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</row>
    <row r="201" spans="1:65">
      <c r="F201" s="187"/>
    </row>
    <row r="202" spans="1:65">
      <c r="F202" s="187"/>
    </row>
    <row r="203" spans="1:65">
      <c r="F203" s="187"/>
    </row>
    <row r="204" spans="1:65">
      <c r="F204" s="187"/>
    </row>
    <row r="205" spans="1:65">
      <c r="F205" s="187"/>
    </row>
    <row r="206" spans="1:65">
      <c r="F206" s="187"/>
    </row>
    <row r="207" spans="1:65">
      <c r="F207" s="187"/>
    </row>
    <row r="208" spans="1:65">
      <c r="F208" s="187"/>
    </row>
    <row r="209" spans="6:6">
      <c r="F209" s="187"/>
    </row>
    <row r="210" spans="6:6">
      <c r="F210" s="187"/>
    </row>
    <row r="211" spans="6:6">
      <c r="F211" s="187"/>
    </row>
    <row r="212" spans="6:6">
      <c r="F212" s="187"/>
    </row>
    <row r="213" spans="6:6">
      <c r="F213" s="187"/>
    </row>
    <row r="214" spans="6:6">
      <c r="F214" s="187"/>
    </row>
    <row r="215" spans="6:6">
      <c r="F215" s="187"/>
    </row>
    <row r="216" spans="6:6">
      <c r="F216" s="187"/>
    </row>
  </sheetData>
  <autoFilter ref="C125:K199"/>
  <mergeCells count="6">
    <mergeCell ref="E118:H118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.51180555555555496" footer="0"/>
  <pageSetup paperSize="9" firstPageNumber="0" fitToHeight="100" orientation="portrait" horizontalDpi="300" verticalDpi="300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Lany34 - Oprava poškozené...</vt:lpstr>
      <vt:lpstr>'Lany34 - Oprava poškozené...'!Názvy_tisku</vt:lpstr>
      <vt:lpstr>'Rekapitulace stavby'!Názvy_tisku</vt:lpstr>
      <vt:lpstr>'Lany34 - Oprava poškozené...'!Oblast_tisku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Eva-TOSH\Eva</dc:creator>
  <dc:description/>
  <cp:lastModifiedBy>Kostka Lumír</cp:lastModifiedBy>
  <cp:revision>1</cp:revision>
  <dcterms:created xsi:type="dcterms:W3CDTF">2021-05-27T13:34:33Z</dcterms:created>
  <dcterms:modified xsi:type="dcterms:W3CDTF">2021-06-25T07:35:47Z</dcterms:modified>
  <dc:language>cs-CZ</dc:language>
</cp:coreProperties>
</file>