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Mravec-stavby, s.r.o\_00__rozpočty\CEPPRE\_2022\3_Charbulova 84\"/>
    </mc:Choice>
  </mc:AlternateContent>
  <bookViews>
    <workbookView xWindow="360" yWindow="276" windowWidth="18732" windowHeight="12216" activeTab="3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Pol'!$A$1:$U$74</definedName>
    <definedName name="_xlnm.Print_Area" localSheetId="1">Stavba!$A$1:$J$57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62913" iterateCount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AC64" i="12" l="1"/>
  <c r="F39" i="1" s="1"/>
  <c r="F40" i="1" s="1"/>
  <c r="AD64" i="12"/>
  <c r="G39" i="1" s="1"/>
  <c r="G40" i="1" s="1"/>
  <c r="G25" i="1" s="1"/>
  <c r="BA58" i="12"/>
  <c r="BA56" i="12"/>
  <c r="BA51" i="12"/>
  <c r="BA46" i="12"/>
  <c r="F9" i="12"/>
  <c r="G9" i="12"/>
  <c r="I9" i="12"/>
  <c r="I8" i="12" s="1"/>
  <c r="K9" i="12"/>
  <c r="O9" i="12"/>
  <c r="Q9" i="12"/>
  <c r="U9" i="12"/>
  <c r="F10" i="12"/>
  <c r="G10" i="12" s="1"/>
  <c r="M10" i="12" s="1"/>
  <c r="I10" i="12"/>
  <c r="K10" i="12"/>
  <c r="O10" i="12"/>
  <c r="Q10" i="12"/>
  <c r="U10" i="12"/>
  <c r="F11" i="12"/>
  <c r="G11" i="12" s="1"/>
  <c r="M11" i="12" s="1"/>
  <c r="I11" i="12"/>
  <c r="K11" i="12"/>
  <c r="O11" i="12"/>
  <c r="Q11" i="12"/>
  <c r="U11" i="12"/>
  <c r="F12" i="12"/>
  <c r="G12" i="12" s="1"/>
  <c r="M12" i="12" s="1"/>
  <c r="I12" i="12"/>
  <c r="K12" i="12"/>
  <c r="O12" i="12"/>
  <c r="Q12" i="12"/>
  <c r="U12" i="12"/>
  <c r="F14" i="12"/>
  <c r="G14" i="12" s="1"/>
  <c r="M14" i="12" s="1"/>
  <c r="I14" i="12"/>
  <c r="K14" i="12"/>
  <c r="O14" i="12"/>
  <c r="Q14" i="12"/>
  <c r="Q13" i="12" s="1"/>
  <c r="U14" i="12"/>
  <c r="U13" i="12" s="1"/>
  <c r="F15" i="12"/>
  <c r="G15" i="12" s="1"/>
  <c r="M15" i="12" s="1"/>
  <c r="I15" i="12"/>
  <c r="K15" i="12"/>
  <c r="O15" i="12"/>
  <c r="Q15" i="12"/>
  <c r="U15" i="12"/>
  <c r="F16" i="12"/>
  <c r="G16" i="12" s="1"/>
  <c r="M16" i="12" s="1"/>
  <c r="I16" i="12"/>
  <c r="K16" i="12"/>
  <c r="O16" i="12"/>
  <c r="Q16" i="12"/>
  <c r="U16" i="12"/>
  <c r="F17" i="12"/>
  <c r="G17" i="12"/>
  <c r="M17" i="12" s="1"/>
  <c r="I17" i="12"/>
  <c r="K17" i="12"/>
  <c r="O17" i="12"/>
  <c r="Q17" i="12"/>
  <c r="U17" i="12"/>
  <c r="F18" i="12"/>
  <c r="G18" i="12"/>
  <c r="M18" i="12" s="1"/>
  <c r="I18" i="12"/>
  <c r="K18" i="12"/>
  <c r="O18" i="12"/>
  <c r="Q18" i="12"/>
  <c r="U18" i="12"/>
  <c r="F19" i="12"/>
  <c r="G19" i="12" s="1"/>
  <c r="M19" i="12" s="1"/>
  <c r="I19" i="12"/>
  <c r="K19" i="12"/>
  <c r="O19" i="12"/>
  <c r="Q19" i="12"/>
  <c r="U19" i="12"/>
  <c r="F21" i="12"/>
  <c r="G21" i="12" s="1"/>
  <c r="M21" i="12" s="1"/>
  <c r="I21" i="12"/>
  <c r="K21" i="12"/>
  <c r="O21" i="12"/>
  <c r="Q21" i="12"/>
  <c r="U21" i="12"/>
  <c r="F22" i="12"/>
  <c r="G22" i="12"/>
  <c r="M22" i="12" s="1"/>
  <c r="I22" i="12"/>
  <c r="K22" i="12"/>
  <c r="O22" i="12"/>
  <c r="Q22" i="12"/>
  <c r="U22" i="12"/>
  <c r="F23" i="12"/>
  <c r="G23" i="12" s="1"/>
  <c r="M23" i="12" s="1"/>
  <c r="I23" i="12"/>
  <c r="K23" i="12"/>
  <c r="O23" i="12"/>
  <c r="Q23" i="12"/>
  <c r="U23" i="12"/>
  <c r="F24" i="12"/>
  <c r="G24" i="12" s="1"/>
  <c r="M24" i="12" s="1"/>
  <c r="I24" i="12"/>
  <c r="K24" i="12"/>
  <c r="O24" i="12"/>
  <c r="Q24" i="12"/>
  <c r="U24" i="12"/>
  <c r="F25" i="12"/>
  <c r="G25" i="12" s="1"/>
  <c r="M25" i="12" s="1"/>
  <c r="I25" i="12"/>
  <c r="K25" i="12"/>
  <c r="O25" i="12"/>
  <c r="Q25" i="12"/>
  <c r="U25" i="12"/>
  <c r="F26" i="12"/>
  <c r="G26" i="12"/>
  <c r="M26" i="12" s="1"/>
  <c r="I26" i="12"/>
  <c r="K26" i="12"/>
  <c r="O26" i="12"/>
  <c r="Q26" i="12"/>
  <c r="U26" i="12"/>
  <c r="F27" i="12"/>
  <c r="G27" i="12"/>
  <c r="M27" i="12" s="1"/>
  <c r="I27" i="12"/>
  <c r="K27" i="12"/>
  <c r="O27" i="12"/>
  <c r="Q27" i="12"/>
  <c r="U27" i="12"/>
  <c r="F28" i="12"/>
  <c r="G28" i="12"/>
  <c r="M28" i="12" s="1"/>
  <c r="I28" i="12"/>
  <c r="K28" i="12"/>
  <c r="O28" i="12"/>
  <c r="Q28" i="12"/>
  <c r="U28" i="12"/>
  <c r="F29" i="12"/>
  <c r="G29" i="12" s="1"/>
  <c r="M29" i="12" s="1"/>
  <c r="I29" i="12"/>
  <c r="K29" i="12"/>
  <c r="O29" i="12"/>
  <c r="Q29" i="12"/>
  <c r="U29" i="12"/>
  <c r="F30" i="12"/>
  <c r="G30" i="12"/>
  <c r="M30" i="12" s="1"/>
  <c r="I30" i="12"/>
  <c r="K30" i="12"/>
  <c r="O30" i="12"/>
  <c r="Q30" i="12"/>
  <c r="U30" i="12"/>
  <c r="F32" i="12"/>
  <c r="G32" i="12" s="1"/>
  <c r="I32" i="12"/>
  <c r="K32" i="12"/>
  <c r="O32" i="12"/>
  <c r="O31" i="12" s="1"/>
  <c r="Q32" i="12"/>
  <c r="U32" i="12"/>
  <c r="F33" i="12"/>
  <c r="G33" i="12" s="1"/>
  <c r="M33" i="12" s="1"/>
  <c r="I33" i="12"/>
  <c r="K33" i="12"/>
  <c r="O33" i="12"/>
  <c r="Q33" i="12"/>
  <c r="U33" i="12"/>
  <c r="F34" i="12"/>
  <c r="G34" i="12" s="1"/>
  <c r="M34" i="12" s="1"/>
  <c r="I34" i="12"/>
  <c r="K34" i="12"/>
  <c r="O34" i="12"/>
  <c r="Q34" i="12"/>
  <c r="U34" i="12"/>
  <c r="F36" i="12"/>
  <c r="G36" i="12" s="1"/>
  <c r="I36" i="12"/>
  <c r="K36" i="12"/>
  <c r="O36" i="12"/>
  <c r="Q36" i="12"/>
  <c r="U36" i="12"/>
  <c r="U35" i="12" s="1"/>
  <c r="F37" i="12"/>
  <c r="G37" i="12" s="1"/>
  <c r="M37" i="12" s="1"/>
  <c r="I37" i="12"/>
  <c r="K37" i="12"/>
  <c r="O37" i="12"/>
  <c r="Q37" i="12"/>
  <c r="U37" i="12"/>
  <c r="F38" i="12"/>
  <c r="G38" i="12" s="1"/>
  <c r="M38" i="12" s="1"/>
  <c r="I38" i="12"/>
  <c r="K38" i="12"/>
  <c r="O38" i="12"/>
  <c r="Q38" i="12"/>
  <c r="U38" i="12"/>
  <c r="F39" i="12"/>
  <c r="G39" i="12" s="1"/>
  <c r="M39" i="12" s="1"/>
  <c r="I39" i="12"/>
  <c r="K39" i="12"/>
  <c r="O39" i="12"/>
  <c r="Q39" i="12"/>
  <c r="U39" i="12"/>
  <c r="F40" i="12"/>
  <c r="G40" i="12" s="1"/>
  <c r="M40" i="12" s="1"/>
  <c r="I40" i="12"/>
  <c r="K40" i="12"/>
  <c r="O40" i="12"/>
  <c r="Q40" i="12"/>
  <c r="U40" i="12"/>
  <c r="F42" i="12"/>
  <c r="G42" i="12" s="1"/>
  <c r="G41" i="12" s="1"/>
  <c r="I52" i="1" s="1"/>
  <c r="I42" i="12"/>
  <c r="K42" i="12"/>
  <c r="O42" i="12"/>
  <c r="Q42" i="12"/>
  <c r="U42" i="12"/>
  <c r="F43" i="12"/>
  <c r="G43" i="12"/>
  <c r="M43" i="12" s="1"/>
  <c r="I43" i="12"/>
  <c r="K43" i="12"/>
  <c r="O43" i="12"/>
  <c r="Q43" i="12"/>
  <c r="U43" i="12"/>
  <c r="F44" i="12"/>
  <c r="G44" i="12" s="1"/>
  <c r="M44" i="12" s="1"/>
  <c r="I44" i="12"/>
  <c r="K44" i="12"/>
  <c r="O44" i="12"/>
  <c r="Q44" i="12"/>
  <c r="U44" i="12"/>
  <c r="F45" i="12"/>
  <c r="G45" i="12" s="1"/>
  <c r="M45" i="12" s="1"/>
  <c r="I45" i="12"/>
  <c r="K45" i="12"/>
  <c r="O45" i="12"/>
  <c r="Q45" i="12"/>
  <c r="U45" i="12"/>
  <c r="F47" i="12"/>
  <c r="G47" i="12" s="1"/>
  <c r="M47" i="12" s="1"/>
  <c r="I47" i="12"/>
  <c r="K47" i="12"/>
  <c r="O47" i="12"/>
  <c r="Q47" i="12"/>
  <c r="U47" i="12"/>
  <c r="F48" i="12"/>
  <c r="G48" i="12" s="1"/>
  <c r="M48" i="12" s="1"/>
  <c r="I48" i="12"/>
  <c r="K48" i="12"/>
  <c r="O48" i="12"/>
  <c r="Q48" i="12"/>
  <c r="U48" i="12"/>
  <c r="F50" i="12"/>
  <c r="G50" i="12"/>
  <c r="M50" i="12" s="1"/>
  <c r="M49" i="12" s="1"/>
  <c r="I50" i="12"/>
  <c r="K50" i="12"/>
  <c r="O50" i="12"/>
  <c r="Q50" i="12"/>
  <c r="U50" i="12"/>
  <c r="F52" i="12"/>
  <c r="G52" i="12"/>
  <c r="M52" i="12" s="1"/>
  <c r="I52" i="12"/>
  <c r="K52" i="12"/>
  <c r="O52" i="12"/>
  <c r="Q52" i="12"/>
  <c r="U52" i="12"/>
  <c r="F53" i="12"/>
  <c r="G53" i="12"/>
  <c r="M53" i="12" s="1"/>
  <c r="I53" i="12"/>
  <c r="K53" i="12"/>
  <c r="O53" i="12"/>
  <c r="Q53" i="12"/>
  <c r="U53" i="12"/>
  <c r="F55" i="12"/>
  <c r="G55" i="12" s="1"/>
  <c r="I55" i="12"/>
  <c r="I54" i="12" s="1"/>
  <c r="K55" i="12"/>
  <c r="K54" i="12" s="1"/>
  <c r="O55" i="12"/>
  <c r="O54" i="12" s="1"/>
  <c r="Q55" i="12"/>
  <c r="U55" i="12"/>
  <c r="U54" i="12" s="1"/>
  <c r="F57" i="12"/>
  <c r="G57" i="12" s="1"/>
  <c r="M57" i="12" s="1"/>
  <c r="I57" i="12"/>
  <c r="K57" i="12"/>
  <c r="O57" i="12"/>
  <c r="Q57" i="12"/>
  <c r="U57" i="12"/>
  <c r="F60" i="12"/>
  <c r="G60" i="12" s="1"/>
  <c r="I60" i="12"/>
  <c r="I59" i="12" s="1"/>
  <c r="K60" i="12"/>
  <c r="K59" i="12" s="1"/>
  <c r="O60" i="12"/>
  <c r="O59" i="12" s="1"/>
  <c r="Q60" i="12"/>
  <c r="Q59" i="12" s="1"/>
  <c r="U60" i="12"/>
  <c r="U59" i="12" s="1"/>
  <c r="G61" i="12"/>
  <c r="I56" i="1" s="1"/>
  <c r="F62" i="12"/>
  <c r="G62" i="12"/>
  <c r="I62" i="12"/>
  <c r="I61" i="12" s="1"/>
  <c r="K62" i="12"/>
  <c r="K61" i="12" s="1"/>
  <c r="M62" i="12"/>
  <c r="M61" i="12" s="1"/>
  <c r="O62" i="12"/>
  <c r="O61" i="12" s="1"/>
  <c r="Q62" i="12"/>
  <c r="Q61" i="12" s="1"/>
  <c r="U62" i="12"/>
  <c r="U61" i="12" s="1"/>
  <c r="I18" i="1"/>
  <c r="G27" i="1"/>
  <c r="H40" i="1"/>
  <c r="J28" i="1"/>
  <c r="J26" i="1"/>
  <c r="G38" i="1"/>
  <c r="F38" i="1"/>
  <c r="J23" i="1"/>
  <c r="J24" i="1"/>
  <c r="J25" i="1"/>
  <c r="J27" i="1"/>
  <c r="E24" i="1"/>
  <c r="G24" i="1"/>
  <c r="E26" i="1"/>
  <c r="G26" i="1"/>
  <c r="G31" i="12" l="1"/>
  <c r="I50" i="1" s="1"/>
  <c r="M32" i="12"/>
  <c r="M31" i="12" s="1"/>
  <c r="M60" i="12"/>
  <c r="M59" i="12" s="1"/>
  <c r="G59" i="12"/>
  <c r="I55" i="1" s="1"/>
  <c r="K49" i="12"/>
  <c r="I41" i="12"/>
  <c r="U20" i="12"/>
  <c r="O8" i="12"/>
  <c r="Q54" i="12"/>
  <c r="I49" i="12"/>
  <c r="U31" i="12"/>
  <c r="Q20" i="12"/>
  <c r="K8" i="12"/>
  <c r="G49" i="12"/>
  <c r="I53" i="1" s="1"/>
  <c r="I20" i="1" s="1"/>
  <c r="U41" i="12"/>
  <c r="Q35" i="12"/>
  <c r="I20" i="12"/>
  <c r="O13" i="12"/>
  <c r="Q31" i="12"/>
  <c r="G8" i="12"/>
  <c r="U49" i="12"/>
  <c r="Q41" i="12"/>
  <c r="O35" i="12"/>
  <c r="K31" i="12"/>
  <c r="K13" i="12"/>
  <c r="Q49" i="12"/>
  <c r="O41" i="12"/>
  <c r="K35" i="12"/>
  <c r="I31" i="12"/>
  <c r="I13" i="12"/>
  <c r="U8" i="12"/>
  <c r="O20" i="12"/>
  <c r="K20" i="12"/>
  <c r="O49" i="12"/>
  <c r="K41" i="12"/>
  <c r="I35" i="12"/>
  <c r="Q8" i="12"/>
  <c r="G23" i="1"/>
  <c r="G29" i="1" s="1"/>
  <c r="G28" i="1"/>
  <c r="I39" i="1"/>
  <c r="I40" i="1" s="1"/>
  <c r="J39" i="1" s="1"/>
  <c r="J40" i="1" s="1"/>
  <c r="G54" i="12"/>
  <c r="I54" i="1" s="1"/>
  <c r="M55" i="12"/>
  <c r="M54" i="12" s="1"/>
  <c r="M20" i="12"/>
  <c r="M13" i="12"/>
  <c r="G35" i="12"/>
  <c r="I51" i="1" s="1"/>
  <c r="M36" i="12"/>
  <c r="M35" i="12" s="1"/>
  <c r="G13" i="12"/>
  <c r="I48" i="1" s="1"/>
  <c r="I17" i="1" s="1"/>
  <c r="M42" i="12"/>
  <c r="M41" i="12" s="1"/>
  <c r="G20" i="12"/>
  <c r="I49" i="1" s="1"/>
  <c r="M9" i="12"/>
  <c r="M8" i="12" s="1"/>
  <c r="I47" i="1" l="1"/>
  <c r="I16" i="1" s="1"/>
  <c r="I21" i="1" s="1"/>
  <c r="G64" i="12"/>
  <c r="I19" i="1"/>
  <c r="I57" i="1" l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<sst xmlns="http://schemas.openxmlformats.org/spreadsheetml/2006/main" count="362" uniqueCount="203">
  <si>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</si>
  <si>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</si>
  <si>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</si>
  <si>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</si>
  <si>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</si>
  <si>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</si>
  <si>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</si>
  <si>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</si>
  <si>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</si>
  <si>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</si>
  <si>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</si>
  <si>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</si>
  <si>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</si>
  <si>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</si>
  <si>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</si>
  <si>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</si>
  <si>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</si>
  <si>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</si>
  <si>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</si>
  <si>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</si>
  <si>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</si>
  <si>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</si>
  <si>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</si>
  <si>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</si>
  <si>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</si>
  <si>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</si>
  <si>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</si>
  <si>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</si>
  <si>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</si>
  <si>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</si>
  <si>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</si>
  <si>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</si>
  <si>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</si>
  <si>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</si>
  <si>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</si>
  <si>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</si>
  <si>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</si>
  <si>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</si>
  <si>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</si>
  <si>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</si>
  <si>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</si>
  <si>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</si>
  <si>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</si>
  <si>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Charbulova 84, Brno</t>
  </si>
  <si>
    <t>Rozpočet:</t>
  </si>
  <si>
    <t>Misto</t>
  </si>
  <si>
    <t>Charbulova 84 - Oprava potrubí vodovodu</t>
  </si>
  <si>
    <t>Magistrát města Brna, OSM</t>
  </si>
  <si>
    <t>Husova 3</t>
  </si>
  <si>
    <t>Brno</t>
  </si>
  <si>
    <t>601 67</t>
  </si>
  <si>
    <t>Rozpočet</t>
  </si>
  <si>
    <t>Celkem za stavbu</t>
  </si>
  <si>
    <t>CZK</t>
  </si>
  <si>
    <t>Rekapitulace dílů</t>
  </si>
  <si>
    <t>Typ dílu</t>
  </si>
  <si>
    <t>95</t>
  </si>
  <si>
    <t>Dokončovací kce na pozem.stav.</t>
  </si>
  <si>
    <t>713</t>
  </si>
  <si>
    <t>Izolace tepelné</t>
  </si>
  <si>
    <t>722</t>
  </si>
  <si>
    <t>Vnitřní vodovod</t>
  </si>
  <si>
    <t>733</t>
  </si>
  <si>
    <t>Rozvod potrubí</t>
  </si>
  <si>
    <t>734</t>
  </si>
  <si>
    <t>Armatury</t>
  </si>
  <si>
    <t>767</t>
  </si>
  <si>
    <t>Konstrukce zámečnické</t>
  </si>
  <si>
    <t>ON</t>
  </si>
  <si>
    <t>VN</t>
  </si>
  <si>
    <t>799</t>
  </si>
  <si>
    <t>Ostatní</t>
  </si>
  <si>
    <t>M99</t>
  </si>
  <si>
    <t>Ostatní práce "M"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</si>
  <si>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</si>
  <si>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</si>
  <si>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</si>
  <si>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</si>
  <si>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</si>
  <si>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</si>
  <si>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</si>
  <si>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</si>
  <si>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</si>
  <si>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</si>
  <si>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</si>
  <si>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</si>
  <si>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</si>
  <si>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</si>
  <si>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</si>
  <si>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</si>
  <si>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</si>
  <si>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</si>
  <si>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</si>
  <si>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</si>
  <si>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</si>
  <si>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</si>
  <si>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</si>
  <si>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</si>
  <si>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</si>
  <si>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</si>
  <si>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</si>
  <si>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952902110R00</t>
  </si>
  <si>
    <t>Čištění zametáním v místnostech a chodbách</t>
  </si>
  <si>
    <t>m2</t>
  </si>
  <si>
    <t>POL1_0</t>
  </si>
  <si>
    <t>952901411R00</t>
  </si>
  <si>
    <t>Vyčištění ostatních objektů</t>
  </si>
  <si>
    <t>95-R002</t>
  </si>
  <si>
    <t>Demontáž mříže u zadní místnosti</t>
  </si>
  <si>
    <t>ks</t>
  </si>
  <si>
    <t>95-R003</t>
  </si>
  <si>
    <t>Zednické práce</t>
  </si>
  <si>
    <t>hod</t>
  </si>
  <si>
    <t>283773050R</t>
  </si>
  <si>
    <t>Izolace potrubí Tubolit DG 35 x 20 mm šedá</t>
  </si>
  <si>
    <t>m</t>
  </si>
  <si>
    <t>POL3_0</t>
  </si>
  <si>
    <t>283773062R</t>
  </si>
  <si>
    <t>Izolace potrubí Tubolit DG 42 x 20 mm šedá</t>
  </si>
  <si>
    <t>283773080R</t>
  </si>
  <si>
    <t>Izolace potrubí Tubolit DG 54 x 20 mm šedá</t>
  </si>
  <si>
    <t>631R006</t>
  </si>
  <si>
    <t>Návlekové izolace -, montáž</t>
  </si>
  <si>
    <t>998713201R00</t>
  </si>
  <si>
    <t>Přesun hmot pro izolace tepelné, výšky do 6 m</t>
  </si>
  <si>
    <t>998713293R00</t>
  </si>
  <si>
    <t>Příplatek zvětš. přesun, izolace tepelné do 500 m</t>
  </si>
  <si>
    <t>722100001RA0</t>
  </si>
  <si>
    <t>Vodovod, potrubí ocelové pozinkované DN 25</t>
  </si>
  <si>
    <t>POL2_0</t>
  </si>
  <si>
    <t>722100002RA0</t>
  </si>
  <si>
    <t>Vodovod, potrubí ocelové pozinkované DN 32</t>
  </si>
  <si>
    <t>722100003RA0</t>
  </si>
  <si>
    <t>Vodovod, potrubí ocelové pozinkované DN 50</t>
  </si>
  <si>
    <t>722236214R00</t>
  </si>
  <si>
    <t>Kohout kulový DN 25</t>
  </si>
  <si>
    <t>722236215R00</t>
  </si>
  <si>
    <t>Kohout kulový DN 32</t>
  </si>
  <si>
    <t>kus</t>
  </si>
  <si>
    <t>722236217R00</t>
  </si>
  <si>
    <t>Kohout kulový DN 50</t>
  </si>
  <si>
    <t>722231284R00</t>
  </si>
  <si>
    <t>Ventil redukční membránový PN1,6, G 5/4 (DN 32)</t>
  </si>
  <si>
    <t>72229023v1</t>
  </si>
  <si>
    <t xml:space="preserve">Proplach a dezinfekce vodovod.potrubí </t>
  </si>
  <si>
    <t>998722201R00</t>
  </si>
  <si>
    <t>Přesun hmot pro vnitřní vodovod, výšky do 6 m</t>
  </si>
  <si>
    <t>998722293R00</t>
  </si>
  <si>
    <t>Příplatek zvětš. přesun, vnitřní vodovod do 500 m</t>
  </si>
  <si>
    <t>733110808R00</t>
  </si>
  <si>
    <t>Demontáž potrubí ocelového závitového do DN 32-50</t>
  </si>
  <si>
    <t>998733201R00</t>
  </si>
  <si>
    <t>Přesun hmot pro rozvody potrubí, výšky do 6 m</t>
  </si>
  <si>
    <t>998733293R00</t>
  </si>
  <si>
    <t>Příplatek zvětš. přesun, rozvody potrubí do 500 m</t>
  </si>
  <si>
    <t>734200824R00</t>
  </si>
  <si>
    <t>Demontáž armatur se 2závity do G 2</t>
  </si>
  <si>
    <t>734410851R00</t>
  </si>
  <si>
    <t>Demontáž teploměrů - jímky</t>
  </si>
  <si>
    <t>734140823R00</t>
  </si>
  <si>
    <t>Demontáž ventilů redukčních, DN 32</t>
  </si>
  <si>
    <t>998734201R00</t>
  </si>
  <si>
    <t>Přesun hmot pro armatury, výšky do 6 m</t>
  </si>
  <si>
    <t>998734293R00</t>
  </si>
  <si>
    <t>Příplatek zvětšený přesun, armatury do 500 m</t>
  </si>
  <si>
    <t>767995101R00</t>
  </si>
  <si>
    <t>Výroba a montáž kov. atypických konstr. do 5 kg</t>
  </si>
  <si>
    <t>kg</t>
  </si>
  <si>
    <t>767-R-001</t>
  </si>
  <si>
    <t>Dodávka uložení</t>
  </si>
  <si>
    <t>733191823R00</t>
  </si>
  <si>
    <t>Odřezání třmenových držáků potrubí do DN 50</t>
  </si>
  <si>
    <t>733193810R00</t>
  </si>
  <si>
    <t>Rozřezání konzol pro potrubí z úhel.L 50x50x5 mm</t>
  </si>
  <si>
    <t>včetně domntáže konzol, podpěr a výložníků zakotvených do zdiva jednostranně. Je-li nosná konstrukce vetknuta do zdiva oboustranně, určuje se počet rozžezání dvojnásobným množstvím.</t>
  </si>
  <si>
    <t>POP</t>
  </si>
  <si>
    <t>998767201R00</t>
  </si>
  <si>
    <t>Přesun hmot pro zámečnické konstr., výšky do 6 m</t>
  </si>
  <si>
    <t>998767293R00</t>
  </si>
  <si>
    <t>Příplatek zvětš. přesun, zámeč. konstr. do 500 m</t>
  </si>
  <si>
    <t>005241010R</t>
  </si>
  <si>
    <t>Projektová dokumentace</t>
  </si>
  <si>
    <t>soubor</t>
  </si>
  <si>
    <t>Náklady na vyhotovení dokumentace skutečného provedení stavby a její předání objednateli v požadované formě</t>
  </si>
  <si>
    <t>005261030R</t>
  </si>
  <si>
    <t>Pomocné instalatérské práce</t>
  </si>
  <si>
    <t>ON-R-001</t>
  </si>
  <si>
    <t>Mimostaveništní doprava</t>
  </si>
  <si>
    <t>005121020R</t>
  </si>
  <si>
    <t xml:space="preserve">Zařízení staveniště </t>
  </si>
  <si>
    <t>Veškeré náklady spojené s vybudováním, provozem a odstraněním zařízení staveniště</t>
  </si>
  <si>
    <t>005124010R</t>
  </si>
  <si>
    <t>Koordinační činnost</t>
  </si>
  <si>
    <t>Koordinace stavebních a technologických dodávek</t>
  </si>
  <si>
    <t>799-R-006</t>
  </si>
  <si>
    <t>Dokladová část k realizaci</t>
  </si>
  <si>
    <t>M99-R-001</t>
  </si>
  <si>
    <t>Dilatační a tlaková zkouška</t>
  </si>
  <si>
    <t/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</si>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</sst>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FFFFCC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5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/>
    <xf numFmtId="3" fontId="0" fillId="0" borderId="29" xfId="0" applyNumberFormat="1" applyBorder="1" applyAlignment="1"/>
    <xf numFmtId="0" fontId="2" fillId="0" borderId="0" xfId="0" applyFont="1" applyAlignment="1">
      <alignment horizontal="center" shrinkToFit="1"/>
    </xf>
    <xf numFmtId="3" fontId="10" fillId="3" borderId="31" xfId="0" applyNumberFormat="1" applyFont="1" applyFill="1" applyBorder="1" applyAlignment="1">
      <alignment horizontal="center" vertical="center" wrapText="1" shrinkToFit="1"/>
    </xf>
    <xf numFmtId="3" fontId="7" fillId="3" borderId="32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right" wrapText="1" shrinkToFit="1"/>
    </xf>
    <xf numFmtId="3" fontId="3" fillId="0" borderId="12" xfId="0" applyNumberFormat="1" applyFont="1" applyBorder="1" applyAlignment="1">
      <alignment horizontal="right" shrinkToFit="1"/>
    </xf>
    <xf numFmtId="3" fontId="0" fillId="0" borderId="12" xfId="0" applyNumberFormat="1" applyBorder="1" applyAlignment="1">
      <alignment shrinkToFit="1"/>
    </xf>
    <xf numFmtId="3" fontId="0" fillId="0" borderId="29" xfId="0" applyNumberFormat="1" applyBorder="1" applyAlignment="1">
      <alignment shrinkToFit="1"/>
    </xf>
    <xf numFmtId="3" fontId="15" fillId="5" borderId="6" xfId="0" applyNumberFormat="1" applyFont="1" applyFill="1" applyBorder="1" applyAlignment="1">
      <alignment wrapText="1" shrinkToFit="1"/>
    </xf>
    <xf numFmtId="3" fontId="15" fillId="5" borderId="6" xfId="0" applyNumberFormat="1" applyFont="1" applyFill="1" applyBorder="1" applyAlignment="1">
      <alignment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6" fillId="3" borderId="32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6" fillId="3" borderId="31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horizontal="center" vertical="center"/>
    </xf>
    <xf numFmtId="4" fontId="7" fillId="0" borderId="34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horizontal="center" vertical="center"/>
    </xf>
    <xf numFmtId="4" fontId="7" fillId="0" borderId="38" xfId="0" applyNumberFormat="1" applyFont="1" applyBorder="1" applyAlignment="1">
      <alignment vertical="center"/>
    </xf>
    <xf numFmtId="4" fontId="7" fillId="5" borderId="38" xfId="0" applyNumberFormat="1" applyFont="1" applyFill="1" applyBorder="1" applyAlignment="1">
      <alignment horizontal="center"/>
    </xf>
    <xf numFmtId="4" fontId="7" fillId="5" borderId="38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49" fontId="0" fillId="0" borderId="39" xfId="0" applyNumberFormat="1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3" borderId="45" xfId="0" applyFill="1" applyBorder="1"/>
    <xf numFmtId="49" fontId="0" fillId="3" borderId="42" xfId="0" applyNumberFormat="1" applyFill="1" applyBorder="1" applyAlignment="1"/>
    <xf numFmtId="49" fontId="0" fillId="3" borderId="42" xfId="0" applyNumberFormat="1" applyFill="1" applyBorder="1"/>
    <xf numFmtId="0" fontId="0" fillId="3" borderId="42" xfId="0" applyFill="1" applyBorder="1"/>
    <xf numFmtId="0" fontId="0" fillId="3" borderId="41" xfId="0" applyFill="1" applyBorder="1"/>
    <xf numFmtId="0" fontId="0" fillId="3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9" fillId="0" borderId="0" xfId="0" applyNumberFormat="1" applyFont="1" applyAlignment="1">
      <alignment wrapText="1"/>
    </xf>
    <xf numFmtId="0" fontId="0" fillId="3" borderId="31" xfId="0" applyFill="1" applyBorder="1"/>
    <xf numFmtId="49" fontId="0" fillId="3" borderId="31" xfId="0" applyNumberFormat="1" applyFill="1" applyBorder="1"/>
    <xf numFmtId="0" fontId="0" fillId="3" borderId="48" xfId="0" applyFill="1" applyBorder="1" applyAlignment="1">
      <alignment vertical="top"/>
    </xf>
    <xf numFmtId="0" fontId="0" fillId="3" borderId="49" xfId="0" applyFill="1" applyBorder="1" applyAlignment="1">
      <alignment wrapText="1"/>
    </xf>
    <xf numFmtId="0" fontId="17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7" fillId="0" borderId="34" xfId="0" applyFont="1" applyBorder="1" applyAlignment="1">
      <alignment vertical="top" shrinkToFit="1"/>
    </xf>
    <xf numFmtId="0" fontId="17" fillId="0" borderId="26" xfId="0" applyFont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64" fontId="17" fillId="0" borderId="34" xfId="0" applyNumberFormat="1" applyFont="1" applyBorder="1" applyAlignment="1">
      <alignment vertical="top" shrinkToFit="1"/>
    </xf>
    <xf numFmtId="164" fontId="0" fillId="3" borderId="38" xfId="0" applyNumberFormat="1" applyFill="1" applyBorder="1" applyAlignment="1">
      <alignment vertical="top" shrinkToFit="1"/>
    </xf>
    <xf numFmtId="4" fontId="17" fillId="4" borderId="34" xfId="0" applyNumberFormat="1" applyFont="1" applyFill="1" applyBorder="1" applyAlignment="1" applyProtection="1">
      <alignment vertical="top" shrinkToFit="1"/>
      <protection locked="0"/>
    </xf>
    <xf numFmtId="4" fontId="17" fillId="0" borderId="34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0" fontId="0" fillId="3" borderId="50" xfId="0" applyFill="1" applyBorder="1"/>
    <xf numFmtId="0" fontId="0" fillId="3" borderId="51" xfId="0" applyFill="1" applyBorder="1" applyAlignment="1">
      <alignment wrapText="1"/>
    </xf>
    <xf numFmtId="0" fontId="0" fillId="3" borderId="52" xfId="0" applyFill="1" applyBorder="1" applyAlignment="1">
      <alignment vertical="top"/>
    </xf>
    <xf numFmtId="49" fontId="0" fillId="3" borderId="52" xfId="0" applyNumberFormat="1" applyFill="1" applyBorder="1" applyAlignment="1">
      <alignment vertical="top"/>
    </xf>
    <xf numFmtId="49" fontId="0" fillId="3" borderId="48" xfId="0" applyNumberFormat="1" applyFill="1" applyBorder="1" applyAlignment="1">
      <alignment vertical="top"/>
    </xf>
    <xf numFmtId="164" fontId="0" fillId="3" borderId="48" xfId="0" applyNumberFormat="1" applyFill="1" applyBorder="1" applyAlignment="1">
      <alignment vertical="top"/>
    </xf>
    <xf numFmtId="4" fontId="0" fillId="3" borderId="48" xfId="0" applyNumberForma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0" fontId="17" fillId="0" borderId="38" xfId="0" applyFont="1" applyBorder="1" applyAlignment="1">
      <alignment vertical="top" shrinkToFit="1"/>
    </xf>
    <xf numFmtId="164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7" fillId="0" borderId="34" xfId="0" applyNumberFormat="1" applyFont="1" applyBorder="1" applyAlignment="1">
      <alignment horizontal="left" vertical="top" wrapText="1"/>
    </xf>
    <xf numFmtId="0" fontId="0" fillId="3" borderId="38" xfId="0" applyNumberFormat="1" applyFill="1" applyBorder="1" applyAlignment="1">
      <alignment horizontal="left" vertical="top" wrapText="1"/>
    </xf>
    <xf numFmtId="0" fontId="17" fillId="0" borderId="3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" fontId="7" fillId="5" borderId="38" xfId="0" applyNumberFormat="1" applyFont="1" applyFill="1" applyBorder="1" applyAlignment="1"/>
    <xf numFmtId="4" fontId="7" fillId="0" borderId="34" xfId="0" applyNumberFormat="1" applyFont="1" applyBorder="1" applyAlignment="1">
      <alignment vertical="center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4" fontId="7" fillId="0" borderId="38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5" borderId="33" xfId="0" applyNumberFormat="1" applyFill="1" applyBorder="1"/>
    <xf numFmtId="3" fontId="0" fillId="5" borderId="12" xfId="0" applyNumberFormat="1" applyFill="1" applyBorder="1"/>
    <xf numFmtId="0" fontId="16" fillId="3" borderId="31" xfId="0" applyFont="1" applyFill="1" applyBorder="1" applyAlignment="1">
      <alignment horizontal="center" vertical="center" wrapText="1"/>
    </xf>
    <xf numFmtId="4" fontId="7" fillId="0" borderId="31" xfId="0" applyNumberFormat="1" applyFont="1" applyBorder="1" applyAlignment="1">
      <alignment vertical="center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0" fontId="8" fillId="0" borderId="6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26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18" fillId="0" borderId="0" xfId="0" applyNumberFormat="1" applyFont="1" applyBorder="1" applyAlignment="1">
      <alignment vertical="top" wrapText="1" shrinkToFit="1"/>
    </xf>
    <xf numFmtId="4" fontId="18" fillId="0" borderId="35" xfId="0" applyNumberFormat="1" applyFont="1" applyBorder="1" applyAlignment="1">
      <alignment vertical="top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35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/>
    </xf>
    <xf numFmtId="49" fontId="0" fillId="0" borderId="39" xfId="0" applyNumberFormat="1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6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7" xfId="0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3.2" x14ac:dyDescent="0.25"/>
  <sheetData>
    <row r="1" spans="1:7" x14ac:dyDescent="0.25">
      <c r="A1" s="35" t="s">
        <v>38</v>
      </c>
    </row>
    <row r="2" spans="1:7" ht="57.75" customHeight="1" x14ac:dyDescent="0.25">
      <c r="A2" s="197" t="s">
        <v>39</v>
      </c>
      <c r="B2" s="197"/>
      <c r="C2" s="197"/>
      <c r="D2" s="197"/>
      <c r="E2" s="197"/>
      <c r="F2" s="197"/>
      <c r="G2" s="197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0"/>
  <sheetViews>
    <sheetView showGridLines="0" topLeftCell="B1" zoomScaleNormal="100" zoomScaleSheetLayoutView="75" workbookViewId="0">
      <selection activeCell="D12" sqref="D12:G12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1" t="s">
        <v>36</v>
      </c>
      <c r="B1" s="224" t="s">
        <v>42</v>
      </c>
      <c r="C1" s="225"/>
      <c r="D1" s="225"/>
      <c r="E1" s="225"/>
      <c r="F1" s="225"/>
      <c r="G1" s="225"/>
      <c r="H1" s="225"/>
      <c r="I1" s="225"/>
      <c r="J1" s="226"/>
    </row>
    <row r="2" spans="1:15" ht="23.25" customHeight="1" x14ac:dyDescent="0.25">
      <c r="A2" s="4"/>
      <c r="B2" s="79" t="s">
        <v>40</v>
      </c>
      <c r="C2" s="80"/>
      <c r="D2" s="241" t="s">
        <v>46</v>
      </c>
      <c r="E2" s="242"/>
      <c r="F2" s="242"/>
      <c r="G2" s="242"/>
      <c r="H2" s="242"/>
      <c r="I2" s="242"/>
      <c r="J2" s="243"/>
      <c r="O2" s="2"/>
    </row>
    <row r="3" spans="1:15" ht="23.25" customHeight="1" x14ac:dyDescent="0.25">
      <c r="A3" s="4"/>
      <c r="B3" s="81" t="s">
        <v>45</v>
      </c>
      <c r="C3" s="82"/>
      <c r="D3" s="205" t="s">
        <v>43</v>
      </c>
      <c r="E3" s="206"/>
      <c r="F3" s="206"/>
      <c r="G3" s="206"/>
      <c r="H3" s="206"/>
      <c r="I3" s="206"/>
      <c r="J3" s="207"/>
    </row>
    <row r="4" spans="1:15" ht="23.25" hidden="1" customHeight="1" x14ac:dyDescent="0.25">
      <c r="A4" s="4"/>
      <c r="B4" s="83" t="s">
        <v>44</v>
      </c>
      <c r="C4" s="84"/>
      <c r="D4" s="85"/>
      <c r="E4" s="85"/>
      <c r="F4" s="86"/>
      <c r="G4" s="87"/>
      <c r="H4" s="86"/>
      <c r="I4" s="87"/>
      <c r="J4" s="88"/>
    </row>
    <row r="5" spans="1:15" ht="24" customHeight="1" x14ac:dyDescent="0.25">
      <c r="A5" s="4"/>
      <c r="B5" s="45" t="s">
        <v>21</v>
      </c>
      <c r="C5" s="5"/>
      <c r="D5" s="89" t="s">
        <v>47</v>
      </c>
      <c r="E5" s="25"/>
      <c r="F5" s="25"/>
      <c r="G5" s="25"/>
      <c r="H5" s="27" t="s">
        <v>33</v>
      </c>
      <c r="I5" s="89"/>
      <c r="J5" s="11"/>
    </row>
    <row r="6" spans="1:15" ht="15.75" customHeight="1" x14ac:dyDescent="0.25">
      <c r="A6" s="4"/>
      <c r="B6" s="39"/>
      <c r="C6" s="25"/>
      <c r="D6" s="89" t="s">
        <v>48</v>
      </c>
      <c r="E6" s="25"/>
      <c r="F6" s="25"/>
      <c r="G6" s="25"/>
      <c r="H6" s="27" t="s">
        <v>34</v>
      </c>
      <c r="I6" s="89"/>
      <c r="J6" s="11"/>
    </row>
    <row r="7" spans="1:15" ht="15.75" customHeight="1" x14ac:dyDescent="0.25">
      <c r="A7" s="4"/>
      <c r="B7" s="40"/>
      <c r="C7" s="90" t="s">
        <v>50</v>
      </c>
      <c r="D7" s="78" t="s">
        <v>49</v>
      </c>
      <c r="E7" s="32"/>
      <c r="F7" s="32"/>
      <c r="G7" s="32"/>
      <c r="H7" s="34"/>
      <c r="I7" s="32"/>
      <c r="J7" s="49"/>
    </row>
    <row r="8" spans="1:15" ht="24" hidden="1" customHeight="1" x14ac:dyDescent="0.25">
      <c r="A8" s="4"/>
      <c r="B8" s="45" t="s">
        <v>19</v>
      </c>
      <c r="C8" s="5"/>
      <c r="D8" s="33"/>
      <c r="E8" s="5"/>
      <c r="F8" s="5"/>
      <c r="G8" s="43"/>
      <c r="H8" s="27" t="s">
        <v>33</v>
      </c>
      <c r="I8" s="31"/>
      <c r="J8" s="11"/>
    </row>
    <row r="9" spans="1:15" ht="15.75" hidden="1" customHeight="1" x14ac:dyDescent="0.25">
      <c r="A9" s="4"/>
      <c r="B9" s="4"/>
      <c r="C9" s="5"/>
      <c r="D9" s="33"/>
      <c r="E9" s="5"/>
      <c r="F9" s="5"/>
      <c r="G9" s="43"/>
      <c r="H9" s="27" t="s">
        <v>34</v>
      </c>
      <c r="I9" s="31"/>
      <c r="J9" s="11"/>
    </row>
    <row r="10" spans="1:15" ht="15.75" hidden="1" customHeight="1" x14ac:dyDescent="0.25">
      <c r="A10" s="4"/>
      <c r="B10" s="50"/>
      <c r="C10" s="26"/>
      <c r="D10" s="44"/>
      <c r="E10" s="53"/>
      <c r="F10" s="53"/>
      <c r="G10" s="51"/>
      <c r="H10" s="51"/>
      <c r="I10" s="52"/>
      <c r="J10" s="49"/>
    </row>
    <row r="11" spans="1:15" ht="24" customHeight="1" x14ac:dyDescent="0.25">
      <c r="A11" s="4"/>
      <c r="B11" s="45" t="s">
        <v>18</v>
      </c>
      <c r="C11" s="5"/>
      <c r="D11" s="236"/>
      <c r="E11" s="236"/>
      <c r="F11" s="236"/>
      <c r="G11" s="236"/>
      <c r="H11" s="27" t="s">
        <v>33</v>
      </c>
      <c r="I11" s="92"/>
      <c r="J11" s="11"/>
    </row>
    <row r="12" spans="1:15" ht="15.75" customHeight="1" x14ac:dyDescent="0.25">
      <c r="A12" s="4"/>
      <c r="B12" s="39"/>
      <c r="C12" s="25"/>
      <c r="D12" s="221"/>
      <c r="E12" s="221"/>
      <c r="F12" s="221"/>
      <c r="G12" s="221"/>
      <c r="H12" s="27" t="s">
        <v>34</v>
      </c>
      <c r="I12" s="92"/>
      <c r="J12" s="11"/>
    </row>
    <row r="13" spans="1:15" ht="15.75" customHeight="1" x14ac:dyDescent="0.25">
      <c r="A13" s="4"/>
      <c r="B13" s="40"/>
      <c r="C13" s="91"/>
      <c r="D13" s="222"/>
      <c r="E13" s="222"/>
      <c r="F13" s="222"/>
      <c r="G13" s="222"/>
      <c r="H13" s="28"/>
      <c r="I13" s="32"/>
      <c r="J13" s="49"/>
    </row>
    <row r="14" spans="1:15" ht="24" hidden="1" customHeight="1" x14ac:dyDescent="0.25">
      <c r="A14" s="4"/>
      <c r="B14" s="64" t="s">
        <v>20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5">
      <c r="A15" s="4"/>
      <c r="B15" s="50" t="s">
        <v>31</v>
      </c>
      <c r="C15" s="70"/>
      <c r="D15" s="51"/>
      <c r="E15" s="244"/>
      <c r="F15" s="244"/>
      <c r="G15" s="217"/>
      <c r="H15" s="217"/>
      <c r="I15" s="217" t="s">
        <v>28</v>
      </c>
      <c r="J15" s="218"/>
    </row>
    <row r="16" spans="1:15" ht="23.25" customHeight="1" x14ac:dyDescent="0.25">
      <c r="A16" s="142" t="s">
        <v>23</v>
      </c>
      <c r="B16" s="143" t="s">
        <v>23</v>
      </c>
      <c r="C16" s="56"/>
      <c r="D16" s="57"/>
      <c r="E16" s="219"/>
      <c r="F16" s="220"/>
      <c r="G16" s="219"/>
      <c r="H16" s="220"/>
      <c r="I16" s="219">
        <f>SUMIF(F47:F56,A16,I47:I56)+SUMIF(F47:F56,"PSU",I47:I56)</f>
        <v>0</v>
      </c>
      <c r="J16" s="233"/>
    </row>
    <row r="17" spans="1:10" ht="23.25" customHeight="1" x14ac:dyDescent="0.25">
      <c r="A17" s="142" t="s">
        <v>24</v>
      </c>
      <c r="B17" s="143" t="s">
        <v>24</v>
      </c>
      <c r="C17" s="56"/>
      <c r="D17" s="57"/>
      <c r="E17" s="219"/>
      <c r="F17" s="220"/>
      <c r="G17" s="219"/>
      <c r="H17" s="220"/>
      <c r="I17" s="219">
        <f>SUMIF(F47:F56,A17,I47:I56)</f>
        <v>0</v>
      </c>
      <c r="J17" s="233"/>
    </row>
    <row r="18" spans="1:10" ht="23.25" customHeight="1" x14ac:dyDescent="0.25">
      <c r="A18" s="142" t="s">
        <v>25</v>
      </c>
      <c r="B18" s="143" t="s">
        <v>25</v>
      </c>
      <c r="C18" s="56"/>
      <c r="D18" s="57"/>
      <c r="E18" s="219"/>
      <c r="F18" s="220"/>
      <c r="G18" s="219"/>
      <c r="H18" s="220"/>
      <c r="I18" s="219">
        <f>SUMIF(F47:F56,A18,I47:I56)</f>
        <v>0</v>
      </c>
      <c r="J18" s="233"/>
    </row>
    <row r="19" spans="1:10" ht="23.25" customHeight="1" x14ac:dyDescent="0.25">
      <c r="A19" s="142" t="s">
        <v>69</v>
      </c>
      <c r="B19" s="143" t="s">
        <v>26</v>
      </c>
      <c r="C19" s="56"/>
      <c r="D19" s="57"/>
      <c r="E19" s="219"/>
      <c r="F19" s="220"/>
      <c r="G19" s="219"/>
      <c r="H19" s="220"/>
      <c r="I19" s="219">
        <f>SUMIF(F47:F56,A19,I47:I56)</f>
        <v>0</v>
      </c>
      <c r="J19" s="233"/>
    </row>
    <row r="20" spans="1:10" ht="23.25" customHeight="1" x14ac:dyDescent="0.25">
      <c r="A20" s="142" t="s">
        <v>68</v>
      </c>
      <c r="B20" s="143" t="s">
        <v>27</v>
      </c>
      <c r="C20" s="56"/>
      <c r="D20" s="57"/>
      <c r="E20" s="219"/>
      <c r="F20" s="220"/>
      <c r="G20" s="219"/>
      <c r="H20" s="220"/>
      <c r="I20" s="219">
        <f>SUMIF(F47:F56,A20,I47:I56)</f>
        <v>0</v>
      </c>
      <c r="J20" s="233"/>
    </row>
    <row r="21" spans="1:10" ht="23.25" customHeight="1" x14ac:dyDescent="0.25">
      <c r="A21" s="4"/>
      <c r="B21" s="72" t="s">
        <v>28</v>
      </c>
      <c r="C21" s="73"/>
      <c r="D21" s="74"/>
      <c r="E21" s="234"/>
      <c r="F21" s="235"/>
      <c r="G21" s="234"/>
      <c r="H21" s="235"/>
      <c r="I21" s="234">
        <f>SUM(I16:J20)</f>
        <v>0</v>
      </c>
      <c r="J21" s="240"/>
    </row>
    <row r="22" spans="1:10" ht="33" customHeight="1" x14ac:dyDescent="0.25">
      <c r="A22" s="4"/>
      <c r="B22" s="63" t="s">
        <v>32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5">
      <c r="A23" s="4"/>
      <c r="B23" s="55" t="s">
        <v>11</v>
      </c>
      <c r="C23" s="56"/>
      <c r="D23" s="57"/>
      <c r="E23" s="58">
        <v>15</v>
      </c>
      <c r="F23" s="59" t="s">
        <v>0</v>
      </c>
      <c r="G23" s="231">
        <f>ZakladDPHSniVypocet</f>
        <v>0</v>
      </c>
      <c r="H23" s="232"/>
      <c r="I23" s="232"/>
      <c r="J23" s="60" t="str">
        <f t="shared" ref="J23:J28" si="0">Mena</f>
        <v>CZK</v>
      </c>
    </row>
    <row r="24" spans="1:10" ht="23.25" hidden="1" customHeight="1" x14ac:dyDescent="0.25">
      <c r="A24" s="4"/>
      <c r="B24" s="55" t="s">
        <v>12</v>
      </c>
      <c r="C24" s="56"/>
      <c r="D24" s="57"/>
      <c r="E24" s="58">
        <f>SazbaDPH1</f>
        <v>15</v>
      </c>
      <c r="F24" s="59" t="s">
        <v>0</v>
      </c>
      <c r="G24" s="238">
        <f>I23*E23/100</f>
        <v>0</v>
      </c>
      <c r="H24" s="239"/>
      <c r="I24" s="239"/>
      <c r="J24" s="60" t="str">
        <f t="shared" si="0"/>
        <v>CZK</v>
      </c>
    </row>
    <row r="25" spans="1:10" ht="23.25" customHeight="1" thickBot="1" x14ac:dyDescent="0.3">
      <c r="A25" s="4"/>
      <c r="B25" s="55" t="s">
        <v>13</v>
      </c>
      <c r="C25" s="56"/>
      <c r="D25" s="57"/>
      <c r="E25" s="58">
        <v>21</v>
      </c>
      <c r="F25" s="59" t="s">
        <v>0</v>
      </c>
      <c r="G25" s="231">
        <f>ZakladDPHZaklVypocet</f>
        <v>0</v>
      </c>
      <c r="H25" s="232"/>
      <c r="I25" s="232"/>
      <c r="J25" s="60" t="str">
        <f t="shared" si="0"/>
        <v>CZK</v>
      </c>
    </row>
    <row r="26" spans="1:10" ht="23.25" hidden="1" customHeight="1" x14ac:dyDescent="0.25">
      <c r="A26" s="4"/>
      <c r="B26" s="47" t="s">
        <v>14</v>
      </c>
      <c r="C26" s="22"/>
      <c r="D26" s="18"/>
      <c r="E26" s="41">
        <f>SazbaDPH2</f>
        <v>21</v>
      </c>
      <c r="F26" s="42" t="s">
        <v>0</v>
      </c>
      <c r="G26" s="227">
        <f>I25*E25/100</f>
        <v>0</v>
      </c>
      <c r="H26" s="228"/>
      <c r="I26" s="228"/>
      <c r="J26" s="54" t="str">
        <f t="shared" si="0"/>
        <v>CZK</v>
      </c>
    </row>
    <row r="27" spans="1:10" ht="23.25" hidden="1" customHeight="1" thickBot="1" x14ac:dyDescent="0.3">
      <c r="A27" s="4"/>
      <c r="B27" s="46" t="s">
        <v>4</v>
      </c>
      <c r="C27" s="20"/>
      <c r="D27" s="23"/>
      <c r="E27" s="20"/>
      <c r="F27" s="21"/>
      <c r="G27" s="229">
        <f>0</f>
        <v>0</v>
      </c>
      <c r="H27" s="229"/>
      <c r="I27" s="229"/>
      <c r="J27" s="61" t="str">
        <f t="shared" si="0"/>
        <v>CZK</v>
      </c>
    </row>
    <row r="28" spans="1:10" ht="27.75" customHeight="1" thickBot="1" x14ac:dyDescent="0.3">
      <c r="A28" s="4"/>
      <c r="B28" s="114" t="s">
        <v>22</v>
      </c>
      <c r="C28" s="115"/>
      <c r="D28" s="115"/>
      <c r="E28" s="116"/>
      <c r="F28" s="117"/>
      <c r="G28" s="216">
        <f>ZakladDPHSniVypocet+ZakladDPHZaklVypocet</f>
        <v>0</v>
      </c>
      <c r="H28" s="216"/>
      <c r="I28" s="216"/>
      <c r="J28" s="118" t="str">
        <f t="shared" si="0"/>
        <v>CZK</v>
      </c>
    </row>
    <row r="29" spans="1:10" ht="27.75" hidden="1" customHeight="1" thickBot="1" x14ac:dyDescent="0.3">
      <c r="A29" s="4"/>
      <c r="B29" s="114" t="s">
        <v>35</v>
      </c>
      <c r="C29" s="119"/>
      <c r="D29" s="119"/>
      <c r="E29" s="119"/>
      <c r="F29" s="119"/>
      <c r="G29" s="230">
        <f>ZakladDPHSni+DPHSni+ZakladDPHZakl+DPHZakl+Zaokrouhleni</f>
        <v>0</v>
      </c>
      <c r="H29" s="230"/>
      <c r="I29" s="230"/>
      <c r="J29" s="120" t="s">
        <v>53</v>
      </c>
    </row>
    <row r="30" spans="1:10" ht="12.75" customHeight="1" x14ac:dyDescent="0.25">
      <c r="A30" s="4"/>
      <c r="B30" s="4"/>
      <c r="C30" s="5"/>
      <c r="D30" s="5"/>
      <c r="E30" s="5"/>
      <c r="F30" s="5"/>
      <c r="G30" s="43"/>
      <c r="H30" s="5"/>
      <c r="I30" s="43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3"/>
      <c r="H31" s="5"/>
      <c r="I31" s="43"/>
      <c r="J31" s="12"/>
    </row>
    <row r="32" spans="1:10" ht="18.75" customHeight="1" x14ac:dyDescent="0.25">
      <c r="A32" s="4"/>
      <c r="B32" s="24"/>
      <c r="C32" s="19" t="s">
        <v>10</v>
      </c>
      <c r="D32" s="37"/>
      <c r="E32" s="37"/>
      <c r="F32" s="19" t="s">
        <v>9</v>
      </c>
      <c r="G32" s="37"/>
      <c r="H32" s="38"/>
      <c r="I32" s="37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3"/>
      <c r="H33" s="5"/>
      <c r="I33" s="43"/>
      <c r="J33" s="12"/>
    </row>
    <row r="34" spans="1:10" s="35" customFormat="1" ht="18.75" customHeight="1" x14ac:dyDescent="0.25">
      <c r="A34" s="29"/>
      <c r="B34" s="29"/>
      <c r="C34" s="30"/>
      <c r="D34" s="223"/>
      <c r="E34" s="223"/>
      <c r="F34" s="30"/>
      <c r="G34" s="223"/>
      <c r="H34" s="223"/>
      <c r="I34" s="223"/>
      <c r="J34" s="36"/>
    </row>
    <row r="35" spans="1:10" ht="12.75" customHeight="1" x14ac:dyDescent="0.25">
      <c r="A35" s="4"/>
      <c r="B35" s="4"/>
      <c r="C35" s="5"/>
      <c r="D35" s="237" t="s">
        <v>2</v>
      </c>
      <c r="E35" s="237"/>
      <c r="F35" s="5"/>
      <c r="G35" s="43"/>
      <c r="H35" s="13" t="s">
        <v>3</v>
      </c>
      <c r="I35" s="43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5" t="s">
        <v>15</v>
      </c>
      <c r="C37" s="3"/>
      <c r="D37" s="3"/>
      <c r="E37" s="3"/>
      <c r="F37" s="103"/>
      <c r="G37" s="103"/>
      <c r="H37" s="103"/>
      <c r="I37" s="103"/>
      <c r="J37" s="3"/>
    </row>
    <row r="38" spans="1:10" ht="25.5" hidden="1" customHeight="1" x14ac:dyDescent="0.25">
      <c r="A38" s="95" t="s">
        <v>37</v>
      </c>
      <c r="B38" s="97" t="s">
        <v>16</v>
      </c>
      <c r="C38" s="98" t="s">
        <v>5</v>
      </c>
      <c r="D38" s="99"/>
      <c r="E38" s="99"/>
      <c r="F38" s="104" t="str">
        <f>B23</f>
        <v>Základ pro sníženou DPH</v>
      </c>
      <c r="G38" s="104" t="str">
        <f>B25</f>
        <v>Základ pro základní DPH</v>
      </c>
      <c r="H38" s="105" t="s">
        <v>17</v>
      </c>
      <c r="I38" s="106" t="s">
        <v>1</v>
      </c>
      <c r="J38" s="100" t="s">
        <v>0</v>
      </c>
    </row>
    <row r="39" spans="1:10" ht="25.5" hidden="1" customHeight="1" x14ac:dyDescent="0.25">
      <c r="A39" s="95">
        <v>1</v>
      </c>
      <c r="B39" s="101" t="s">
        <v>51</v>
      </c>
      <c r="C39" s="208" t="s">
        <v>46</v>
      </c>
      <c r="D39" s="209"/>
      <c r="E39" s="209"/>
      <c r="F39" s="107">
        <f>'Rozpočet Pol'!AC64</f>
        <v>0</v>
      </c>
      <c r="G39" s="108">
        <f>'Rozpočet Pol'!AD64</f>
        <v>0</v>
      </c>
      <c r="H39" s="109"/>
      <c r="I39" s="110">
        <f>F39+G39+H39</f>
        <v>0</v>
      </c>
      <c r="J39" s="102" t="str">
        <f>IF(CenaCelkemVypocet=0,"",I39/CenaCelkemVypocet*100)</f>
        <v/>
      </c>
    </row>
    <row r="40" spans="1:10" ht="25.5" hidden="1" customHeight="1" x14ac:dyDescent="0.25">
      <c r="A40" s="95"/>
      <c r="B40" s="210" t="s">
        <v>52</v>
      </c>
      <c r="C40" s="211"/>
      <c r="D40" s="211"/>
      <c r="E40" s="211"/>
      <c r="F40" s="111">
        <f>SUMIF(A39:A39,"=1",F39:F39)</f>
        <v>0</v>
      </c>
      <c r="G40" s="112">
        <f>SUMIF(A39:A39,"=1",G39:G39)</f>
        <v>0</v>
      </c>
      <c r="H40" s="112">
        <f>SUMIF(A39:A39,"=1",H39:H39)</f>
        <v>0</v>
      </c>
      <c r="I40" s="113">
        <f>SUMIF(A39:A39,"=1",I39:I39)</f>
        <v>0</v>
      </c>
      <c r="J40" s="96">
        <f>SUMIF(A39:A39,"=1",J39:J39)</f>
        <v>0</v>
      </c>
    </row>
    <row r="44" spans="1:10" ht="15.6" x14ac:dyDescent="0.3">
      <c r="B44" s="121" t="s">
        <v>54</v>
      </c>
    </row>
    <row r="46" spans="1:10" ht="25.5" customHeight="1" x14ac:dyDescent="0.25">
      <c r="A46" s="122"/>
      <c r="B46" s="126" t="s">
        <v>16</v>
      </c>
      <c r="C46" s="126" t="s">
        <v>5</v>
      </c>
      <c r="D46" s="127"/>
      <c r="E46" s="127"/>
      <c r="F46" s="130" t="s">
        <v>55</v>
      </c>
      <c r="G46" s="130"/>
      <c r="H46" s="130"/>
      <c r="I46" s="212" t="s">
        <v>28</v>
      </c>
      <c r="J46" s="212"/>
    </row>
    <row r="47" spans="1:10" ht="25.5" customHeight="1" x14ac:dyDescent="0.25">
      <c r="A47" s="123"/>
      <c r="B47" s="131" t="s">
        <v>56</v>
      </c>
      <c r="C47" s="214" t="s">
        <v>57</v>
      </c>
      <c r="D47" s="215"/>
      <c r="E47" s="215"/>
      <c r="F47" s="133" t="s">
        <v>23</v>
      </c>
      <c r="G47" s="134"/>
      <c r="H47" s="134"/>
      <c r="I47" s="213">
        <f>'Rozpočet Pol'!G8</f>
        <v>0</v>
      </c>
      <c r="J47" s="213"/>
    </row>
    <row r="48" spans="1:10" ht="25.5" customHeight="1" x14ac:dyDescent="0.25">
      <c r="A48" s="123"/>
      <c r="B48" s="125" t="s">
        <v>58</v>
      </c>
      <c r="C48" s="200" t="s">
        <v>59</v>
      </c>
      <c r="D48" s="201"/>
      <c r="E48" s="201"/>
      <c r="F48" s="135" t="s">
        <v>24</v>
      </c>
      <c r="G48" s="136"/>
      <c r="H48" s="136"/>
      <c r="I48" s="199">
        <f>'Rozpočet Pol'!G13</f>
        <v>0</v>
      </c>
      <c r="J48" s="199"/>
    </row>
    <row r="49" spans="1:10" ht="25.5" customHeight="1" x14ac:dyDescent="0.25">
      <c r="A49" s="123"/>
      <c r="B49" s="125" t="s">
        <v>60</v>
      </c>
      <c r="C49" s="200" t="s">
        <v>61</v>
      </c>
      <c r="D49" s="201"/>
      <c r="E49" s="201"/>
      <c r="F49" s="135" t="s">
        <v>24</v>
      </c>
      <c r="G49" s="136"/>
      <c r="H49" s="136"/>
      <c r="I49" s="199">
        <f>'Rozpočet Pol'!G20</f>
        <v>0</v>
      </c>
      <c r="J49" s="199"/>
    </row>
    <row r="50" spans="1:10" ht="25.5" customHeight="1" x14ac:dyDescent="0.25">
      <c r="A50" s="123"/>
      <c r="B50" s="125" t="s">
        <v>62</v>
      </c>
      <c r="C50" s="200" t="s">
        <v>63</v>
      </c>
      <c r="D50" s="201"/>
      <c r="E50" s="201"/>
      <c r="F50" s="135" t="s">
        <v>24</v>
      </c>
      <c r="G50" s="136"/>
      <c r="H50" s="136"/>
      <c r="I50" s="199">
        <f>'Rozpočet Pol'!G31</f>
        <v>0</v>
      </c>
      <c r="J50" s="199"/>
    </row>
    <row r="51" spans="1:10" ht="25.5" customHeight="1" x14ac:dyDescent="0.25">
      <c r="A51" s="123"/>
      <c r="B51" s="125" t="s">
        <v>64</v>
      </c>
      <c r="C51" s="200" t="s">
        <v>65</v>
      </c>
      <c r="D51" s="201"/>
      <c r="E51" s="201"/>
      <c r="F51" s="135" t="s">
        <v>24</v>
      </c>
      <c r="G51" s="136"/>
      <c r="H51" s="136"/>
      <c r="I51" s="199">
        <f>'Rozpočet Pol'!G35</f>
        <v>0</v>
      </c>
      <c r="J51" s="199"/>
    </row>
    <row r="52" spans="1:10" ht="25.5" customHeight="1" x14ac:dyDescent="0.25">
      <c r="A52" s="123"/>
      <c r="B52" s="125" t="s">
        <v>66</v>
      </c>
      <c r="C52" s="200" t="s">
        <v>67</v>
      </c>
      <c r="D52" s="201"/>
      <c r="E52" s="201"/>
      <c r="F52" s="135" t="s">
        <v>24</v>
      </c>
      <c r="G52" s="136"/>
      <c r="H52" s="136"/>
      <c r="I52" s="199">
        <f>'Rozpočet Pol'!G41</f>
        <v>0</v>
      </c>
      <c r="J52" s="199"/>
    </row>
    <row r="53" spans="1:10" ht="25.5" customHeight="1" x14ac:dyDescent="0.25">
      <c r="A53" s="123"/>
      <c r="B53" s="125" t="s">
        <v>68</v>
      </c>
      <c r="C53" s="200" t="s">
        <v>27</v>
      </c>
      <c r="D53" s="201"/>
      <c r="E53" s="201"/>
      <c r="F53" s="135" t="s">
        <v>68</v>
      </c>
      <c r="G53" s="136"/>
      <c r="H53" s="136"/>
      <c r="I53" s="199">
        <f>'Rozpočet Pol'!G49</f>
        <v>0</v>
      </c>
      <c r="J53" s="199"/>
    </row>
    <row r="54" spans="1:10" ht="25.5" customHeight="1" x14ac:dyDescent="0.25">
      <c r="A54" s="123"/>
      <c r="B54" s="125" t="s">
        <v>69</v>
      </c>
      <c r="C54" s="200" t="s">
        <v>26</v>
      </c>
      <c r="D54" s="201"/>
      <c r="E54" s="201"/>
      <c r="F54" s="135" t="s">
        <v>69</v>
      </c>
      <c r="G54" s="136"/>
      <c r="H54" s="136"/>
      <c r="I54" s="199">
        <f>'Rozpočet Pol'!G54</f>
        <v>0</v>
      </c>
      <c r="J54" s="199"/>
    </row>
    <row r="55" spans="1:10" ht="25.5" customHeight="1" x14ac:dyDescent="0.25">
      <c r="A55" s="123"/>
      <c r="B55" s="125" t="s">
        <v>70</v>
      </c>
      <c r="C55" s="200" t="s">
        <v>71</v>
      </c>
      <c r="D55" s="201"/>
      <c r="E55" s="201"/>
      <c r="F55" s="135" t="s">
        <v>23</v>
      </c>
      <c r="G55" s="136"/>
      <c r="H55" s="136"/>
      <c r="I55" s="199">
        <f>'Rozpočet Pol'!G59</f>
        <v>0</v>
      </c>
      <c r="J55" s="199"/>
    </row>
    <row r="56" spans="1:10" ht="25.5" customHeight="1" x14ac:dyDescent="0.25">
      <c r="A56" s="123"/>
      <c r="B56" s="132" t="s">
        <v>72</v>
      </c>
      <c r="C56" s="203" t="s">
        <v>73</v>
      </c>
      <c r="D56" s="204"/>
      <c r="E56" s="204"/>
      <c r="F56" s="137" t="s">
        <v>23</v>
      </c>
      <c r="G56" s="138"/>
      <c r="H56" s="138"/>
      <c r="I56" s="202">
        <f>'Rozpočet Pol'!G61</f>
        <v>0</v>
      </c>
      <c r="J56" s="202"/>
    </row>
    <row r="57" spans="1:10" ht="25.5" customHeight="1" x14ac:dyDescent="0.25">
      <c r="A57" s="124"/>
      <c r="B57" s="128" t="s">
        <v>1</v>
      </c>
      <c r="C57" s="128"/>
      <c r="D57" s="129"/>
      <c r="E57" s="129"/>
      <c r="F57" s="139"/>
      <c r="G57" s="140"/>
      <c r="H57" s="140"/>
      <c r="I57" s="198">
        <f>SUM(I47:I56)</f>
        <v>0</v>
      </c>
      <c r="J57" s="198"/>
    </row>
    <row r="58" spans="1:10" x14ac:dyDescent="0.25">
      <c r="F58" s="141"/>
      <c r="G58" s="94"/>
      <c r="H58" s="141"/>
      <c r="I58" s="94"/>
      <c r="J58" s="94"/>
    </row>
    <row r="59" spans="1:10" x14ac:dyDescent="0.25">
      <c r="F59" s="141"/>
      <c r="G59" s="94"/>
      <c r="H59" s="141"/>
      <c r="I59" s="94"/>
      <c r="J59" s="94"/>
    </row>
    <row r="60" spans="1:10" x14ac:dyDescent="0.25">
      <c r="F60" s="141"/>
      <c r="G60" s="94"/>
      <c r="H60" s="141"/>
      <c r="I60" s="94"/>
      <c r="J60" s="94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1">
    <mergeCell ref="G34:I34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D11:G11"/>
    <mergeCell ref="G24:I24"/>
    <mergeCell ref="G23:I23"/>
    <mergeCell ref="E19:F19"/>
    <mergeCell ref="E20:F20"/>
    <mergeCell ref="I20:J20"/>
    <mergeCell ref="I21:J21"/>
    <mergeCell ref="D3:J3"/>
    <mergeCell ref="C39:E39"/>
    <mergeCell ref="B40:E40"/>
    <mergeCell ref="I46:J46"/>
    <mergeCell ref="I47:J47"/>
    <mergeCell ref="C47:E47"/>
    <mergeCell ref="G28:I28"/>
    <mergeCell ref="G15:H15"/>
    <mergeCell ref="I15:J15"/>
    <mergeCell ref="E16:F16"/>
    <mergeCell ref="D12:G12"/>
    <mergeCell ref="D13:G13"/>
    <mergeCell ref="D34:E34"/>
    <mergeCell ref="D35:E35"/>
    <mergeCell ref="G19:H19"/>
    <mergeCell ref="G20:H20"/>
    <mergeCell ref="I48:J48"/>
    <mergeCell ref="C48:E48"/>
    <mergeCell ref="I49:J49"/>
    <mergeCell ref="C49:E49"/>
    <mergeCell ref="I50:J50"/>
    <mergeCell ref="C50:E50"/>
    <mergeCell ref="I51:J51"/>
    <mergeCell ref="C51:E51"/>
    <mergeCell ref="I52:J52"/>
    <mergeCell ref="C52:E52"/>
    <mergeCell ref="I53:J53"/>
    <mergeCell ref="C53:E53"/>
    <mergeCell ref="I57:J57"/>
    <mergeCell ref="I54:J54"/>
    <mergeCell ref="C54:E54"/>
    <mergeCell ref="I55:J55"/>
    <mergeCell ref="C55:E55"/>
    <mergeCell ref="I56:J56"/>
    <mergeCell ref="C56:E56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245" t="s">
        <v>6</v>
      </c>
      <c r="B1" s="245"/>
      <c r="C1" s="246"/>
      <c r="D1" s="245"/>
      <c r="E1" s="245"/>
      <c r="F1" s="245"/>
      <c r="G1" s="245"/>
    </row>
    <row r="2" spans="1:7" ht="24.9" customHeight="1" x14ac:dyDescent="0.25">
      <c r="A2" s="77" t="s">
        <v>41</v>
      </c>
      <c r="B2" s="76"/>
      <c r="C2" s="247"/>
      <c r="D2" s="247"/>
      <c r="E2" s="247"/>
      <c r="F2" s="247"/>
      <c r="G2" s="248"/>
    </row>
    <row r="3" spans="1:7" ht="24.9" hidden="1" customHeight="1" x14ac:dyDescent="0.25">
      <c r="A3" s="77" t="s">
        <v>7</v>
      </c>
      <c r="B3" s="76"/>
      <c r="C3" s="247"/>
      <c r="D3" s="247"/>
      <c r="E3" s="247"/>
      <c r="F3" s="247"/>
      <c r="G3" s="248"/>
    </row>
    <row r="4" spans="1:7" ht="24.9" hidden="1" customHeight="1" x14ac:dyDescent="0.25">
      <c r="A4" s="77" t="s">
        <v>8</v>
      </c>
      <c r="B4" s="76"/>
      <c r="C4" s="247"/>
      <c r="D4" s="247"/>
      <c r="E4" s="247"/>
      <c r="F4" s="247"/>
      <c r="G4" s="248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74"/>
  <sheetViews>
    <sheetView tabSelected="1" workbookViewId="0">
      <selection activeCell="W7" sqref="W7"/>
    </sheetView>
  </sheetViews>
  <sheetFormatPr defaultRowHeight="13.2" outlineLevelRow="1" x14ac:dyDescent="0.25"/>
  <cols>
    <col min="1" max="1" width="4.33203125" customWidth="1"/>
    <col min="2" max="2" width="14.44140625" style="93" customWidth="1"/>
    <col min="3" max="3" width="38.33203125" style="93" customWidth="1"/>
    <col min="4" max="4" width="4.6640625" customWidth="1"/>
    <col min="5" max="5" width="10.6640625" customWidth="1"/>
    <col min="6" max="6" width="9.88671875" customWidth="1"/>
    <col min="7" max="7" width="12.77734375" customWidth="1"/>
    <col min="8" max="21" width="0" hidden="1" customWidth="1"/>
    <col min="29" max="39" width="0" hidden="1" customWidth="1"/>
    <col min="53" max="53" width="73.44140625" customWidth="1"/>
  </cols>
  <sheetData>
    <row r="1" spans="1:60" ht="15.75" customHeight="1" x14ac:dyDescent="0.3">
      <c r="A1" s="268" t="s">
        <v>6</v>
      </c>
      <c r="B1" s="268"/>
      <c r="C1" s="268"/>
      <c r="D1" s="268"/>
      <c r="E1" s="268"/>
      <c r="F1" s="268"/>
      <c r="G1" s="268"/>
      <c r="AE1" t="s">
        <v>75</v>
      </c>
    </row>
    <row r="2" spans="1:60" ht="25.05" customHeight="1" x14ac:dyDescent="0.25">
      <c r="A2" s="146" t="s">
        <v>74</v>
      </c>
      <c r="B2" s="144"/>
      <c r="C2" s="269" t="s">
        <v>46</v>
      </c>
      <c r="D2" s="270"/>
      <c r="E2" s="270"/>
      <c r="F2" s="270"/>
      <c r="G2" s="271"/>
      <c r="AE2" t="s">
        <v>76</v>
      </c>
    </row>
    <row r="3" spans="1:60" ht="25.05" customHeight="1" x14ac:dyDescent="0.25">
      <c r="A3" s="147" t="s">
        <v>7</v>
      </c>
      <c r="B3" s="145"/>
      <c r="C3" s="272" t="s">
        <v>43</v>
      </c>
      <c r="D3" s="273"/>
      <c r="E3" s="273"/>
      <c r="F3" s="273"/>
      <c r="G3" s="274"/>
      <c r="AE3" t="s">
        <v>77</v>
      </c>
    </row>
    <row r="4" spans="1:60" ht="25.05" hidden="1" customHeight="1" x14ac:dyDescent="0.25">
      <c r="A4" s="147" t="s">
        <v>8</v>
      </c>
      <c r="B4" s="145"/>
      <c r="C4" s="272"/>
      <c r="D4" s="273"/>
      <c r="E4" s="273"/>
      <c r="F4" s="273"/>
      <c r="G4" s="274"/>
      <c r="AE4" t="s">
        <v>78</v>
      </c>
    </row>
    <row r="5" spans="1:60" hidden="1" x14ac:dyDescent="0.25">
      <c r="A5" s="148" t="s">
        <v>79</v>
      </c>
      <c r="B5" s="149"/>
      <c r="C5" s="150"/>
      <c r="D5" s="151"/>
      <c r="E5" s="151"/>
      <c r="F5" s="151"/>
      <c r="G5" s="152"/>
      <c r="AE5" t="s">
        <v>80</v>
      </c>
    </row>
    <row r="7" spans="1:60" ht="39.6" x14ac:dyDescent="0.25">
      <c r="A7" s="158" t="s">
        <v>81</v>
      </c>
      <c r="B7" s="159" t="s">
        <v>82</v>
      </c>
      <c r="C7" s="159" t="s">
        <v>83</v>
      </c>
      <c r="D7" s="158" t="s">
        <v>84</v>
      </c>
      <c r="E7" s="158" t="s">
        <v>85</v>
      </c>
      <c r="F7" s="153" t="s">
        <v>86</v>
      </c>
      <c r="G7" s="173" t="s">
        <v>28</v>
      </c>
      <c r="H7" s="174" t="s">
        <v>29</v>
      </c>
      <c r="I7" s="174" t="s">
        <v>87</v>
      </c>
      <c r="J7" s="174" t="s">
        <v>30</v>
      </c>
      <c r="K7" s="174" t="s">
        <v>88</v>
      </c>
      <c r="L7" s="174" t="s">
        <v>89</v>
      </c>
      <c r="M7" s="174" t="s">
        <v>90</v>
      </c>
      <c r="N7" s="174" t="s">
        <v>91</v>
      </c>
      <c r="O7" s="174" t="s">
        <v>92</v>
      </c>
      <c r="P7" s="174" t="s">
        <v>93</v>
      </c>
      <c r="Q7" s="174" t="s">
        <v>94</v>
      </c>
      <c r="R7" s="174" t="s">
        <v>95</v>
      </c>
      <c r="S7" s="174" t="s">
        <v>96</v>
      </c>
      <c r="T7" s="174" t="s">
        <v>97</v>
      </c>
      <c r="U7" s="161" t="s">
        <v>98</v>
      </c>
    </row>
    <row r="8" spans="1:60" x14ac:dyDescent="0.25">
      <c r="A8" s="175" t="s">
        <v>99</v>
      </c>
      <c r="B8" s="176" t="s">
        <v>56</v>
      </c>
      <c r="C8" s="177" t="s">
        <v>57</v>
      </c>
      <c r="D8" s="160"/>
      <c r="E8" s="178"/>
      <c r="F8" s="179"/>
      <c r="G8" s="179">
        <f>SUMIF(AE9:AE12,"&lt;&gt;NOR",G9:G12)</f>
        <v>0</v>
      </c>
      <c r="H8" s="179"/>
      <c r="I8" s="179">
        <f>SUM(I9:I12)</f>
        <v>0</v>
      </c>
      <c r="J8" s="179"/>
      <c r="K8" s="179">
        <f>SUM(K9:K12)</f>
        <v>0</v>
      </c>
      <c r="L8" s="179"/>
      <c r="M8" s="179">
        <f>SUM(M9:M12)</f>
        <v>0</v>
      </c>
      <c r="N8" s="160"/>
      <c r="O8" s="160">
        <f>SUM(O9:O12)</f>
        <v>0</v>
      </c>
      <c r="P8" s="160"/>
      <c r="Q8" s="160">
        <f>SUM(Q9:Q12)</f>
        <v>0</v>
      </c>
      <c r="R8" s="160"/>
      <c r="S8" s="160"/>
      <c r="T8" s="175"/>
      <c r="U8" s="160">
        <f>SUM(U9:U12)</f>
        <v>2.84</v>
      </c>
      <c r="AE8" t="s">
        <v>100</v>
      </c>
    </row>
    <row r="9" spans="1:60" outlineLevel="1" x14ac:dyDescent="0.25">
      <c r="A9" s="155">
        <v>1</v>
      </c>
      <c r="B9" s="162" t="s">
        <v>101</v>
      </c>
      <c r="C9" s="191" t="s">
        <v>102</v>
      </c>
      <c r="D9" s="164" t="s">
        <v>103</v>
      </c>
      <c r="E9" s="168">
        <v>50</v>
      </c>
      <c r="F9" s="170">
        <f>H9+J9</f>
        <v>0</v>
      </c>
      <c r="G9" s="171">
        <f>ROUND(E9*F9,2)</f>
        <v>0</v>
      </c>
      <c r="H9" s="171"/>
      <c r="I9" s="171">
        <f>ROUND(E9*H9,2)</f>
        <v>0</v>
      </c>
      <c r="J9" s="171"/>
      <c r="K9" s="171">
        <f>ROUND(E9*J9,2)</f>
        <v>0</v>
      </c>
      <c r="L9" s="171">
        <v>0</v>
      </c>
      <c r="M9" s="171">
        <f>G9*(1+L9/100)</f>
        <v>0</v>
      </c>
      <c r="N9" s="164">
        <v>0</v>
      </c>
      <c r="O9" s="164">
        <f>ROUND(E9*N9,5)</f>
        <v>0</v>
      </c>
      <c r="P9" s="164">
        <v>0</v>
      </c>
      <c r="Q9" s="164">
        <f>ROUND(E9*P9,5)</f>
        <v>0</v>
      </c>
      <c r="R9" s="164"/>
      <c r="S9" s="164"/>
      <c r="T9" s="165">
        <v>1.4999999999999999E-2</v>
      </c>
      <c r="U9" s="164">
        <f>ROUND(E9*T9,2)</f>
        <v>0.75</v>
      </c>
      <c r="V9" s="154"/>
      <c r="W9" s="154"/>
      <c r="X9" s="154"/>
      <c r="Y9" s="154"/>
      <c r="Z9" s="154"/>
      <c r="AA9" s="154"/>
      <c r="AB9" s="154"/>
      <c r="AC9" s="154"/>
      <c r="AD9" s="154"/>
      <c r="AE9" s="154" t="s">
        <v>104</v>
      </c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</row>
    <row r="10" spans="1:60" outlineLevel="1" x14ac:dyDescent="0.25">
      <c r="A10" s="155">
        <v>2</v>
      </c>
      <c r="B10" s="162" t="s">
        <v>105</v>
      </c>
      <c r="C10" s="191" t="s">
        <v>106</v>
      </c>
      <c r="D10" s="164" t="s">
        <v>103</v>
      </c>
      <c r="E10" s="168">
        <v>15</v>
      </c>
      <c r="F10" s="170">
        <f>H10+J10</f>
        <v>0</v>
      </c>
      <c r="G10" s="171">
        <f>ROUND(E10*F10,2)</f>
        <v>0</v>
      </c>
      <c r="H10" s="171"/>
      <c r="I10" s="171">
        <f>ROUND(E10*H10,2)</f>
        <v>0</v>
      </c>
      <c r="J10" s="171"/>
      <c r="K10" s="171">
        <f>ROUND(E10*J10,2)</f>
        <v>0</v>
      </c>
      <c r="L10" s="171">
        <v>0</v>
      </c>
      <c r="M10" s="171">
        <f>G10*(1+L10/100)</f>
        <v>0</v>
      </c>
      <c r="N10" s="164">
        <v>0</v>
      </c>
      <c r="O10" s="164">
        <f>ROUND(E10*N10,5)</f>
        <v>0</v>
      </c>
      <c r="P10" s="164">
        <v>0</v>
      </c>
      <c r="Q10" s="164">
        <f>ROUND(E10*P10,5)</f>
        <v>0</v>
      </c>
      <c r="R10" s="164"/>
      <c r="S10" s="164"/>
      <c r="T10" s="165">
        <v>0.13900000000000001</v>
      </c>
      <c r="U10" s="164">
        <f>ROUND(E10*T10,2)</f>
        <v>2.09</v>
      </c>
      <c r="V10" s="154"/>
      <c r="W10" s="154"/>
      <c r="X10" s="154"/>
      <c r="Y10" s="154"/>
      <c r="Z10" s="154"/>
      <c r="AA10" s="154"/>
      <c r="AB10" s="154"/>
      <c r="AC10" s="154"/>
      <c r="AD10" s="154"/>
      <c r="AE10" s="154" t="s">
        <v>104</v>
      </c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154"/>
      <c r="BB10" s="154"/>
      <c r="BC10" s="154"/>
      <c r="BD10" s="154"/>
      <c r="BE10" s="154"/>
      <c r="BF10" s="154"/>
      <c r="BG10" s="154"/>
      <c r="BH10" s="154"/>
    </row>
    <row r="11" spans="1:60" outlineLevel="1" x14ac:dyDescent="0.25">
      <c r="A11" s="155">
        <v>3</v>
      </c>
      <c r="B11" s="162" t="s">
        <v>107</v>
      </c>
      <c r="C11" s="191" t="s">
        <v>108</v>
      </c>
      <c r="D11" s="164" t="s">
        <v>109</v>
      </c>
      <c r="E11" s="168">
        <v>2</v>
      </c>
      <c r="F11" s="170">
        <f>H11+J11</f>
        <v>0</v>
      </c>
      <c r="G11" s="171">
        <f>ROUND(E11*F11,2)</f>
        <v>0</v>
      </c>
      <c r="H11" s="171"/>
      <c r="I11" s="171">
        <f>ROUND(E11*H11,2)</f>
        <v>0</v>
      </c>
      <c r="J11" s="171"/>
      <c r="K11" s="171">
        <f>ROUND(E11*J11,2)</f>
        <v>0</v>
      </c>
      <c r="L11" s="171">
        <v>0</v>
      </c>
      <c r="M11" s="171">
        <f>G11*(1+L11/100)</f>
        <v>0</v>
      </c>
      <c r="N11" s="164">
        <v>0</v>
      </c>
      <c r="O11" s="164">
        <f>ROUND(E11*N11,5)</f>
        <v>0</v>
      </c>
      <c r="P11" s="164">
        <v>0</v>
      </c>
      <c r="Q11" s="164">
        <f>ROUND(E11*P11,5)</f>
        <v>0</v>
      </c>
      <c r="R11" s="164"/>
      <c r="S11" s="164"/>
      <c r="T11" s="165">
        <v>0</v>
      </c>
      <c r="U11" s="164">
        <f>ROUND(E11*T11,2)</f>
        <v>0</v>
      </c>
      <c r="V11" s="154"/>
      <c r="W11" s="154"/>
      <c r="X11" s="154"/>
      <c r="Y11" s="154"/>
      <c r="Z11" s="154"/>
      <c r="AA11" s="154"/>
      <c r="AB11" s="154"/>
      <c r="AC11" s="154"/>
      <c r="AD11" s="154"/>
      <c r="AE11" s="154" t="s">
        <v>104</v>
      </c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4"/>
      <c r="BC11" s="154"/>
      <c r="BD11" s="154"/>
      <c r="BE11" s="154"/>
      <c r="BF11" s="154"/>
      <c r="BG11" s="154"/>
      <c r="BH11" s="154"/>
    </row>
    <row r="12" spans="1:60" outlineLevel="1" x14ac:dyDescent="0.25">
      <c r="A12" s="155">
        <v>4</v>
      </c>
      <c r="B12" s="162" t="s">
        <v>110</v>
      </c>
      <c r="C12" s="191" t="s">
        <v>111</v>
      </c>
      <c r="D12" s="164" t="s">
        <v>112</v>
      </c>
      <c r="E12" s="168">
        <v>8</v>
      </c>
      <c r="F12" s="170">
        <f>H12+J12</f>
        <v>0</v>
      </c>
      <c r="G12" s="171">
        <f>ROUND(E12*F12,2)</f>
        <v>0</v>
      </c>
      <c r="H12" s="171"/>
      <c r="I12" s="171">
        <f>ROUND(E12*H12,2)</f>
        <v>0</v>
      </c>
      <c r="J12" s="171"/>
      <c r="K12" s="171">
        <f>ROUND(E12*J12,2)</f>
        <v>0</v>
      </c>
      <c r="L12" s="171">
        <v>0</v>
      </c>
      <c r="M12" s="171">
        <f>G12*(1+L12/100)</f>
        <v>0</v>
      </c>
      <c r="N12" s="164">
        <v>0</v>
      </c>
      <c r="O12" s="164">
        <f>ROUND(E12*N12,5)</f>
        <v>0</v>
      </c>
      <c r="P12" s="164">
        <v>0</v>
      </c>
      <c r="Q12" s="164">
        <f>ROUND(E12*P12,5)</f>
        <v>0</v>
      </c>
      <c r="R12" s="164"/>
      <c r="S12" s="164"/>
      <c r="T12" s="165">
        <v>0</v>
      </c>
      <c r="U12" s="164">
        <f>ROUND(E12*T12,2)</f>
        <v>0</v>
      </c>
      <c r="V12" s="154"/>
      <c r="W12" s="154"/>
      <c r="X12" s="154"/>
      <c r="Y12" s="154"/>
      <c r="Z12" s="154"/>
      <c r="AA12" s="154"/>
      <c r="AB12" s="154"/>
      <c r="AC12" s="154"/>
      <c r="AD12" s="154"/>
      <c r="AE12" s="154" t="s">
        <v>104</v>
      </c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AP12" s="154"/>
      <c r="AQ12" s="154"/>
      <c r="AR12" s="154"/>
      <c r="AS12" s="154"/>
      <c r="AT12" s="154"/>
      <c r="AU12" s="154"/>
      <c r="AV12" s="154"/>
      <c r="AW12" s="154"/>
      <c r="AX12" s="154"/>
      <c r="AY12" s="154"/>
      <c r="AZ12" s="154"/>
      <c r="BA12" s="154"/>
      <c r="BB12" s="154"/>
      <c r="BC12" s="154"/>
      <c r="BD12" s="154"/>
      <c r="BE12" s="154"/>
      <c r="BF12" s="154"/>
      <c r="BG12" s="154"/>
      <c r="BH12" s="154"/>
    </row>
    <row r="13" spans="1:60" x14ac:dyDescent="0.25">
      <c r="A13" s="156" t="s">
        <v>99</v>
      </c>
      <c r="B13" s="163" t="s">
        <v>58</v>
      </c>
      <c r="C13" s="192" t="s">
        <v>59</v>
      </c>
      <c r="D13" s="166"/>
      <c r="E13" s="169"/>
      <c r="F13" s="172"/>
      <c r="G13" s="172">
        <f>SUMIF(AE14:AE19,"&lt;&gt;NOR",G14:G19)</f>
        <v>0</v>
      </c>
      <c r="H13" s="172"/>
      <c r="I13" s="172">
        <f>SUM(I14:I19)</f>
        <v>0</v>
      </c>
      <c r="J13" s="172"/>
      <c r="K13" s="172">
        <f>SUM(K14:K19)</f>
        <v>0</v>
      </c>
      <c r="L13" s="172"/>
      <c r="M13" s="172">
        <f>SUM(M14:M19)</f>
        <v>0</v>
      </c>
      <c r="N13" s="166"/>
      <c r="O13" s="166">
        <f>SUM(O14:O19)</f>
        <v>2.1049999999999999E-2</v>
      </c>
      <c r="P13" s="166"/>
      <c r="Q13" s="166">
        <f>SUM(Q14:Q19)</f>
        <v>0</v>
      </c>
      <c r="R13" s="166"/>
      <c r="S13" s="166"/>
      <c r="T13" s="167"/>
      <c r="U13" s="166">
        <f>SUM(U14:U19)</f>
        <v>0</v>
      </c>
      <c r="AE13" t="s">
        <v>100</v>
      </c>
    </row>
    <row r="14" spans="1:60" outlineLevel="1" x14ac:dyDescent="0.25">
      <c r="A14" s="155">
        <v>5</v>
      </c>
      <c r="B14" s="162" t="s">
        <v>113</v>
      </c>
      <c r="C14" s="191" t="s">
        <v>114</v>
      </c>
      <c r="D14" s="164" t="s">
        <v>115</v>
      </c>
      <c r="E14" s="168">
        <v>4</v>
      </c>
      <c r="F14" s="170">
        <f t="shared" ref="F14:F19" si="0">H14+J14</f>
        <v>0</v>
      </c>
      <c r="G14" s="171">
        <f t="shared" ref="G14:G19" si="1">ROUND(E14*F14,2)</f>
        <v>0</v>
      </c>
      <c r="H14" s="171"/>
      <c r="I14" s="171">
        <f t="shared" ref="I14:I19" si="2">ROUND(E14*H14,2)</f>
        <v>0</v>
      </c>
      <c r="J14" s="171"/>
      <c r="K14" s="171">
        <f t="shared" ref="K14:K19" si="3">ROUND(E14*J14,2)</f>
        <v>0</v>
      </c>
      <c r="L14" s="171">
        <v>0</v>
      </c>
      <c r="M14" s="171">
        <f t="shared" ref="M14:M19" si="4">G14*(1+L14/100)</f>
        <v>0</v>
      </c>
      <c r="N14" s="164">
        <v>8.0000000000000007E-5</v>
      </c>
      <c r="O14" s="164">
        <f t="shared" ref="O14:O19" si="5">ROUND(E14*N14,5)</f>
        <v>3.2000000000000003E-4</v>
      </c>
      <c r="P14" s="164">
        <v>0</v>
      </c>
      <c r="Q14" s="164">
        <f t="shared" ref="Q14:Q19" si="6">ROUND(E14*P14,5)</f>
        <v>0</v>
      </c>
      <c r="R14" s="164"/>
      <c r="S14" s="164"/>
      <c r="T14" s="165">
        <v>0</v>
      </c>
      <c r="U14" s="164">
        <f t="shared" ref="U14:U19" si="7">ROUND(E14*T14,2)</f>
        <v>0</v>
      </c>
      <c r="V14" s="154"/>
      <c r="W14" s="154"/>
      <c r="X14" s="154"/>
      <c r="Y14" s="154"/>
      <c r="Z14" s="154"/>
      <c r="AA14" s="154"/>
      <c r="AB14" s="154"/>
      <c r="AC14" s="154"/>
      <c r="AD14" s="154"/>
      <c r="AE14" s="154" t="s">
        <v>116</v>
      </c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54"/>
      <c r="BC14" s="154"/>
      <c r="BD14" s="154"/>
      <c r="BE14" s="154"/>
      <c r="BF14" s="154"/>
      <c r="BG14" s="154"/>
      <c r="BH14" s="154"/>
    </row>
    <row r="15" spans="1:60" outlineLevel="1" x14ac:dyDescent="0.25">
      <c r="A15" s="155">
        <v>6</v>
      </c>
      <c r="B15" s="162" t="s">
        <v>117</v>
      </c>
      <c r="C15" s="191" t="s">
        <v>118</v>
      </c>
      <c r="D15" s="164" t="s">
        <v>115</v>
      </c>
      <c r="E15" s="168">
        <v>3</v>
      </c>
      <c r="F15" s="170">
        <f t="shared" si="0"/>
        <v>0</v>
      </c>
      <c r="G15" s="171">
        <f t="shared" si="1"/>
        <v>0</v>
      </c>
      <c r="H15" s="171"/>
      <c r="I15" s="171">
        <f t="shared" si="2"/>
        <v>0</v>
      </c>
      <c r="J15" s="171"/>
      <c r="K15" s="171">
        <f t="shared" si="3"/>
        <v>0</v>
      </c>
      <c r="L15" s="171">
        <v>0</v>
      </c>
      <c r="M15" s="171">
        <f t="shared" si="4"/>
        <v>0</v>
      </c>
      <c r="N15" s="164">
        <v>1.2999999999999999E-4</v>
      </c>
      <c r="O15" s="164">
        <f t="shared" si="5"/>
        <v>3.8999999999999999E-4</v>
      </c>
      <c r="P15" s="164">
        <v>0</v>
      </c>
      <c r="Q15" s="164">
        <f t="shared" si="6"/>
        <v>0</v>
      </c>
      <c r="R15" s="164"/>
      <c r="S15" s="164"/>
      <c r="T15" s="165">
        <v>0</v>
      </c>
      <c r="U15" s="164">
        <f t="shared" si="7"/>
        <v>0</v>
      </c>
      <c r="V15" s="154"/>
      <c r="W15" s="154"/>
      <c r="X15" s="154"/>
      <c r="Y15" s="154"/>
      <c r="Z15" s="154"/>
      <c r="AA15" s="154"/>
      <c r="AB15" s="154"/>
      <c r="AC15" s="154"/>
      <c r="AD15" s="154"/>
      <c r="AE15" s="154" t="s">
        <v>116</v>
      </c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54"/>
      <c r="AQ15" s="154"/>
      <c r="AR15" s="154"/>
      <c r="AS15" s="154"/>
      <c r="AT15" s="154"/>
      <c r="AU15" s="154"/>
      <c r="AV15" s="154"/>
      <c r="AW15" s="154"/>
      <c r="AX15" s="154"/>
      <c r="AY15" s="154"/>
      <c r="AZ15" s="154"/>
      <c r="BA15" s="154"/>
      <c r="BB15" s="154"/>
      <c r="BC15" s="154"/>
      <c r="BD15" s="154"/>
      <c r="BE15" s="154"/>
      <c r="BF15" s="154"/>
      <c r="BG15" s="154"/>
      <c r="BH15" s="154"/>
    </row>
    <row r="16" spans="1:60" outlineLevel="1" x14ac:dyDescent="0.25">
      <c r="A16" s="155">
        <v>7</v>
      </c>
      <c r="B16" s="162" t="s">
        <v>119</v>
      </c>
      <c r="C16" s="191" t="s">
        <v>120</v>
      </c>
      <c r="D16" s="164" t="s">
        <v>115</v>
      </c>
      <c r="E16" s="168">
        <v>26</v>
      </c>
      <c r="F16" s="170">
        <f t="shared" si="0"/>
        <v>0</v>
      </c>
      <c r="G16" s="171">
        <f t="shared" si="1"/>
        <v>0</v>
      </c>
      <c r="H16" s="171"/>
      <c r="I16" s="171">
        <f t="shared" si="2"/>
        <v>0</v>
      </c>
      <c r="J16" s="171"/>
      <c r="K16" s="171">
        <f t="shared" si="3"/>
        <v>0</v>
      </c>
      <c r="L16" s="171">
        <v>0</v>
      </c>
      <c r="M16" s="171">
        <f t="shared" si="4"/>
        <v>0</v>
      </c>
      <c r="N16" s="164">
        <v>1.7000000000000001E-4</v>
      </c>
      <c r="O16" s="164">
        <f t="shared" si="5"/>
        <v>4.4200000000000003E-3</v>
      </c>
      <c r="P16" s="164">
        <v>0</v>
      </c>
      <c r="Q16" s="164">
        <f t="shared" si="6"/>
        <v>0</v>
      </c>
      <c r="R16" s="164"/>
      <c r="S16" s="164"/>
      <c r="T16" s="165">
        <v>0</v>
      </c>
      <c r="U16" s="164">
        <f t="shared" si="7"/>
        <v>0</v>
      </c>
      <c r="V16" s="154"/>
      <c r="W16" s="154"/>
      <c r="X16" s="154"/>
      <c r="Y16" s="154"/>
      <c r="Z16" s="154"/>
      <c r="AA16" s="154"/>
      <c r="AB16" s="154"/>
      <c r="AC16" s="154"/>
      <c r="AD16" s="154"/>
      <c r="AE16" s="154" t="s">
        <v>116</v>
      </c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4"/>
      <c r="BC16" s="154"/>
      <c r="BD16" s="154"/>
      <c r="BE16" s="154"/>
      <c r="BF16" s="154"/>
      <c r="BG16" s="154"/>
      <c r="BH16" s="154"/>
    </row>
    <row r="17" spans="1:60" outlineLevel="1" x14ac:dyDescent="0.25">
      <c r="A17" s="155">
        <v>8</v>
      </c>
      <c r="B17" s="162" t="s">
        <v>121</v>
      </c>
      <c r="C17" s="191" t="s">
        <v>122</v>
      </c>
      <c r="D17" s="164" t="s">
        <v>112</v>
      </c>
      <c r="E17" s="168">
        <v>8</v>
      </c>
      <c r="F17" s="170">
        <f t="shared" si="0"/>
        <v>0</v>
      </c>
      <c r="G17" s="171">
        <f t="shared" si="1"/>
        <v>0</v>
      </c>
      <c r="H17" s="171"/>
      <c r="I17" s="171">
        <f t="shared" si="2"/>
        <v>0</v>
      </c>
      <c r="J17" s="171"/>
      <c r="K17" s="171">
        <f t="shared" si="3"/>
        <v>0</v>
      </c>
      <c r="L17" s="171">
        <v>0</v>
      </c>
      <c r="M17" s="171">
        <f t="shared" si="4"/>
        <v>0</v>
      </c>
      <c r="N17" s="164">
        <v>1.99E-3</v>
      </c>
      <c r="O17" s="164">
        <f t="shared" si="5"/>
        <v>1.592E-2</v>
      </c>
      <c r="P17" s="164">
        <v>0</v>
      </c>
      <c r="Q17" s="164">
        <f t="shared" si="6"/>
        <v>0</v>
      </c>
      <c r="R17" s="164"/>
      <c r="S17" s="164"/>
      <c r="T17" s="165">
        <v>0</v>
      </c>
      <c r="U17" s="164">
        <f t="shared" si="7"/>
        <v>0</v>
      </c>
      <c r="V17" s="154"/>
      <c r="W17" s="154"/>
      <c r="X17" s="154"/>
      <c r="Y17" s="154"/>
      <c r="Z17" s="154"/>
      <c r="AA17" s="154"/>
      <c r="AB17" s="154"/>
      <c r="AC17" s="154"/>
      <c r="AD17" s="154"/>
      <c r="AE17" s="154" t="s">
        <v>116</v>
      </c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  <c r="AT17" s="154"/>
      <c r="AU17" s="154"/>
      <c r="AV17" s="154"/>
      <c r="AW17" s="154"/>
      <c r="AX17" s="154"/>
      <c r="AY17" s="154"/>
      <c r="AZ17" s="154"/>
      <c r="BA17" s="154"/>
      <c r="BB17" s="154"/>
      <c r="BC17" s="154"/>
      <c r="BD17" s="154"/>
      <c r="BE17" s="154"/>
      <c r="BF17" s="154"/>
      <c r="BG17" s="154"/>
      <c r="BH17" s="154"/>
    </row>
    <row r="18" spans="1:60" outlineLevel="1" x14ac:dyDescent="0.25">
      <c r="A18" s="155">
        <v>9</v>
      </c>
      <c r="B18" s="162" t="s">
        <v>123</v>
      </c>
      <c r="C18" s="191" t="s">
        <v>124</v>
      </c>
      <c r="D18" s="164" t="s">
        <v>0</v>
      </c>
      <c r="E18" s="168">
        <v>75.302999999999997</v>
      </c>
      <c r="F18" s="170">
        <f t="shared" si="0"/>
        <v>0</v>
      </c>
      <c r="G18" s="171">
        <f t="shared" si="1"/>
        <v>0</v>
      </c>
      <c r="H18" s="171"/>
      <c r="I18" s="171">
        <f t="shared" si="2"/>
        <v>0</v>
      </c>
      <c r="J18" s="171"/>
      <c r="K18" s="171">
        <f t="shared" si="3"/>
        <v>0</v>
      </c>
      <c r="L18" s="171">
        <v>0</v>
      </c>
      <c r="M18" s="171">
        <f t="shared" si="4"/>
        <v>0</v>
      </c>
      <c r="N18" s="164">
        <v>0</v>
      </c>
      <c r="O18" s="164">
        <f t="shared" si="5"/>
        <v>0</v>
      </c>
      <c r="P18" s="164">
        <v>0</v>
      </c>
      <c r="Q18" s="164">
        <f t="shared" si="6"/>
        <v>0</v>
      </c>
      <c r="R18" s="164"/>
      <c r="S18" s="164"/>
      <c r="T18" s="165">
        <v>0</v>
      </c>
      <c r="U18" s="164">
        <f t="shared" si="7"/>
        <v>0</v>
      </c>
      <c r="V18" s="154"/>
      <c r="W18" s="154"/>
      <c r="X18" s="154"/>
      <c r="Y18" s="154"/>
      <c r="Z18" s="154"/>
      <c r="AA18" s="154"/>
      <c r="AB18" s="154"/>
      <c r="AC18" s="154"/>
      <c r="AD18" s="154"/>
      <c r="AE18" s="154" t="s">
        <v>104</v>
      </c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</row>
    <row r="19" spans="1:60" outlineLevel="1" x14ac:dyDescent="0.25">
      <c r="A19" s="155">
        <v>10</v>
      </c>
      <c r="B19" s="162" t="s">
        <v>125</v>
      </c>
      <c r="C19" s="191" t="s">
        <v>126</v>
      </c>
      <c r="D19" s="164" t="s">
        <v>0</v>
      </c>
      <c r="E19" s="168">
        <v>75.302999999999997</v>
      </c>
      <c r="F19" s="170">
        <f t="shared" si="0"/>
        <v>0</v>
      </c>
      <c r="G19" s="171">
        <f t="shared" si="1"/>
        <v>0</v>
      </c>
      <c r="H19" s="171"/>
      <c r="I19" s="171">
        <f t="shared" si="2"/>
        <v>0</v>
      </c>
      <c r="J19" s="171"/>
      <c r="K19" s="171">
        <f t="shared" si="3"/>
        <v>0</v>
      </c>
      <c r="L19" s="171">
        <v>0</v>
      </c>
      <c r="M19" s="171">
        <f t="shared" si="4"/>
        <v>0</v>
      </c>
      <c r="N19" s="164">
        <v>0</v>
      </c>
      <c r="O19" s="164">
        <f t="shared" si="5"/>
        <v>0</v>
      </c>
      <c r="P19" s="164">
        <v>0</v>
      </c>
      <c r="Q19" s="164">
        <f t="shared" si="6"/>
        <v>0</v>
      </c>
      <c r="R19" s="164"/>
      <c r="S19" s="164"/>
      <c r="T19" s="165">
        <v>0</v>
      </c>
      <c r="U19" s="164">
        <f t="shared" si="7"/>
        <v>0</v>
      </c>
      <c r="V19" s="154"/>
      <c r="W19" s="154"/>
      <c r="X19" s="154"/>
      <c r="Y19" s="154"/>
      <c r="Z19" s="154"/>
      <c r="AA19" s="154"/>
      <c r="AB19" s="154"/>
      <c r="AC19" s="154"/>
      <c r="AD19" s="154"/>
      <c r="AE19" s="154" t="s">
        <v>104</v>
      </c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154"/>
      <c r="AS19" s="154"/>
      <c r="AT19" s="154"/>
      <c r="AU19" s="154"/>
      <c r="AV19" s="154"/>
      <c r="AW19" s="154"/>
      <c r="AX19" s="154"/>
      <c r="AY19" s="154"/>
      <c r="AZ19" s="154"/>
      <c r="BA19" s="154"/>
      <c r="BB19" s="154"/>
      <c r="BC19" s="154"/>
      <c r="BD19" s="154"/>
      <c r="BE19" s="154"/>
      <c r="BF19" s="154"/>
      <c r="BG19" s="154"/>
      <c r="BH19" s="154"/>
    </row>
    <row r="20" spans="1:60" x14ac:dyDescent="0.25">
      <c r="A20" s="156" t="s">
        <v>99</v>
      </c>
      <c r="B20" s="163" t="s">
        <v>60</v>
      </c>
      <c r="C20" s="192" t="s">
        <v>61</v>
      </c>
      <c r="D20" s="166"/>
      <c r="E20" s="169"/>
      <c r="F20" s="172"/>
      <c r="G20" s="172">
        <f>SUMIF(AE21:AE30,"&lt;&gt;NOR",G21:G30)</f>
        <v>0</v>
      </c>
      <c r="H20" s="172"/>
      <c r="I20" s="172">
        <f>SUM(I21:I30)</f>
        <v>0</v>
      </c>
      <c r="J20" s="172"/>
      <c r="K20" s="172">
        <f>SUM(K21:K30)</f>
        <v>0</v>
      </c>
      <c r="L20" s="172"/>
      <c r="M20" s="172">
        <f>SUM(M21:M30)</f>
        <v>0</v>
      </c>
      <c r="N20" s="166"/>
      <c r="O20" s="166">
        <f>SUM(O21:O30)</f>
        <v>0.60387999999999997</v>
      </c>
      <c r="P20" s="166"/>
      <c r="Q20" s="166">
        <f>SUM(Q21:Q30)</f>
        <v>0</v>
      </c>
      <c r="R20" s="166"/>
      <c r="S20" s="166"/>
      <c r="T20" s="167"/>
      <c r="U20" s="166">
        <f>SUM(U21:U30)</f>
        <v>51.56</v>
      </c>
      <c r="AE20" t="s">
        <v>100</v>
      </c>
    </row>
    <row r="21" spans="1:60" outlineLevel="1" x14ac:dyDescent="0.25">
      <c r="A21" s="155">
        <v>11</v>
      </c>
      <c r="B21" s="162" t="s">
        <v>127</v>
      </c>
      <c r="C21" s="191" t="s">
        <v>128</v>
      </c>
      <c r="D21" s="164" t="s">
        <v>115</v>
      </c>
      <c r="E21" s="168">
        <v>4</v>
      </c>
      <c r="F21" s="170">
        <f t="shared" ref="F21:F30" si="8">H21+J21</f>
        <v>0</v>
      </c>
      <c r="G21" s="171">
        <f t="shared" ref="G21:G30" si="9">ROUND(E21*F21,2)</f>
        <v>0</v>
      </c>
      <c r="H21" s="171"/>
      <c r="I21" s="171">
        <f t="shared" ref="I21:I30" si="10">ROUND(E21*H21,2)</f>
        <v>0</v>
      </c>
      <c r="J21" s="171"/>
      <c r="K21" s="171">
        <f t="shared" ref="K21:K30" si="11">ROUND(E21*J21,2)</f>
        <v>0</v>
      </c>
      <c r="L21" s="171">
        <v>0</v>
      </c>
      <c r="M21" s="171">
        <f t="shared" ref="M21:M30" si="12">G21*(1+L21/100)</f>
        <v>0</v>
      </c>
      <c r="N21" s="164">
        <v>1.609E-2</v>
      </c>
      <c r="O21" s="164">
        <f t="shared" ref="O21:O30" si="13">ROUND(E21*N21,5)</f>
        <v>6.4360000000000001E-2</v>
      </c>
      <c r="P21" s="164">
        <v>0</v>
      </c>
      <c r="Q21" s="164">
        <f t="shared" ref="Q21:Q30" si="14">ROUND(E21*P21,5)</f>
        <v>0</v>
      </c>
      <c r="R21" s="164"/>
      <c r="S21" s="164"/>
      <c r="T21" s="165">
        <v>1.1101099999999999</v>
      </c>
      <c r="U21" s="164">
        <f t="shared" ref="U21:U30" si="15">ROUND(E21*T21,2)</f>
        <v>4.4400000000000004</v>
      </c>
      <c r="V21" s="154"/>
      <c r="W21" s="154"/>
      <c r="X21" s="154"/>
      <c r="Y21" s="154"/>
      <c r="Z21" s="154"/>
      <c r="AA21" s="154"/>
      <c r="AB21" s="154"/>
      <c r="AC21" s="154"/>
      <c r="AD21" s="154"/>
      <c r="AE21" s="154" t="s">
        <v>129</v>
      </c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  <c r="BC21" s="154"/>
      <c r="BD21" s="154"/>
      <c r="BE21" s="154"/>
      <c r="BF21" s="154"/>
      <c r="BG21" s="154"/>
      <c r="BH21" s="154"/>
    </row>
    <row r="22" spans="1:60" outlineLevel="1" x14ac:dyDescent="0.25">
      <c r="A22" s="155">
        <v>12</v>
      </c>
      <c r="B22" s="162" t="s">
        <v>130</v>
      </c>
      <c r="C22" s="191" t="s">
        <v>131</v>
      </c>
      <c r="D22" s="164" t="s">
        <v>115</v>
      </c>
      <c r="E22" s="168">
        <v>3</v>
      </c>
      <c r="F22" s="170">
        <f t="shared" si="8"/>
        <v>0</v>
      </c>
      <c r="G22" s="171">
        <f t="shared" si="9"/>
        <v>0</v>
      </c>
      <c r="H22" s="171"/>
      <c r="I22" s="171">
        <f t="shared" si="10"/>
        <v>0</v>
      </c>
      <c r="J22" s="171"/>
      <c r="K22" s="171">
        <f t="shared" si="11"/>
        <v>0</v>
      </c>
      <c r="L22" s="171">
        <v>0</v>
      </c>
      <c r="M22" s="171">
        <f t="shared" si="12"/>
        <v>0</v>
      </c>
      <c r="N22" s="164">
        <v>1.627E-2</v>
      </c>
      <c r="O22" s="164">
        <f t="shared" si="13"/>
        <v>4.8809999999999999E-2</v>
      </c>
      <c r="P22" s="164">
        <v>0</v>
      </c>
      <c r="Q22" s="164">
        <f t="shared" si="14"/>
        <v>0</v>
      </c>
      <c r="R22" s="164"/>
      <c r="S22" s="164"/>
      <c r="T22" s="165">
        <v>1.13635</v>
      </c>
      <c r="U22" s="164">
        <f t="shared" si="15"/>
        <v>3.41</v>
      </c>
      <c r="V22" s="154"/>
      <c r="W22" s="154"/>
      <c r="X22" s="154"/>
      <c r="Y22" s="154"/>
      <c r="Z22" s="154"/>
      <c r="AA22" s="154"/>
      <c r="AB22" s="154"/>
      <c r="AC22" s="154"/>
      <c r="AD22" s="154"/>
      <c r="AE22" s="154" t="s">
        <v>129</v>
      </c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  <c r="AT22" s="154"/>
      <c r="AU22" s="154"/>
      <c r="AV22" s="154"/>
      <c r="AW22" s="154"/>
      <c r="AX22" s="154"/>
      <c r="AY22" s="154"/>
      <c r="AZ22" s="154"/>
      <c r="BA22" s="154"/>
      <c r="BB22" s="154"/>
      <c r="BC22" s="154"/>
      <c r="BD22" s="154"/>
      <c r="BE22" s="154"/>
      <c r="BF22" s="154"/>
      <c r="BG22" s="154"/>
      <c r="BH22" s="154"/>
    </row>
    <row r="23" spans="1:60" outlineLevel="1" x14ac:dyDescent="0.25">
      <c r="A23" s="155">
        <v>13</v>
      </c>
      <c r="B23" s="162" t="s">
        <v>132</v>
      </c>
      <c r="C23" s="191" t="s">
        <v>133</v>
      </c>
      <c r="D23" s="164" t="s">
        <v>115</v>
      </c>
      <c r="E23" s="168">
        <v>26</v>
      </c>
      <c r="F23" s="170">
        <f t="shared" si="8"/>
        <v>0</v>
      </c>
      <c r="G23" s="171">
        <f t="shared" si="9"/>
        <v>0</v>
      </c>
      <c r="H23" s="171"/>
      <c r="I23" s="171">
        <f t="shared" si="10"/>
        <v>0</v>
      </c>
      <c r="J23" s="171"/>
      <c r="K23" s="171">
        <f t="shared" si="11"/>
        <v>0</v>
      </c>
      <c r="L23" s="171">
        <v>0</v>
      </c>
      <c r="M23" s="171">
        <f t="shared" si="12"/>
        <v>0</v>
      </c>
      <c r="N23" s="164">
        <v>1.873E-2</v>
      </c>
      <c r="O23" s="164">
        <f t="shared" si="13"/>
        <v>0.48698000000000002</v>
      </c>
      <c r="P23" s="164">
        <v>0</v>
      </c>
      <c r="Q23" s="164">
        <f t="shared" si="14"/>
        <v>0</v>
      </c>
      <c r="R23" s="164"/>
      <c r="S23" s="164"/>
      <c r="T23" s="165">
        <v>1.50474</v>
      </c>
      <c r="U23" s="164">
        <f t="shared" si="15"/>
        <v>39.119999999999997</v>
      </c>
      <c r="V23" s="154"/>
      <c r="W23" s="154"/>
      <c r="X23" s="154"/>
      <c r="Y23" s="154"/>
      <c r="Z23" s="154"/>
      <c r="AA23" s="154"/>
      <c r="AB23" s="154"/>
      <c r="AC23" s="154"/>
      <c r="AD23" s="154"/>
      <c r="AE23" s="154" t="s">
        <v>129</v>
      </c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4"/>
      <c r="BC23" s="154"/>
      <c r="BD23" s="154"/>
      <c r="BE23" s="154"/>
      <c r="BF23" s="154"/>
      <c r="BG23" s="154"/>
      <c r="BH23" s="154"/>
    </row>
    <row r="24" spans="1:60" outlineLevel="1" x14ac:dyDescent="0.25">
      <c r="A24" s="155">
        <v>14</v>
      </c>
      <c r="B24" s="162" t="s">
        <v>134</v>
      </c>
      <c r="C24" s="191" t="s">
        <v>135</v>
      </c>
      <c r="D24" s="164" t="s">
        <v>109</v>
      </c>
      <c r="E24" s="168">
        <v>2</v>
      </c>
      <c r="F24" s="170">
        <f t="shared" si="8"/>
        <v>0</v>
      </c>
      <c r="G24" s="171">
        <f t="shared" si="9"/>
        <v>0</v>
      </c>
      <c r="H24" s="171"/>
      <c r="I24" s="171">
        <f t="shared" si="10"/>
        <v>0</v>
      </c>
      <c r="J24" s="171"/>
      <c r="K24" s="171">
        <f t="shared" si="11"/>
        <v>0</v>
      </c>
      <c r="L24" s="171">
        <v>0</v>
      </c>
      <c r="M24" s="171">
        <f t="shared" si="12"/>
        <v>0</v>
      </c>
      <c r="N24" s="164">
        <v>0</v>
      </c>
      <c r="O24" s="164">
        <f t="shared" si="13"/>
        <v>0</v>
      </c>
      <c r="P24" s="164">
        <v>0</v>
      </c>
      <c r="Q24" s="164">
        <f t="shared" si="14"/>
        <v>0</v>
      </c>
      <c r="R24" s="164"/>
      <c r="S24" s="164"/>
      <c r="T24" s="165">
        <v>0.22700000000000001</v>
      </c>
      <c r="U24" s="164">
        <f t="shared" si="15"/>
        <v>0.45</v>
      </c>
      <c r="V24" s="154"/>
      <c r="W24" s="154"/>
      <c r="X24" s="154"/>
      <c r="Y24" s="154"/>
      <c r="Z24" s="154"/>
      <c r="AA24" s="154"/>
      <c r="AB24" s="154"/>
      <c r="AC24" s="154"/>
      <c r="AD24" s="154"/>
      <c r="AE24" s="154" t="s">
        <v>104</v>
      </c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  <c r="AT24" s="154"/>
      <c r="AU24" s="154"/>
      <c r="AV24" s="154"/>
      <c r="AW24" s="154"/>
      <c r="AX24" s="154"/>
      <c r="AY24" s="154"/>
      <c r="AZ24" s="154"/>
      <c r="BA24" s="154"/>
      <c r="BB24" s="154"/>
      <c r="BC24" s="154"/>
      <c r="BD24" s="154"/>
      <c r="BE24" s="154"/>
      <c r="BF24" s="154"/>
      <c r="BG24" s="154"/>
      <c r="BH24" s="154"/>
    </row>
    <row r="25" spans="1:60" outlineLevel="1" x14ac:dyDescent="0.25">
      <c r="A25" s="155">
        <v>15</v>
      </c>
      <c r="B25" s="162" t="s">
        <v>136</v>
      </c>
      <c r="C25" s="191" t="s">
        <v>137</v>
      </c>
      <c r="D25" s="164" t="s">
        <v>138</v>
      </c>
      <c r="E25" s="168">
        <v>4</v>
      </c>
      <c r="F25" s="170">
        <f t="shared" si="8"/>
        <v>0</v>
      </c>
      <c r="G25" s="171">
        <f t="shared" si="9"/>
        <v>0</v>
      </c>
      <c r="H25" s="171"/>
      <c r="I25" s="171">
        <f t="shared" si="10"/>
        <v>0</v>
      </c>
      <c r="J25" s="171"/>
      <c r="K25" s="171">
        <f t="shared" si="11"/>
        <v>0</v>
      </c>
      <c r="L25" s="171">
        <v>0</v>
      </c>
      <c r="M25" s="171">
        <f t="shared" si="12"/>
        <v>0</v>
      </c>
      <c r="N25" s="164">
        <v>0</v>
      </c>
      <c r="O25" s="164">
        <f t="shared" si="13"/>
        <v>0</v>
      </c>
      <c r="P25" s="164">
        <v>0</v>
      </c>
      <c r="Q25" s="164">
        <f t="shared" si="14"/>
        <v>0</v>
      </c>
      <c r="R25" s="164"/>
      <c r="S25" s="164"/>
      <c r="T25" s="165">
        <v>0.26900000000000002</v>
      </c>
      <c r="U25" s="164">
        <f t="shared" si="15"/>
        <v>1.08</v>
      </c>
      <c r="V25" s="154"/>
      <c r="W25" s="154"/>
      <c r="X25" s="154"/>
      <c r="Y25" s="154"/>
      <c r="Z25" s="154"/>
      <c r="AA25" s="154"/>
      <c r="AB25" s="154"/>
      <c r="AC25" s="154"/>
      <c r="AD25" s="154"/>
      <c r="AE25" s="154" t="s">
        <v>104</v>
      </c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  <c r="BA25" s="154"/>
      <c r="BB25" s="154"/>
      <c r="BC25" s="154"/>
      <c r="BD25" s="154"/>
      <c r="BE25" s="154"/>
      <c r="BF25" s="154"/>
      <c r="BG25" s="154"/>
      <c r="BH25" s="154"/>
    </row>
    <row r="26" spans="1:60" outlineLevel="1" x14ac:dyDescent="0.25">
      <c r="A26" s="155">
        <v>16</v>
      </c>
      <c r="B26" s="162" t="s">
        <v>139</v>
      </c>
      <c r="C26" s="191" t="s">
        <v>140</v>
      </c>
      <c r="D26" s="164" t="s">
        <v>138</v>
      </c>
      <c r="E26" s="168">
        <v>1</v>
      </c>
      <c r="F26" s="170">
        <f t="shared" si="8"/>
        <v>0</v>
      </c>
      <c r="G26" s="171">
        <f t="shared" si="9"/>
        <v>0</v>
      </c>
      <c r="H26" s="171"/>
      <c r="I26" s="171">
        <f t="shared" si="10"/>
        <v>0</v>
      </c>
      <c r="J26" s="171"/>
      <c r="K26" s="171">
        <f t="shared" si="11"/>
        <v>0</v>
      </c>
      <c r="L26" s="171">
        <v>0</v>
      </c>
      <c r="M26" s="171">
        <f t="shared" si="12"/>
        <v>0</v>
      </c>
      <c r="N26" s="164">
        <v>0</v>
      </c>
      <c r="O26" s="164">
        <f t="shared" si="13"/>
        <v>0</v>
      </c>
      <c r="P26" s="164">
        <v>0</v>
      </c>
      <c r="Q26" s="164">
        <f t="shared" si="14"/>
        <v>0</v>
      </c>
      <c r="R26" s="164"/>
      <c r="S26" s="164"/>
      <c r="T26" s="165">
        <v>0.42399999999999999</v>
      </c>
      <c r="U26" s="164">
        <f t="shared" si="15"/>
        <v>0.42</v>
      </c>
      <c r="V26" s="154"/>
      <c r="W26" s="154"/>
      <c r="X26" s="154"/>
      <c r="Y26" s="154"/>
      <c r="Z26" s="154"/>
      <c r="AA26" s="154"/>
      <c r="AB26" s="154"/>
      <c r="AC26" s="154"/>
      <c r="AD26" s="154"/>
      <c r="AE26" s="154" t="s">
        <v>104</v>
      </c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</row>
    <row r="27" spans="1:60" outlineLevel="1" x14ac:dyDescent="0.25">
      <c r="A27" s="155">
        <v>17</v>
      </c>
      <c r="B27" s="162" t="s">
        <v>141</v>
      </c>
      <c r="C27" s="191" t="s">
        <v>142</v>
      </c>
      <c r="D27" s="164" t="s">
        <v>138</v>
      </c>
      <c r="E27" s="168">
        <v>1</v>
      </c>
      <c r="F27" s="170">
        <f t="shared" si="8"/>
        <v>0</v>
      </c>
      <c r="G27" s="171">
        <f t="shared" si="9"/>
        <v>0</v>
      </c>
      <c r="H27" s="171"/>
      <c r="I27" s="171">
        <f t="shared" si="10"/>
        <v>0</v>
      </c>
      <c r="J27" s="171"/>
      <c r="K27" s="171">
        <f t="shared" si="11"/>
        <v>0</v>
      </c>
      <c r="L27" s="171">
        <v>0</v>
      </c>
      <c r="M27" s="171">
        <f t="shared" si="12"/>
        <v>0</v>
      </c>
      <c r="N27" s="164">
        <v>3.3999999999999998E-3</v>
      </c>
      <c r="O27" s="164">
        <f t="shared" si="13"/>
        <v>3.3999999999999998E-3</v>
      </c>
      <c r="P27" s="164">
        <v>0</v>
      </c>
      <c r="Q27" s="164">
        <f t="shared" si="14"/>
        <v>0</v>
      </c>
      <c r="R27" s="164"/>
      <c r="S27" s="164"/>
      <c r="T27" s="165">
        <v>0.58899999999999997</v>
      </c>
      <c r="U27" s="164">
        <f t="shared" si="15"/>
        <v>0.59</v>
      </c>
      <c r="V27" s="154"/>
      <c r="W27" s="154"/>
      <c r="X27" s="154"/>
      <c r="Y27" s="154"/>
      <c r="Z27" s="154"/>
      <c r="AA27" s="154"/>
      <c r="AB27" s="154"/>
      <c r="AC27" s="154"/>
      <c r="AD27" s="154"/>
      <c r="AE27" s="154" t="s">
        <v>104</v>
      </c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4"/>
      <c r="BC27" s="154"/>
      <c r="BD27" s="154"/>
      <c r="BE27" s="154"/>
      <c r="BF27" s="154"/>
      <c r="BG27" s="154"/>
      <c r="BH27" s="154"/>
    </row>
    <row r="28" spans="1:60" outlineLevel="1" x14ac:dyDescent="0.25">
      <c r="A28" s="155">
        <v>18</v>
      </c>
      <c r="B28" s="162" t="s">
        <v>143</v>
      </c>
      <c r="C28" s="191" t="s">
        <v>144</v>
      </c>
      <c r="D28" s="164" t="s">
        <v>115</v>
      </c>
      <c r="E28" s="168">
        <v>33</v>
      </c>
      <c r="F28" s="170">
        <f t="shared" si="8"/>
        <v>0</v>
      </c>
      <c r="G28" s="171">
        <f t="shared" si="9"/>
        <v>0</v>
      </c>
      <c r="H28" s="171"/>
      <c r="I28" s="171">
        <f t="shared" si="10"/>
        <v>0</v>
      </c>
      <c r="J28" s="171"/>
      <c r="K28" s="171">
        <f t="shared" si="11"/>
        <v>0</v>
      </c>
      <c r="L28" s="171">
        <v>0</v>
      </c>
      <c r="M28" s="171">
        <f t="shared" si="12"/>
        <v>0</v>
      </c>
      <c r="N28" s="164">
        <v>1.0000000000000001E-5</v>
      </c>
      <c r="O28" s="164">
        <f t="shared" si="13"/>
        <v>3.3E-4</v>
      </c>
      <c r="P28" s="164">
        <v>0</v>
      </c>
      <c r="Q28" s="164">
        <f t="shared" si="14"/>
        <v>0</v>
      </c>
      <c r="R28" s="164"/>
      <c r="S28" s="164"/>
      <c r="T28" s="165">
        <v>6.2E-2</v>
      </c>
      <c r="U28" s="164">
        <f t="shared" si="15"/>
        <v>2.0499999999999998</v>
      </c>
      <c r="V28" s="154"/>
      <c r="W28" s="154"/>
      <c r="X28" s="154"/>
      <c r="Y28" s="154"/>
      <c r="Z28" s="154"/>
      <c r="AA28" s="154"/>
      <c r="AB28" s="154"/>
      <c r="AC28" s="154"/>
      <c r="AD28" s="154"/>
      <c r="AE28" s="154" t="s">
        <v>104</v>
      </c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4"/>
      <c r="BC28" s="154"/>
      <c r="BD28" s="154"/>
      <c r="BE28" s="154"/>
      <c r="BF28" s="154"/>
      <c r="BG28" s="154"/>
      <c r="BH28" s="154"/>
    </row>
    <row r="29" spans="1:60" outlineLevel="1" x14ac:dyDescent="0.25">
      <c r="A29" s="155">
        <v>19</v>
      </c>
      <c r="B29" s="162" t="s">
        <v>145</v>
      </c>
      <c r="C29" s="191" t="s">
        <v>146</v>
      </c>
      <c r="D29" s="164" t="s">
        <v>0</v>
      </c>
      <c r="E29" s="168">
        <v>554.35599999999999</v>
      </c>
      <c r="F29" s="170">
        <f t="shared" si="8"/>
        <v>0</v>
      </c>
      <c r="G29" s="171">
        <f t="shared" si="9"/>
        <v>0</v>
      </c>
      <c r="H29" s="171"/>
      <c r="I29" s="171">
        <f t="shared" si="10"/>
        <v>0</v>
      </c>
      <c r="J29" s="171"/>
      <c r="K29" s="171">
        <f t="shared" si="11"/>
        <v>0</v>
      </c>
      <c r="L29" s="171">
        <v>0</v>
      </c>
      <c r="M29" s="171">
        <f t="shared" si="12"/>
        <v>0</v>
      </c>
      <c r="N29" s="164">
        <v>0</v>
      </c>
      <c r="O29" s="164">
        <f t="shared" si="13"/>
        <v>0</v>
      </c>
      <c r="P29" s="164">
        <v>0</v>
      </c>
      <c r="Q29" s="164">
        <f t="shared" si="14"/>
        <v>0</v>
      </c>
      <c r="R29" s="164"/>
      <c r="S29" s="164"/>
      <c r="T29" s="165">
        <v>0</v>
      </c>
      <c r="U29" s="164">
        <f t="shared" si="15"/>
        <v>0</v>
      </c>
      <c r="V29" s="154"/>
      <c r="W29" s="154"/>
      <c r="X29" s="154"/>
      <c r="Y29" s="154"/>
      <c r="Z29" s="154"/>
      <c r="AA29" s="154"/>
      <c r="AB29" s="154"/>
      <c r="AC29" s="154"/>
      <c r="AD29" s="154"/>
      <c r="AE29" s="154" t="s">
        <v>104</v>
      </c>
      <c r="AF29" s="154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  <c r="BA29" s="154"/>
      <c r="BB29" s="154"/>
      <c r="BC29" s="154"/>
      <c r="BD29" s="154"/>
      <c r="BE29" s="154"/>
      <c r="BF29" s="154"/>
      <c r="BG29" s="154"/>
      <c r="BH29" s="154"/>
    </row>
    <row r="30" spans="1:60" outlineLevel="1" x14ac:dyDescent="0.25">
      <c r="A30" s="155">
        <v>20</v>
      </c>
      <c r="B30" s="162" t="s">
        <v>147</v>
      </c>
      <c r="C30" s="191" t="s">
        <v>148</v>
      </c>
      <c r="D30" s="164" t="s">
        <v>0</v>
      </c>
      <c r="E30" s="168">
        <v>554.35599999999999</v>
      </c>
      <c r="F30" s="170">
        <f t="shared" si="8"/>
        <v>0</v>
      </c>
      <c r="G30" s="171">
        <f t="shared" si="9"/>
        <v>0</v>
      </c>
      <c r="H30" s="171"/>
      <c r="I30" s="171">
        <f t="shared" si="10"/>
        <v>0</v>
      </c>
      <c r="J30" s="171"/>
      <c r="K30" s="171">
        <f t="shared" si="11"/>
        <v>0</v>
      </c>
      <c r="L30" s="171">
        <v>0</v>
      </c>
      <c r="M30" s="171">
        <f t="shared" si="12"/>
        <v>0</v>
      </c>
      <c r="N30" s="164">
        <v>0</v>
      </c>
      <c r="O30" s="164">
        <f t="shared" si="13"/>
        <v>0</v>
      </c>
      <c r="P30" s="164">
        <v>0</v>
      </c>
      <c r="Q30" s="164">
        <f t="shared" si="14"/>
        <v>0</v>
      </c>
      <c r="R30" s="164"/>
      <c r="S30" s="164"/>
      <c r="T30" s="165">
        <v>0</v>
      </c>
      <c r="U30" s="164">
        <f t="shared" si="15"/>
        <v>0</v>
      </c>
      <c r="V30" s="154"/>
      <c r="W30" s="154"/>
      <c r="X30" s="154"/>
      <c r="Y30" s="154"/>
      <c r="Z30" s="154"/>
      <c r="AA30" s="154"/>
      <c r="AB30" s="154"/>
      <c r="AC30" s="154"/>
      <c r="AD30" s="154"/>
      <c r="AE30" s="154" t="s">
        <v>104</v>
      </c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54"/>
      <c r="BH30" s="154"/>
    </row>
    <row r="31" spans="1:60" x14ac:dyDescent="0.25">
      <c r="A31" s="156" t="s">
        <v>99</v>
      </c>
      <c r="B31" s="163" t="s">
        <v>62</v>
      </c>
      <c r="C31" s="192" t="s">
        <v>63</v>
      </c>
      <c r="D31" s="166"/>
      <c r="E31" s="169"/>
      <c r="F31" s="172"/>
      <c r="G31" s="172">
        <f>SUMIF(AE32:AE34,"&lt;&gt;NOR",G32:G34)</f>
        <v>0</v>
      </c>
      <c r="H31" s="172"/>
      <c r="I31" s="172">
        <f>SUM(I32:I34)</f>
        <v>0</v>
      </c>
      <c r="J31" s="172"/>
      <c r="K31" s="172">
        <f>SUM(K32:K34)</f>
        <v>0</v>
      </c>
      <c r="L31" s="172"/>
      <c r="M31" s="172">
        <f>SUM(M32:M34)</f>
        <v>0</v>
      </c>
      <c r="N31" s="166"/>
      <c r="O31" s="166">
        <f>SUM(O32:O34)</f>
        <v>1.5E-3</v>
      </c>
      <c r="P31" s="166"/>
      <c r="Q31" s="166">
        <f>SUM(Q32:Q34)</f>
        <v>0.15959999999999999</v>
      </c>
      <c r="R31" s="166"/>
      <c r="S31" s="166"/>
      <c r="T31" s="167"/>
      <c r="U31" s="166">
        <f>SUM(U32:U34)</f>
        <v>3.09</v>
      </c>
      <c r="AE31" t="s">
        <v>100</v>
      </c>
    </row>
    <row r="32" spans="1:60" outlineLevel="1" x14ac:dyDescent="0.25">
      <c r="A32" s="155">
        <v>21</v>
      </c>
      <c r="B32" s="162" t="s">
        <v>149</v>
      </c>
      <c r="C32" s="191" t="s">
        <v>150</v>
      </c>
      <c r="D32" s="164" t="s">
        <v>115</v>
      </c>
      <c r="E32" s="168">
        <v>30</v>
      </c>
      <c r="F32" s="170">
        <f>H32+J32</f>
        <v>0</v>
      </c>
      <c r="G32" s="171">
        <f>ROUND(E32*F32,2)</f>
        <v>0</v>
      </c>
      <c r="H32" s="171"/>
      <c r="I32" s="171">
        <f>ROUND(E32*H32,2)</f>
        <v>0</v>
      </c>
      <c r="J32" s="171"/>
      <c r="K32" s="171">
        <f>ROUND(E32*J32,2)</f>
        <v>0</v>
      </c>
      <c r="L32" s="171">
        <v>0</v>
      </c>
      <c r="M32" s="171">
        <f>G32*(1+L32/100)</f>
        <v>0</v>
      </c>
      <c r="N32" s="164">
        <v>5.0000000000000002E-5</v>
      </c>
      <c r="O32" s="164">
        <f>ROUND(E32*N32,5)</f>
        <v>1.5E-3</v>
      </c>
      <c r="P32" s="164">
        <v>5.3200000000000001E-3</v>
      </c>
      <c r="Q32" s="164">
        <f>ROUND(E32*P32,5)</f>
        <v>0.15959999999999999</v>
      </c>
      <c r="R32" s="164"/>
      <c r="S32" s="164"/>
      <c r="T32" s="165">
        <v>0.10299999999999999</v>
      </c>
      <c r="U32" s="164">
        <f>ROUND(E32*T32,2)</f>
        <v>3.09</v>
      </c>
      <c r="V32" s="154"/>
      <c r="W32" s="154"/>
      <c r="X32" s="154"/>
      <c r="Y32" s="154"/>
      <c r="Z32" s="154"/>
      <c r="AA32" s="154"/>
      <c r="AB32" s="154"/>
      <c r="AC32" s="154"/>
      <c r="AD32" s="154"/>
      <c r="AE32" s="154" t="s">
        <v>104</v>
      </c>
      <c r="AF32" s="154"/>
      <c r="AG32" s="154"/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4"/>
      <c r="AU32" s="154"/>
      <c r="AV32" s="154"/>
      <c r="AW32" s="154"/>
      <c r="AX32" s="154"/>
      <c r="AY32" s="154"/>
      <c r="AZ32" s="154"/>
      <c r="BA32" s="154"/>
      <c r="BB32" s="154"/>
      <c r="BC32" s="154"/>
      <c r="BD32" s="154"/>
      <c r="BE32" s="154"/>
      <c r="BF32" s="154"/>
      <c r="BG32" s="154"/>
      <c r="BH32" s="154"/>
    </row>
    <row r="33" spans="1:60" outlineLevel="1" x14ac:dyDescent="0.25">
      <c r="A33" s="155">
        <v>22</v>
      </c>
      <c r="B33" s="162" t="s">
        <v>151</v>
      </c>
      <c r="C33" s="191" t="s">
        <v>152</v>
      </c>
      <c r="D33" s="164" t="s">
        <v>0</v>
      </c>
      <c r="E33" s="168">
        <v>17.64</v>
      </c>
      <c r="F33" s="170">
        <f>H33+J33</f>
        <v>0</v>
      </c>
      <c r="G33" s="171">
        <f>ROUND(E33*F33,2)</f>
        <v>0</v>
      </c>
      <c r="H33" s="171"/>
      <c r="I33" s="171">
        <f>ROUND(E33*H33,2)</f>
        <v>0</v>
      </c>
      <c r="J33" s="171"/>
      <c r="K33" s="171">
        <f>ROUND(E33*J33,2)</f>
        <v>0</v>
      </c>
      <c r="L33" s="171">
        <v>0</v>
      </c>
      <c r="M33" s="171">
        <f>G33*(1+L33/100)</f>
        <v>0</v>
      </c>
      <c r="N33" s="164">
        <v>0</v>
      </c>
      <c r="O33" s="164">
        <f>ROUND(E33*N33,5)</f>
        <v>0</v>
      </c>
      <c r="P33" s="164">
        <v>0</v>
      </c>
      <c r="Q33" s="164">
        <f>ROUND(E33*P33,5)</f>
        <v>0</v>
      </c>
      <c r="R33" s="164"/>
      <c r="S33" s="164"/>
      <c r="T33" s="165">
        <v>0</v>
      </c>
      <c r="U33" s="164">
        <f>ROUND(E33*T33,2)</f>
        <v>0</v>
      </c>
      <c r="V33" s="154"/>
      <c r="W33" s="154"/>
      <c r="X33" s="154"/>
      <c r="Y33" s="154"/>
      <c r="Z33" s="154"/>
      <c r="AA33" s="154"/>
      <c r="AB33" s="154"/>
      <c r="AC33" s="154"/>
      <c r="AD33" s="154"/>
      <c r="AE33" s="154" t="s">
        <v>104</v>
      </c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  <c r="BA33" s="154"/>
      <c r="BB33" s="154"/>
      <c r="BC33" s="154"/>
      <c r="BD33" s="154"/>
      <c r="BE33" s="154"/>
      <c r="BF33" s="154"/>
      <c r="BG33" s="154"/>
      <c r="BH33" s="154"/>
    </row>
    <row r="34" spans="1:60" outlineLevel="1" x14ac:dyDescent="0.25">
      <c r="A34" s="155">
        <v>23</v>
      </c>
      <c r="B34" s="162" t="s">
        <v>153</v>
      </c>
      <c r="C34" s="191" t="s">
        <v>154</v>
      </c>
      <c r="D34" s="164" t="s">
        <v>0</v>
      </c>
      <c r="E34" s="168">
        <v>17.64</v>
      </c>
      <c r="F34" s="170">
        <f>H34+J34</f>
        <v>0</v>
      </c>
      <c r="G34" s="171">
        <f>ROUND(E34*F34,2)</f>
        <v>0</v>
      </c>
      <c r="H34" s="171"/>
      <c r="I34" s="171">
        <f>ROUND(E34*H34,2)</f>
        <v>0</v>
      </c>
      <c r="J34" s="171"/>
      <c r="K34" s="171">
        <f>ROUND(E34*J34,2)</f>
        <v>0</v>
      </c>
      <c r="L34" s="171">
        <v>0</v>
      </c>
      <c r="M34" s="171">
        <f>G34*(1+L34/100)</f>
        <v>0</v>
      </c>
      <c r="N34" s="164">
        <v>0</v>
      </c>
      <c r="O34" s="164">
        <f>ROUND(E34*N34,5)</f>
        <v>0</v>
      </c>
      <c r="P34" s="164">
        <v>0</v>
      </c>
      <c r="Q34" s="164">
        <f>ROUND(E34*P34,5)</f>
        <v>0</v>
      </c>
      <c r="R34" s="164"/>
      <c r="S34" s="164"/>
      <c r="T34" s="165">
        <v>0</v>
      </c>
      <c r="U34" s="164">
        <f>ROUND(E34*T34,2)</f>
        <v>0</v>
      </c>
      <c r="V34" s="154"/>
      <c r="W34" s="154"/>
      <c r="X34" s="154"/>
      <c r="Y34" s="154"/>
      <c r="Z34" s="154"/>
      <c r="AA34" s="154"/>
      <c r="AB34" s="154"/>
      <c r="AC34" s="154"/>
      <c r="AD34" s="154"/>
      <c r="AE34" s="154" t="s">
        <v>104</v>
      </c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4"/>
      <c r="BF34" s="154"/>
      <c r="BG34" s="154"/>
      <c r="BH34" s="154"/>
    </row>
    <row r="35" spans="1:60" x14ac:dyDescent="0.25">
      <c r="A35" s="156" t="s">
        <v>99</v>
      </c>
      <c r="B35" s="163" t="s">
        <v>64</v>
      </c>
      <c r="C35" s="192" t="s">
        <v>65</v>
      </c>
      <c r="D35" s="166"/>
      <c r="E35" s="169"/>
      <c r="F35" s="172"/>
      <c r="G35" s="172">
        <f>SUMIF(AE36:AE40,"&lt;&gt;NOR",G36:G40)</f>
        <v>0</v>
      </c>
      <c r="H35" s="172"/>
      <c r="I35" s="172">
        <f>SUM(I36:I40)</f>
        <v>0</v>
      </c>
      <c r="J35" s="172"/>
      <c r="K35" s="172">
        <f>SUM(K36:K40)</f>
        <v>0</v>
      </c>
      <c r="L35" s="172"/>
      <c r="M35" s="172">
        <f>SUM(M36:M40)</f>
        <v>0</v>
      </c>
      <c r="N35" s="166"/>
      <c r="O35" s="166">
        <f>SUM(O36:O40)</f>
        <v>1.5100000000000001E-3</v>
      </c>
      <c r="P35" s="166"/>
      <c r="Q35" s="166">
        <f>SUM(Q36:Q40)</f>
        <v>5.2900000000000003E-2</v>
      </c>
      <c r="R35" s="166"/>
      <c r="S35" s="166"/>
      <c r="T35" s="167"/>
      <c r="U35" s="166">
        <f>SUM(U36:U40)</f>
        <v>3.7800000000000002</v>
      </c>
      <c r="AE35" t="s">
        <v>100</v>
      </c>
    </row>
    <row r="36" spans="1:60" outlineLevel="1" x14ac:dyDescent="0.25">
      <c r="A36" s="155">
        <v>24</v>
      </c>
      <c r="B36" s="162" t="s">
        <v>155</v>
      </c>
      <c r="C36" s="191" t="s">
        <v>156</v>
      </c>
      <c r="D36" s="164" t="s">
        <v>138</v>
      </c>
      <c r="E36" s="168">
        <v>7</v>
      </c>
      <c r="F36" s="170">
        <f>H36+J36</f>
        <v>0</v>
      </c>
      <c r="G36" s="171">
        <f>ROUND(E36*F36,2)</f>
        <v>0</v>
      </c>
      <c r="H36" s="171"/>
      <c r="I36" s="171">
        <f>ROUND(E36*H36,2)</f>
        <v>0</v>
      </c>
      <c r="J36" s="171"/>
      <c r="K36" s="171">
        <f>ROUND(E36*J36,2)</f>
        <v>0</v>
      </c>
      <c r="L36" s="171">
        <v>0</v>
      </c>
      <c r="M36" s="171">
        <f>G36*(1+L36/100)</f>
        <v>0</v>
      </c>
      <c r="N36" s="164">
        <v>2.1000000000000001E-4</v>
      </c>
      <c r="O36" s="164">
        <f>ROUND(E36*N36,5)</f>
        <v>1.47E-3</v>
      </c>
      <c r="P36" s="164">
        <v>3.5000000000000001E-3</v>
      </c>
      <c r="Q36" s="164">
        <f>ROUND(E36*P36,5)</f>
        <v>2.4500000000000001E-2</v>
      </c>
      <c r="R36" s="164"/>
      <c r="S36" s="164"/>
      <c r="T36" s="165">
        <v>0.374</v>
      </c>
      <c r="U36" s="164">
        <f>ROUND(E36*T36,2)</f>
        <v>2.62</v>
      </c>
      <c r="V36" s="154"/>
      <c r="W36" s="154"/>
      <c r="X36" s="154"/>
      <c r="Y36" s="154"/>
      <c r="Z36" s="154"/>
      <c r="AA36" s="154"/>
      <c r="AB36" s="154"/>
      <c r="AC36" s="154"/>
      <c r="AD36" s="154"/>
      <c r="AE36" s="154" t="s">
        <v>104</v>
      </c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  <c r="AT36" s="154"/>
      <c r="AU36" s="154"/>
      <c r="AV36" s="154"/>
      <c r="AW36" s="154"/>
      <c r="AX36" s="154"/>
      <c r="AY36" s="154"/>
      <c r="AZ36" s="154"/>
      <c r="BA36" s="154"/>
      <c r="BB36" s="154"/>
      <c r="BC36" s="154"/>
      <c r="BD36" s="154"/>
      <c r="BE36" s="154"/>
      <c r="BF36" s="154"/>
      <c r="BG36" s="154"/>
      <c r="BH36" s="154"/>
    </row>
    <row r="37" spans="1:60" outlineLevel="1" x14ac:dyDescent="0.25">
      <c r="A37" s="155">
        <v>25</v>
      </c>
      <c r="B37" s="162" t="s">
        <v>157</v>
      </c>
      <c r="C37" s="191" t="s">
        <v>158</v>
      </c>
      <c r="D37" s="164" t="s">
        <v>109</v>
      </c>
      <c r="E37" s="168">
        <v>2</v>
      </c>
      <c r="F37" s="170">
        <f>H37+J37</f>
        <v>0</v>
      </c>
      <c r="G37" s="171">
        <f>ROUND(E37*F37,2)</f>
        <v>0</v>
      </c>
      <c r="H37" s="171"/>
      <c r="I37" s="171">
        <f>ROUND(E37*H37,2)</f>
        <v>0</v>
      </c>
      <c r="J37" s="171"/>
      <c r="K37" s="171">
        <f>ROUND(E37*J37,2)</f>
        <v>0</v>
      </c>
      <c r="L37" s="171">
        <v>0</v>
      </c>
      <c r="M37" s="171">
        <f>G37*(1+L37/100)</f>
        <v>0</v>
      </c>
      <c r="N37" s="164">
        <v>1.0000000000000001E-5</v>
      </c>
      <c r="O37" s="164">
        <f>ROUND(E37*N37,5)</f>
        <v>2.0000000000000002E-5</v>
      </c>
      <c r="P37" s="164">
        <v>2.0000000000000001E-4</v>
      </c>
      <c r="Q37" s="164">
        <f>ROUND(E37*P37,5)</f>
        <v>4.0000000000000002E-4</v>
      </c>
      <c r="R37" s="164"/>
      <c r="S37" s="164"/>
      <c r="T37" s="165">
        <v>0.114</v>
      </c>
      <c r="U37" s="164">
        <f>ROUND(E37*T37,2)</f>
        <v>0.23</v>
      </c>
      <c r="V37" s="154"/>
      <c r="W37" s="154"/>
      <c r="X37" s="154"/>
      <c r="Y37" s="154"/>
      <c r="Z37" s="154"/>
      <c r="AA37" s="154"/>
      <c r="AB37" s="154"/>
      <c r="AC37" s="154"/>
      <c r="AD37" s="154"/>
      <c r="AE37" s="154" t="s">
        <v>104</v>
      </c>
      <c r="AF37" s="154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</row>
    <row r="38" spans="1:60" outlineLevel="1" x14ac:dyDescent="0.25">
      <c r="A38" s="155">
        <v>26</v>
      </c>
      <c r="B38" s="162" t="s">
        <v>159</v>
      </c>
      <c r="C38" s="191" t="s">
        <v>160</v>
      </c>
      <c r="D38" s="164" t="s">
        <v>138</v>
      </c>
      <c r="E38" s="168">
        <v>1</v>
      </c>
      <c r="F38" s="170">
        <f>H38+J38</f>
        <v>0</v>
      </c>
      <c r="G38" s="171">
        <f>ROUND(E38*F38,2)</f>
        <v>0</v>
      </c>
      <c r="H38" s="171"/>
      <c r="I38" s="171">
        <f>ROUND(E38*H38,2)</f>
        <v>0</v>
      </c>
      <c r="J38" s="171"/>
      <c r="K38" s="171">
        <f>ROUND(E38*J38,2)</f>
        <v>0</v>
      </c>
      <c r="L38" s="171">
        <v>0</v>
      </c>
      <c r="M38" s="171">
        <f>G38*(1+L38/100)</f>
        <v>0</v>
      </c>
      <c r="N38" s="164">
        <v>2.0000000000000002E-5</v>
      </c>
      <c r="O38" s="164">
        <f>ROUND(E38*N38,5)</f>
        <v>2.0000000000000002E-5</v>
      </c>
      <c r="P38" s="164">
        <v>2.8000000000000001E-2</v>
      </c>
      <c r="Q38" s="164">
        <f>ROUND(E38*P38,5)</f>
        <v>2.8000000000000001E-2</v>
      </c>
      <c r="R38" s="164"/>
      <c r="S38" s="164"/>
      <c r="T38" s="165">
        <v>0.93400000000000005</v>
      </c>
      <c r="U38" s="164">
        <f>ROUND(E38*T38,2)</f>
        <v>0.93</v>
      </c>
      <c r="V38" s="154"/>
      <c r="W38" s="154"/>
      <c r="X38" s="154"/>
      <c r="Y38" s="154"/>
      <c r="Z38" s="154"/>
      <c r="AA38" s="154"/>
      <c r="AB38" s="154"/>
      <c r="AC38" s="154"/>
      <c r="AD38" s="154"/>
      <c r="AE38" s="154" t="s">
        <v>104</v>
      </c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4"/>
      <c r="AU38" s="154"/>
      <c r="AV38" s="154"/>
      <c r="AW38" s="154"/>
      <c r="AX38" s="154"/>
      <c r="AY38" s="154"/>
      <c r="AZ38" s="154"/>
      <c r="BA38" s="154"/>
      <c r="BB38" s="154"/>
      <c r="BC38" s="154"/>
      <c r="BD38" s="154"/>
      <c r="BE38" s="154"/>
      <c r="BF38" s="154"/>
      <c r="BG38" s="154"/>
      <c r="BH38" s="154"/>
    </row>
    <row r="39" spans="1:60" outlineLevel="1" x14ac:dyDescent="0.25">
      <c r="A39" s="155">
        <v>27</v>
      </c>
      <c r="B39" s="162" t="s">
        <v>161</v>
      </c>
      <c r="C39" s="191" t="s">
        <v>162</v>
      </c>
      <c r="D39" s="164" t="s">
        <v>0</v>
      </c>
      <c r="E39" s="168">
        <v>20.457000000000001</v>
      </c>
      <c r="F39" s="170">
        <f>H39+J39</f>
        <v>0</v>
      </c>
      <c r="G39" s="171">
        <f>ROUND(E39*F39,2)</f>
        <v>0</v>
      </c>
      <c r="H39" s="171"/>
      <c r="I39" s="171">
        <f>ROUND(E39*H39,2)</f>
        <v>0</v>
      </c>
      <c r="J39" s="171"/>
      <c r="K39" s="171">
        <f>ROUND(E39*J39,2)</f>
        <v>0</v>
      </c>
      <c r="L39" s="171">
        <v>0</v>
      </c>
      <c r="M39" s="171">
        <f>G39*(1+L39/100)</f>
        <v>0</v>
      </c>
      <c r="N39" s="164">
        <v>0</v>
      </c>
      <c r="O39" s="164">
        <f>ROUND(E39*N39,5)</f>
        <v>0</v>
      </c>
      <c r="P39" s="164">
        <v>0</v>
      </c>
      <c r="Q39" s="164">
        <f>ROUND(E39*P39,5)</f>
        <v>0</v>
      </c>
      <c r="R39" s="164"/>
      <c r="S39" s="164"/>
      <c r="T39" s="165">
        <v>0</v>
      </c>
      <c r="U39" s="164">
        <f>ROUND(E39*T39,2)</f>
        <v>0</v>
      </c>
      <c r="V39" s="154"/>
      <c r="W39" s="154"/>
      <c r="X39" s="154"/>
      <c r="Y39" s="154"/>
      <c r="Z39" s="154"/>
      <c r="AA39" s="154"/>
      <c r="AB39" s="154"/>
      <c r="AC39" s="154"/>
      <c r="AD39" s="154"/>
      <c r="AE39" s="154" t="s">
        <v>104</v>
      </c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  <c r="BA39" s="154"/>
      <c r="BB39" s="154"/>
      <c r="BC39" s="154"/>
      <c r="BD39" s="154"/>
      <c r="BE39" s="154"/>
      <c r="BF39" s="154"/>
      <c r="BG39" s="154"/>
      <c r="BH39" s="154"/>
    </row>
    <row r="40" spans="1:60" outlineLevel="1" x14ac:dyDescent="0.25">
      <c r="A40" s="155">
        <v>28</v>
      </c>
      <c r="B40" s="162" t="s">
        <v>163</v>
      </c>
      <c r="C40" s="191" t="s">
        <v>164</v>
      </c>
      <c r="D40" s="164" t="s">
        <v>0</v>
      </c>
      <c r="E40" s="168">
        <v>20.457000000000001</v>
      </c>
      <c r="F40" s="170">
        <f>H40+J40</f>
        <v>0</v>
      </c>
      <c r="G40" s="171">
        <f>ROUND(E40*F40,2)</f>
        <v>0</v>
      </c>
      <c r="H40" s="171"/>
      <c r="I40" s="171">
        <f>ROUND(E40*H40,2)</f>
        <v>0</v>
      </c>
      <c r="J40" s="171"/>
      <c r="K40" s="171">
        <f>ROUND(E40*J40,2)</f>
        <v>0</v>
      </c>
      <c r="L40" s="171">
        <v>0</v>
      </c>
      <c r="M40" s="171">
        <f>G40*(1+L40/100)</f>
        <v>0</v>
      </c>
      <c r="N40" s="164">
        <v>0</v>
      </c>
      <c r="O40" s="164">
        <f>ROUND(E40*N40,5)</f>
        <v>0</v>
      </c>
      <c r="P40" s="164">
        <v>0</v>
      </c>
      <c r="Q40" s="164">
        <f>ROUND(E40*P40,5)</f>
        <v>0</v>
      </c>
      <c r="R40" s="164"/>
      <c r="S40" s="164"/>
      <c r="T40" s="165">
        <v>0</v>
      </c>
      <c r="U40" s="164">
        <f>ROUND(E40*T40,2)</f>
        <v>0</v>
      </c>
      <c r="V40" s="154"/>
      <c r="W40" s="154"/>
      <c r="X40" s="154"/>
      <c r="Y40" s="154"/>
      <c r="Z40" s="154"/>
      <c r="AA40" s="154"/>
      <c r="AB40" s="154"/>
      <c r="AC40" s="154"/>
      <c r="AD40" s="154"/>
      <c r="AE40" s="154" t="s">
        <v>104</v>
      </c>
      <c r="AF40" s="154"/>
      <c r="AG40" s="154"/>
      <c r="AH40" s="154"/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  <c r="AT40" s="154"/>
      <c r="AU40" s="154"/>
      <c r="AV40" s="154"/>
      <c r="AW40" s="154"/>
      <c r="AX40" s="154"/>
      <c r="AY40" s="154"/>
      <c r="AZ40" s="154"/>
      <c r="BA40" s="154"/>
      <c r="BB40" s="154"/>
      <c r="BC40" s="154"/>
      <c r="BD40" s="154"/>
      <c r="BE40" s="154"/>
      <c r="BF40" s="154"/>
      <c r="BG40" s="154"/>
      <c r="BH40" s="154"/>
    </row>
    <row r="41" spans="1:60" x14ac:dyDescent="0.25">
      <c r="A41" s="156" t="s">
        <v>99</v>
      </c>
      <c r="B41" s="163" t="s">
        <v>66</v>
      </c>
      <c r="C41" s="192" t="s">
        <v>67</v>
      </c>
      <c r="D41" s="166"/>
      <c r="E41" s="169"/>
      <c r="F41" s="172"/>
      <c r="G41" s="172">
        <f>SUMIF(AE42:AE48,"&lt;&gt;NOR",G42:G48)</f>
        <v>0</v>
      </c>
      <c r="H41" s="172"/>
      <c r="I41" s="172">
        <f>SUM(I42:I48)</f>
        <v>0</v>
      </c>
      <c r="J41" s="172"/>
      <c r="K41" s="172">
        <f>SUM(K42:K48)</f>
        <v>0</v>
      </c>
      <c r="L41" s="172"/>
      <c r="M41" s="172">
        <f>SUM(M42:M48)</f>
        <v>0</v>
      </c>
      <c r="N41" s="166"/>
      <c r="O41" s="166">
        <f>SUM(O42:O48)</f>
        <v>1.08E-3</v>
      </c>
      <c r="P41" s="166"/>
      <c r="Q41" s="166">
        <f>SUM(Q42:Q48)</f>
        <v>1.538E-2</v>
      </c>
      <c r="R41" s="166"/>
      <c r="S41" s="166"/>
      <c r="T41" s="167"/>
      <c r="U41" s="166">
        <f>SUM(U42:U48)</f>
        <v>6.92</v>
      </c>
      <c r="AE41" t="s">
        <v>100</v>
      </c>
    </row>
    <row r="42" spans="1:60" outlineLevel="1" x14ac:dyDescent="0.25">
      <c r="A42" s="155">
        <v>29</v>
      </c>
      <c r="B42" s="162" t="s">
        <v>165</v>
      </c>
      <c r="C42" s="191" t="s">
        <v>166</v>
      </c>
      <c r="D42" s="164" t="s">
        <v>167</v>
      </c>
      <c r="E42" s="168">
        <v>10</v>
      </c>
      <c r="F42" s="170">
        <f>H42+J42</f>
        <v>0</v>
      </c>
      <c r="G42" s="171">
        <f>ROUND(E42*F42,2)</f>
        <v>0</v>
      </c>
      <c r="H42" s="171"/>
      <c r="I42" s="171">
        <f>ROUND(E42*H42,2)</f>
        <v>0</v>
      </c>
      <c r="J42" s="171"/>
      <c r="K42" s="171">
        <f>ROUND(E42*J42,2)</f>
        <v>0</v>
      </c>
      <c r="L42" s="171">
        <v>0</v>
      </c>
      <c r="M42" s="171">
        <f>G42*(1+L42/100)</f>
        <v>0</v>
      </c>
      <c r="N42" s="164">
        <v>6.0000000000000002E-5</v>
      </c>
      <c r="O42" s="164">
        <f>ROUND(E42*N42,5)</f>
        <v>5.9999999999999995E-4</v>
      </c>
      <c r="P42" s="164">
        <v>0</v>
      </c>
      <c r="Q42" s="164">
        <f>ROUND(E42*P42,5)</f>
        <v>0</v>
      </c>
      <c r="R42" s="164"/>
      <c r="S42" s="164"/>
      <c r="T42" s="165">
        <v>0.42599999999999999</v>
      </c>
      <c r="U42" s="164">
        <f>ROUND(E42*T42,2)</f>
        <v>4.26</v>
      </c>
      <c r="V42" s="154"/>
      <c r="W42" s="154"/>
      <c r="X42" s="154"/>
      <c r="Y42" s="154"/>
      <c r="Z42" s="154"/>
      <c r="AA42" s="154"/>
      <c r="AB42" s="154"/>
      <c r="AC42" s="154"/>
      <c r="AD42" s="154"/>
      <c r="AE42" s="154" t="s">
        <v>104</v>
      </c>
      <c r="AF42" s="154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  <c r="AT42" s="154"/>
      <c r="AU42" s="154"/>
      <c r="AV42" s="154"/>
      <c r="AW42" s="154"/>
      <c r="AX42" s="154"/>
      <c r="AY42" s="154"/>
      <c r="AZ42" s="154"/>
      <c r="BA42" s="154"/>
      <c r="BB42" s="154"/>
      <c r="BC42" s="154"/>
      <c r="BD42" s="154"/>
      <c r="BE42" s="154"/>
      <c r="BF42" s="154"/>
      <c r="BG42" s="154"/>
      <c r="BH42" s="154"/>
    </row>
    <row r="43" spans="1:60" outlineLevel="1" x14ac:dyDescent="0.25">
      <c r="A43" s="155">
        <v>30</v>
      </c>
      <c r="B43" s="162" t="s">
        <v>168</v>
      </c>
      <c r="C43" s="191" t="s">
        <v>169</v>
      </c>
      <c r="D43" s="164" t="s">
        <v>167</v>
      </c>
      <c r="E43" s="168">
        <v>6</v>
      </c>
      <c r="F43" s="170">
        <f>H43+J43</f>
        <v>0</v>
      </c>
      <c r="G43" s="171">
        <f>ROUND(E43*F43,2)</f>
        <v>0</v>
      </c>
      <c r="H43" s="171"/>
      <c r="I43" s="171">
        <f>ROUND(E43*H43,2)</f>
        <v>0</v>
      </c>
      <c r="J43" s="171"/>
      <c r="K43" s="171">
        <f>ROUND(E43*J43,2)</f>
        <v>0</v>
      </c>
      <c r="L43" s="171">
        <v>0</v>
      </c>
      <c r="M43" s="171">
        <f>G43*(1+L43/100)</f>
        <v>0</v>
      </c>
      <c r="N43" s="164">
        <v>6.0000000000000002E-5</v>
      </c>
      <c r="O43" s="164">
        <f>ROUND(E43*N43,5)</f>
        <v>3.6000000000000002E-4</v>
      </c>
      <c r="P43" s="164">
        <v>0</v>
      </c>
      <c r="Q43" s="164">
        <f>ROUND(E43*P43,5)</f>
        <v>0</v>
      </c>
      <c r="R43" s="164"/>
      <c r="S43" s="164"/>
      <c r="T43" s="165">
        <v>0.42599999999999999</v>
      </c>
      <c r="U43" s="164">
        <f>ROUND(E43*T43,2)</f>
        <v>2.56</v>
      </c>
      <c r="V43" s="154"/>
      <c r="W43" s="154"/>
      <c r="X43" s="154"/>
      <c r="Y43" s="154"/>
      <c r="Z43" s="154"/>
      <c r="AA43" s="154"/>
      <c r="AB43" s="154"/>
      <c r="AC43" s="154"/>
      <c r="AD43" s="154"/>
      <c r="AE43" s="154" t="s">
        <v>104</v>
      </c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54"/>
      <c r="BE43" s="154"/>
      <c r="BF43" s="154"/>
      <c r="BG43" s="154"/>
      <c r="BH43" s="154"/>
    </row>
    <row r="44" spans="1:60" outlineLevel="1" x14ac:dyDescent="0.25">
      <c r="A44" s="155">
        <v>31</v>
      </c>
      <c r="B44" s="162" t="s">
        <v>170</v>
      </c>
      <c r="C44" s="191" t="s">
        <v>171</v>
      </c>
      <c r="D44" s="164" t="s">
        <v>109</v>
      </c>
      <c r="E44" s="168">
        <v>8</v>
      </c>
      <c r="F44" s="170">
        <f>H44+J44</f>
        <v>0</v>
      </c>
      <c r="G44" s="171">
        <f>ROUND(E44*F44,2)</f>
        <v>0</v>
      </c>
      <c r="H44" s="171"/>
      <c r="I44" s="171">
        <f>ROUND(E44*H44,2)</f>
        <v>0</v>
      </c>
      <c r="J44" s="171"/>
      <c r="K44" s="171">
        <f>ROUND(E44*J44,2)</f>
        <v>0</v>
      </c>
      <c r="L44" s="171">
        <v>0</v>
      </c>
      <c r="M44" s="171">
        <f>G44*(1+L44/100)</f>
        <v>0</v>
      </c>
      <c r="N44" s="164">
        <v>0</v>
      </c>
      <c r="O44" s="164">
        <f>ROUND(E44*N44,5)</f>
        <v>0</v>
      </c>
      <c r="P44" s="164">
        <v>3.1E-4</v>
      </c>
      <c r="Q44" s="164">
        <f>ROUND(E44*P44,5)</f>
        <v>2.48E-3</v>
      </c>
      <c r="R44" s="164"/>
      <c r="S44" s="164"/>
      <c r="T44" s="165">
        <v>5.0000000000000001E-3</v>
      </c>
      <c r="U44" s="164">
        <f>ROUND(E44*T44,2)</f>
        <v>0.04</v>
      </c>
      <c r="V44" s="154"/>
      <c r="W44" s="154"/>
      <c r="X44" s="154"/>
      <c r="Y44" s="154"/>
      <c r="Z44" s="154"/>
      <c r="AA44" s="154"/>
      <c r="AB44" s="154"/>
      <c r="AC44" s="154"/>
      <c r="AD44" s="154"/>
      <c r="AE44" s="154" t="s">
        <v>104</v>
      </c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  <c r="BA44" s="154"/>
      <c r="BB44" s="154"/>
      <c r="BC44" s="154"/>
      <c r="BD44" s="154"/>
      <c r="BE44" s="154"/>
      <c r="BF44" s="154"/>
      <c r="BG44" s="154"/>
      <c r="BH44" s="154"/>
    </row>
    <row r="45" spans="1:60" outlineLevel="1" x14ac:dyDescent="0.25">
      <c r="A45" s="155">
        <v>32</v>
      </c>
      <c r="B45" s="162" t="s">
        <v>172</v>
      </c>
      <c r="C45" s="191" t="s">
        <v>173</v>
      </c>
      <c r="D45" s="164" t="s">
        <v>109</v>
      </c>
      <c r="E45" s="168">
        <v>6</v>
      </c>
      <c r="F45" s="170">
        <f>H45+J45</f>
        <v>0</v>
      </c>
      <c r="G45" s="171">
        <f>ROUND(E45*F45,2)</f>
        <v>0</v>
      </c>
      <c r="H45" s="171"/>
      <c r="I45" s="171">
        <f>ROUND(E45*H45,2)</f>
        <v>0</v>
      </c>
      <c r="J45" s="171"/>
      <c r="K45" s="171">
        <f>ROUND(E45*J45,2)</f>
        <v>0</v>
      </c>
      <c r="L45" s="171">
        <v>0</v>
      </c>
      <c r="M45" s="171">
        <f>G45*(1+L45/100)</f>
        <v>0</v>
      </c>
      <c r="N45" s="164">
        <v>2.0000000000000002E-5</v>
      </c>
      <c r="O45" s="164">
        <f>ROUND(E45*N45,5)</f>
        <v>1.2E-4</v>
      </c>
      <c r="P45" s="164">
        <v>2.15E-3</v>
      </c>
      <c r="Q45" s="164">
        <f>ROUND(E45*P45,5)</f>
        <v>1.29E-2</v>
      </c>
      <c r="R45" s="164"/>
      <c r="S45" s="164"/>
      <c r="T45" s="165">
        <v>0.01</v>
      </c>
      <c r="U45" s="164">
        <f>ROUND(E45*T45,2)</f>
        <v>0.06</v>
      </c>
      <c r="V45" s="154"/>
      <c r="W45" s="154"/>
      <c r="X45" s="154"/>
      <c r="Y45" s="154"/>
      <c r="Z45" s="154"/>
      <c r="AA45" s="154"/>
      <c r="AB45" s="154"/>
      <c r="AC45" s="154"/>
      <c r="AD45" s="154"/>
      <c r="AE45" s="154" t="s">
        <v>104</v>
      </c>
      <c r="AF45" s="154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  <c r="AT45" s="154"/>
      <c r="AU45" s="154"/>
      <c r="AV45" s="154"/>
      <c r="AW45" s="154"/>
      <c r="AX45" s="154"/>
      <c r="AY45" s="154"/>
      <c r="AZ45" s="154"/>
      <c r="BA45" s="154"/>
      <c r="BB45" s="154"/>
      <c r="BC45" s="154"/>
      <c r="BD45" s="154"/>
      <c r="BE45" s="154"/>
      <c r="BF45" s="154"/>
      <c r="BG45" s="154"/>
      <c r="BH45" s="154"/>
    </row>
    <row r="46" spans="1:60" ht="21" outlineLevel="1" x14ac:dyDescent="0.25">
      <c r="A46" s="155"/>
      <c r="B46" s="162"/>
      <c r="C46" s="249" t="s">
        <v>174</v>
      </c>
      <c r="D46" s="250"/>
      <c r="E46" s="251"/>
      <c r="F46" s="252"/>
      <c r="G46" s="253"/>
      <c r="H46" s="171"/>
      <c r="I46" s="171"/>
      <c r="J46" s="171"/>
      <c r="K46" s="171"/>
      <c r="L46" s="171"/>
      <c r="M46" s="171"/>
      <c r="N46" s="164"/>
      <c r="O46" s="164"/>
      <c r="P46" s="164"/>
      <c r="Q46" s="164"/>
      <c r="R46" s="164"/>
      <c r="S46" s="164"/>
      <c r="T46" s="165"/>
      <c r="U46" s="164"/>
      <c r="V46" s="154"/>
      <c r="W46" s="154"/>
      <c r="X46" s="154"/>
      <c r="Y46" s="154"/>
      <c r="Z46" s="154"/>
      <c r="AA46" s="154"/>
      <c r="AB46" s="154"/>
      <c r="AC46" s="154"/>
      <c r="AD46" s="154"/>
      <c r="AE46" s="154" t="s">
        <v>175</v>
      </c>
      <c r="AF46" s="154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  <c r="AT46" s="154"/>
      <c r="AU46" s="154"/>
      <c r="AV46" s="154"/>
      <c r="AW46" s="154"/>
      <c r="AX46" s="154"/>
      <c r="AY46" s="154"/>
      <c r="AZ46" s="154"/>
      <c r="BA46" s="157" t="str">
        <f>C46</f>
        <v>včetně domntáže konzol, podpěr a výložníků zakotvených do zdiva jednostranně. Je-li nosná konstrukce vetknuta do zdiva oboustranně, určuje se počet rozžezání dvojnásobným množstvím.</v>
      </c>
      <c r="BB46" s="154"/>
      <c r="BC46" s="154"/>
      <c r="BD46" s="154"/>
      <c r="BE46" s="154"/>
      <c r="BF46" s="154"/>
      <c r="BG46" s="154"/>
      <c r="BH46" s="154"/>
    </row>
    <row r="47" spans="1:60" outlineLevel="1" x14ac:dyDescent="0.25">
      <c r="A47" s="155">
        <v>33</v>
      </c>
      <c r="B47" s="162" t="s">
        <v>176</v>
      </c>
      <c r="C47" s="191" t="s">
        <v>177</v>
      </c>
      <c r="D47" s="164" t="s">
        <v>0</v>
      </c>
      <c r="E47" s="168">
        <v>24.37</v>
      </c>
      <c r="F47" s="170">
        <f>H47+J47</f>
        <v>0</v>
      </c>
      <c r="G47" s="171">
        <f>ROUND(E47*F47,2)</f>
        <v>0</v>
      </c>
      <c r="H47" s="171"/>
      <c r="I47" s="171">
        <f>ROUND(E47*H47,2)</f>
        <v>0</v>
      </c>
      <c r="J47" s="171"/>
      <c r="K47" s="171">
        <f>ROUND(E47*J47,2)</f>
        <v>0</v>
      </c>
      <c r="L47" s="171">
        <v>0</v>
      </c>
      <c r="M47" s="171">
        <f>G47*(1+L47/100)</f>
        <v>0</v>
      </c>
      <c r="N47" s="164">
        <v>0</v>
      </c>
      <c r="O47" s="164">
        <f>ROUND(E47*N47,5)</f>
        <v>0</v>
      </c>
      <c r="P47" s="164">
        <v>0</v>
      </c>
      <c r="Q47" s="164">
        <f>ROUND(E47*P47,5)</f>
        <v>0</v>
      </c>
      <c r="R47" s="164"/>
      <c r="S47" s="164"/>
      <c r="T47" s="165">
        <v>0</v>
      </c>
      <c r="U47" s="164">
        <f>ROUND(E47*T47,2)</f>
        <v>0</v>
      </c>
      <c r="V47" s="154"/>
      <c r="W47" s="154"/>
      <c r="X47" s="154"/>
      <c r="Y47" s="154"/>
      <c r="Z47" s="154"/>
      <c r="AA47" s="154"/>
      <c r="AB47" s="154"/>
      <c r="AC47" s="154"/>
      <c r="AD47" s="154"/>
      <c r="AE47" s="154" t="s">
        <v>104</v>
      </c>
      <c r="AF47" s="154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  <c r="AT47" s="154"/>
      <c r="AU47" s="154"/>
      <c r="AV47" s="154"/>
      <c r="AW47" s="154"/>
      <c r="AX47" s="154"/>
      <c r="AY47" s="154"/>
      <c r="AZ47" s="154"/>
      <c r="BA47" s="154"/>
      <c r="BB47" s="154"/>
      <c r="BC47" s="154"/>
      <c r="BD47" s="154"/>
      <c r="BE47" s="154"/>
      <c r="BF47" s="154"/>
      <c r="BG47" s="154"/>
      <c r="BH47" s="154"/>
    </row>
    <row r="48" spans="1:60" outlineLevel="1" x14ac:dyDescent="0.25">
      <c r="A48" s="155">
        <v>34</v>
      </c>
      <c r="B48" s="162" t="s">
        <v>178</v>
      </c>
      <c r="C48" s="191" t="s">
        <v>179</v>
      </c>
      <c r="D48" s="164" t="s">
        <v>0</v>
      </c>
      <c r="E48" s="168">
        <v>24.37</v>
      </c>
      <c r="F48" s="170">
        <f>H48+J48</f>
        <v>0</v>
      </c>
      <c r="G48" s="171">
        <f>ROUND(E48*F48,2)</f>
        <v>0</v>
      </c>
      <c r="H48" s="171"/>
      <c r="I48" s="171">
        <f>ROUND(E48*H48,2)</f>
        <v>0</v>
      </c>
      <c r="J48" s="171"/>
      <c r="K48" s="171">
        <f>ROUND(E48*J48,2)</f>
        <v>0</v>
      </c>
      <c r="L48" s="171">
        <v>0</v>
      </c>
      <c r="M48" s="171">
        <f>G48*(1+L48/100)</f>
        <v>0</v>
      </c>
      <c r="N48" s="164">
        <v>0</v>
      </c>
      <c r="O48" s="164">
        <f>ROUND(E48*N48,5)</f>
        <v>0</v>
      </c>
      <c r="P48" s="164">
        <v>0</v>
      </c>
      <c r="Q48" s="164">
        <f>ROUND(E48*P48,5)</f>
        <v>0</v>
      </c>
      <c r="R48" s="164"/>
      <c r="S48" s="164"/>
      <c r="T48" s="165">
        <v>0</v>
      </c>
      <c r="U48" s="164">
        <f>ROUND(E48*T48,2)</f>
        <v>0</v>
      </c>
      <c r="V48" s="154"/>
      <c r="W48" s="154"/>
      <c r="X48" s="154"/>
      <c r="Y48" s="154"/>
      <c r="Z48" s="154"/>
      <c r="AA48" s="154"/>
      <c r="AB48" s="154"/>
      <c r="AC48" s="154"/>
      <c r="AD48" s="154"/>
      <c r="AE48" s="154" t="s">
        <v>104</v>
      </c>
      <c r="AF48" s="154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  <c r="AT48" s="154"/>
      <c r="AU48" s="154"/>
      <c r="AV48" s="154"/>
      <c r="AW48" s="154"/>
      <c r="AX48" s="154"/>
      <c r="AY48" s="154"/>
      <c r="AZ48" s="154"/>
      <c r="BA48" s="154"/>
      <c r="BB48" s="154"/>
      <c r="BC48" s="154"/>
      <c r="BD48" s="154"/>
      <c r="BE48" s="154"/>
      <c r="BF48" s="154"/>
      <c r="BG48" s="154"/>
      <c r="BH48" s="154"/>
    </row>
    <row r="49" spans="1:60" x14ac:dyDescent="0.25">
      <c r="A49" s="156" t="s">
        <v>99</v>
      </c>
      <c r="B49" s="163" t="s">
        <v>68</v>
      </c>
      <c r="C49" s="192" t="s">
        <v>27</v>
      </c>
      <c r="D49" s="166"/>
      <c r="E49" s="169"/>
      <c r="F49" s="172"/>
      <c r="G49" s="172">
        <f>SUMIF(AE50:AE53,"&lt;&gt;NOR",G50:G53)</f>
        <v>0</v>
      </c>
      <c r="H49" s="172"/>
      <c r="I49" s="172">
        <f>SUM(I50:I53)</f>
        <v>0</v>
      </c>
      <c r="J49" s="172"/>
      <c r="K49" s="172">
        <f>SUM(K50:K53)</f>
        <v>0</v>
      </c>
      <c r="L49" s="172"/>
      <c r="M49" s="172">
        <f>SUM(M50:M53)</f>
        <v>0</v>
      </c>
      <c r="N49" s="166"/>
      <c r="O49" s="166">
        <f>SUM(O50:O53)</f>
        <v>0</v>
      </c>
      <c r="P49" s="166"/>
      <c r="Q49" s="166">
        <f>SUM(Q50:Q53)</f>
        <v>0</v>
      </c>
      <c r="R49" s="166"/>
      <c r="S49" s="166"/>
      <c r="T49" s="167"/>
      <c r="U49" s="166">
        <f>SUM(U50:U53)</f>
        <v>2100</v>
      </c>
      <c r="AE49" t="s">
        <v>100</v>
      </c>
    </row>
    <row r="50" spans="1:60" outlineLevel="1" x14ac:dyDescent="0.25">
      <c r="A50" s="155">
        <v>35</v>
      </c>
      <c r="B50" s="162" t="s">
        <v>180</v>
      </c>
      <c r="C50" s="191" t="s">
        <v>181</v>
      </c>
      <c r="D50" s="164" t="s">
        <v>182</v>
      </c>
      <c r="E50" s="168">
        <v>1</v>
      </c>
      <c r="F50" s="170">
        <f>H50+J50</f>
        <v>0</v>
      </c>
      <c r="G50" s="171">
        <f>ROUND(E50*F50,2)</f>
        <v>0</v>
      </c>
      <c r="H50" s="171"/>
      <c r="I50" s="171">
        <f>ROUND(E50*H50,2)</f>
        <v>0</v>
      </c>
      <c r="J50" s="171"/>
      <c r="K50" s="171">
        <f>ROUND(E50*J50,2)</f>
        <v>0</v>
      </c>
      <c r="L50" s="171">
        <v>0</v>
      </c>
      <c r="M50" s="171">
        <f>G50*(1+L50/100)</f>
        <v>0</v>
      </c>
      <c r="N50" s="164">
        <v>0</v>
      </c>
      <c r="O50" s="164">
        <f>ROUND(E50*N50,5)</f>
        <v>0</v>
      </c>
      <c r="P50" s="164">
        <v>0</v>
      </c>
      <c r="Q50" s="164">
        <f>ROUND(E50*P50,5)</f>
        <v>0</v>
      </c>
      <c r="R50" s="164"/>
      <c r="S50" s="164"/>
      <c r="T50" s="165">
        <v>0</v>
      </c>
      <c r="U50" s="164">
        <f>ROUND(E50*T50,2)</f>
        <v>0</v>
      </c>
      <c r="V50" s="154"/>
      <c r="W50" s="154"/>
      <c r="X50" s="154"/>
      <c r="Y50" s="154"/>
      <c r="Z50" s="154"/>
      <c r="AA50" s="154"/>
      <c r="AB50" s="154"/>
      <c r="AC50" s="154"/>
      <c r="AD50" s="154"/>
      <c r="AE50" s="154" t="s">
        <v>104</v>
      </c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  <c r="BC50" s="154"/>
      <c r="BD50" s="154"/>
      <c r="BE50" s="154"/>
      <c r="BF50" s="154"/>
      <c r="BG50" s="154"/>
      <c r="BH50" s="154"/>
    </row>
    <row r="51" spans="1:60" ht="21" outlineLevel="1" x14ac:dyDescent="0.25">
      <c r="A51" s="155"/>
      <c r="B51" s="162"/>
      <c r="C51" s="249" t="s">
        <v>183</v>
      </c>
      <c r="D51" s="250"/>
      <c r="E51" s="251"/>
      <c r="F51" s="252"/>
      <c r="G51" s="253"/>
      <c r="H51" s="171"/>
      <c r="I51" s="171"/>
      <c r="J51" s="171"/>
      <c r="K51" s="171"/>
      <c r="L51" s="171"/>
      <c r="M51" s="171"/>
      <c r="N51" s="164"/>
      <c r="O51" s="164"/>
      <c r="P51" s="164"/>
      <c r="Q51" s="164"/>
      <c r="R51" s="164"/>
      <c r="S51" s="164"/>
      <c r="T51" s="165"/>
      <c r="U51" s="164"/>
      <c r="V51" s="154"/>
      <c r="W51" s="154"/>
      <c r="X51" s="154"/>
      <c r="Y51" s="154"/>
      <c r="Z51" s="154"/>
      <c r="AA51" s="154"/>
      <c r="AB51" s="154"/>
      <c r="AC51" s="154"/>
      <c r="AD51" s="154"/>
      <c r="AE51" s="154" t="s">
        <v>175</v>
      </c>
      <c r="AF51" s="154"/>
      <c r="AG51" s="154"/>
      <c r="AH51" s="154"/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  <c r="AT51" s="154"/>
      <c r="AU51" s="154"/>
      <c r="AV51" s="154"/>
      <c r="AW51" s="154"/>
      <c r="AX51" s="154"/>
      <c r="AY51" s="154"/>
      <c r="AZ51" s="154"/>
      <c r="BA51" s="157" t="str">
        <f>C51</f>
        <v>Náklady na vyhotovení dokumentace skutečného provedení stavby a její předání objednateli v požadované formě</v>
      </c>
      <c r="BB51" s="154"/>
      <c r="BC51" s="154"/>
      <c r="BD51" s="154"/>
      <c r="BE51" s="154"/>
      <c r="BF51" s="154"/>
      <c r="BG51" s="154"/>
      <c r="BH51" s="154"/>
    </row>
    <row r="52" spans="1:60" outlineLevel="1" x14ac:dyDescent="0.25">
      <c r="A52" s="155">
        <v>36</v>
      </c>
      <c r="B52" s="162" t="s">
        <v>184</v>
      </c>
      <c r="C52" s="191" t="s">
        <v>185</v>
      </c>
      <c r="D52" s="164" t="s">
        <v>112</v>
      </c>
      <c r="E52" s="168">
        <v>6</v>
      </c>
      <c r="F52" s="170">
        <f>H52+J52</f>
        <v>0</v>
      </c>
      <c r="G52" s="171">
        <f>ROUND(E52*F52,2)</f>
        <v>0</v>
      </c>
      <c r="H52" s="171"/>
      <c r="I52" s="171">
        <f>ROUND(E52*H52,2)</f>
        <v>0</v>
      </c>
      <c r="J52" s="171"/>
      <c r="K52" s="171">
        <f>ROUND(E52*J52,2)</f>
        <v>0</v>
      </c>
      <c r="L52" s="171">
        <v>0</v>
      </c>
      <c r="M52" s="171">
        <f>G52*(1+L52/100)</f>
        <v>0</v>
      </c>
      <c r="N52" s="164">
        <v>0</v>
      </c>
      <c r="O52" s="164">
        <f>ROUND(E52*N52,5)</f>
        <v>0</v>
      </c>
      <c r="P52" s="164">
        <v>0</v>
      </c>
      <c r="Q52" s="164">
        <f>ROUND(E52*P52,5)</f>
        <v>0</v>
      </c>
      <c r="R52" s="164"/>
      <c r="S52" s="164"/>
      <c r="T52" s="165">
        <v>350</v>
      </c>
      <c r="U52" s="164">
        <f>ROUND(E52*T52,2)</f>
        <v>2100</v>
      </c>
      <c r="V52" s="154"/>
      <c r="W52" s="154"/>
      <c r="X52" s="154"/>
      <c r="Y52" s="154"/>
      <c r="Z52" s="154"/>
      <c r="AA52" s="154"/>
      <c r="AB52" s="154"/>
      <c r="AC52" s="154"/>
      <c r="AD52" s="154"/>
      <c r="AE52" s="154" t="s">
        <v>104</v>
      </c>
      <c r="AF52" s="154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  <c r="AT52" s="154"/>
      <c r="AU52" s="154"/>
      <c r="AV52" s="154"/>
      <c r="AW52" s="154"/>
      <c r="AX52" s="154"/>
      <c r="AY52" s="154"/>
      <c r="AZ52" s="154"/>
      <c r="BA52" s="154"/>
      <c r="BB52" s="154"/>
      <c r="BC52" s="154"/>
      <c r="BD52" s="154"/>
      <c r="BE52" s="154"/>
      <c r="BF52" s="154"/>
      <c r="BG52" s="154"/>
      <c r="BH52" s="154"/>
    </row>
    <row r="53" spans="1:60" outlineLevel="1" x14ac:dyDescent="0.25">
      <c r="A53" s="155">
        <v>37</v>
      </c>
      <c r="B53" s="162" t="s">
        <v>186</v>
      </c>
      <c r="C53" s="191" t="s">
        <v>187</v>
      </c>
      <c r="D53" s="164" t="s">
        <v>182</v>
      </c>
      <c r="E53" s="168">
        <v>1</v>
      </c>
      <c r="F53" s="170">
        <f>H53+J53</f>
        <v>0</v>
      </c>
      <c r="G53" s="171">
        <f>ROUND(E53*F53,2)</f>
        <v>0</v>
      </c>
      <c r="H53" s="171"/>
      <c r="I53" s="171">
        <f>ROUND(E53*H53,2)</f>
        <v>0</v>
      </c>
      <c r="J53" s="171"/>
      <c r="K53" s="171">
        <f>ROUND(E53*J53,2)</f>
        <v>0</v>
      </c>
      <c r="L53" s="171">
        <v>0</v>
      </c>
      <c r="M53" s="171">
        <f>G53*(1+L53/100)</f>
        <v>0</v>
      </c>
      <c r="N53" s="164">
        <v>0</v>
      </c>
      <c r="O53" s="164">
        <f>ROUND(E53*N53,5)</f>
        <v>0</v>
      </c>
      <c r="P53" s="164">
        <v>0</v>
      </c>
      <c r="Q53" s="164">
        <f>ROUND(E53*P53,5)</f>
        <v>0</v>
      </c>
      <c r="R53" s="164"/>
      <c r="S53" s="164"/>
      <c r="T53" s="165">
        <v>0</v>
      </c>
      <c r="U53" s="164">
        <f>ROUND(E53*T53,2)</f>
        <v>0</v>
      </c>
      <c r="V53" s="154"/>
      <c r="W53" s="154"/>
      <c r="X53" s="154"/>
      <c r="Y53" s="154"/>
      <c r="Z53" s="154"/>
      <c r="AA53" s="154"/>
      <c r="AB53" s="154"/>
      <c r="AC53" s="154"/>
      <c r="AD53" s="154"/>
      <c r="AE53" s="154" t="s">
        <v>104</v>
      </c>
      <c r="AF53" s="154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4"/>
      <c r="AR53" s="154"/>
      <c r="AS53" s="154"/>
      <c r="AT53" s="154"/>
      <c r="AU53" s="154"/>
      <c r="AV53" s="154"/>
      <c r="AW53" s="154"/>
      <c r="AX53" s="154"/>
      <c r="AY53" s="154"/>
      <c r="AZ53" s="154"/>
      <c r="BA53" s="154"/>
      <c r="BB53" s="154"/>
      <c r="BC53" s="154"/>
      <c r="BD53" s="154"/>
      <c r="BE53" s="154"/>
      <c r="BF53" s="154"/>
      <c r="BG53" s="154"/>
      <c r="BH53" s="154"/>
    </row>
    <row r="54" spans="1:60" x14ac:dyDescent="0.25">
      <c r="A54" s="156" t="s">
        <v>99</v>
      </c>
      <c r="B54" s="163" t="s">
        <v>69</v>
      </c>
      <c r="C54" s="192" t="s">
        <v>26</v>
      </c>
      <c r="D54" s="166"/>
      <c r="E54" s="169"/>
      <c r="F54" s="172"/>
      <c r="G54" s="172">
        <f>SUMIF(AE55:AE58,"&lt;&gt;NOR",G55:G58)</f>
        <v>0</v>
      </c>
      <c r="H54" s="172"/>
      <c r="I54" s="172">
        <f>SUM(I55:I58)</f>
        <v>0</v>
      </c>
      <c r="J54" s="172"/>
      <c r="K54" s="172">
        <f>SUM(K55:K58)</f>
        <v>0</v>
      </c>
      <c r="L54" s="172"/>
      <c r="M54" s="172">
        <f>SUM(M55:M58)</f>
        <v>0</v>
      </c>
      <c r="N54" s="166"/>
      <c r="O54" s="166">
        <f>SUM(O55:O58)</f>
        <v>0</v>
      </c>
      <c r="P54" s="166"/>
      <c r="Q54" s="166">
        <f>SUM(Q55:Q58)</f>
        <v>0</v>
      </c>
      <c r="R54" s="166"/>
      <c r="S54" s="166"/>
      <c r="T54" s="167"/>
      <c r="U54" s="166">
        <f>SUM(U55:U58)</f>
        <v>0</v>
      </c>
      <c r="AE54" t="s">
        <v>100</v>
      </c>
    </row>
    <row r="55" spans="1:60" outlineLevel="1" x14ac:dyDescent="0.25">
      <c r="A55" s="155">
        <v>38</v>
      </c>
      <c r="B55" s="162" t="s">
        <v>188</v>
      </c>
      <c r="C55" s="191" t="s">
        <v>189</v>
      </c>
      <c r="D55" s="164" t="s">
        <v>109</v>
      </c>
      <c r="E55" s="168">
        <v>1</v>
      </c>
      <c r="F55" s="170">
        <f>H55+J55</f>
        <v>0</v>
      </c>
      <c r="G55" s="171">
        <f>ROUND(E55*F55,2)</f>
        <v>0</v>
      </c>
      <c r="H55" s="171"/>
      <c r="I55" s="171">
        <f>ROUND(E55*H55,2)</f>
        <v>0</v>
      </c>
      <c r="J55" s="171"/>
      <c r="K55" s="171">
        <f>ROUND(E55*J55,2)</f>
        <v>0</v>
      </c>
      <c r="L55" s="171">
        <v>0</v>
      </c>
      <c r="M55" s="171">
        <f>G55*(1+L55/100)</f>
        <v>0</v>
      </c>
      <c r="N55" s="164">
        <v>0</v>
      </c>
      <c r="O55" s="164">
        <f>ROUND(E55*N55,5)</f>
        <v>0</v>
      </c>
      <c r="P55" s="164">
        <v>0</v>
      </c>
      <c r="Q55" s="164">
        <f>ROUND(E55*P55,5)</f>
        <v>0</v>
      </c>
      <c r="R55" s="164"/>
      <c r="S55" s="164"/>
      <c r="T55" s="165">
        <v>0</v>
      </c>
      <c r="U55" s="164">
        <f>ROUND(E55*T55,2)</f>
        <v>0</v>
      </c>
      <c r="V55" s="154"/>
      <c r="W55" s="154"/>
      <c r="X55" s="154"/>
      <c r="Y55" s="154"/>
      <c r="Z55" s="154"/>
      <c r="AA55" s="154"/>
      <c r="AB55" s="154"/>
      <c r="AC55" s="154"/>
      <c r="AD55" s="154"/>
      <c r="AE55" s="154" t="s">
        <v>104</v>
      </c>
      <c r="AF55" s="154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  <c r="AT55" s="154"/>
      <c r="AU55" s="154"/>
      <c r="AV55" s="154"/>
      <c r="AW55" s="154"/>
      <c r="AX55" s="154"/>
      <c r="AY55" s="154"/>
      <c r="AZ55" s="154"/>
      <c r="BA55" s="154"/>
      <c r="BB55" s="154"/>
      <c r="BC55" s="154"/>
      <c r="BD55" s="154"/>
      <c r="BE55" s="154"/>
      <c r="BF55" s="154"/>
      <c r="BG55" s="154"/>
      <c r="BH55" s="154"/>
    </row>
    <row r="56" spans="1:60" outlineLevel="1" x14ac:dyDescent="0.25">
      <c r="A56" s="155"/>
      <c r="B56" s="162"/>
      <c r="C56" s="249" t="s">
        <v>190</v>
      </c>
      <c r="D56" s="250"/>
      <c r="E56" s="251"/>
      <c r="F56" s="252"/>
      <c r="G56" s="253"/>
      <c r="H56" s="171"/>
      <c r="I56" s="171"/>
      <c r="J56" s="171"/>
      <c r="K56" s="171"/>
      <c r="L56" s="171"/>
      <c r="M56" s="171"/>
      <c r="N56" s="164"/>
      <c r="O56" s="164"/>
      <c r="P56" s="164"/>
      <c r="Q56" s="164"/>
      <c r="R56" s="164"/>
      <c r="S56" s="164"/>
      <c r="T56" s="165"/>
      <c r="U56" s="164"/>
      <c r="V56" s="154"/>
      <c r="W56" s="154"/>
      <c r="X56" s="154"/>
      <c r="Y56" s="154"/>
      <c r="Z56" s="154"/>
      <c r="AA56" s="154"/>
      <c r="AB56" s="154"/>
      <c r="AC56" s="154"/>
      <c r="AD56" s="154"/>
      <c r="AE56" s="154" t="s">
        <v>175</v>
      </c>
      <c r="AF56" s="154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  <c r="AT56" s="154"/>
      <c r="AU56" s="154"/>
      <c r="AV56" s="154"/>
      <c r="AW56" s="154"/>
      <c r="AX56" s="154"/>
      <c r="AY56" s="154"/>
      <c r="AZ56" s="154"/>
      <c r="BA56" s="157" t="str">
        <f>C56</f>
        <v>Veškeré náklady spojené s vybudováním, provozem a odstraněním zařízení staveniště</v>
      </c>
      <c r="BB56" s="154"/>
      <c r="BC56" s="154"/>
      <c r="BD56" s="154"/>
      <c r="BE56" s="154"/>
      <c r="BF56" s="154"/>
      <c r="BG56" s="154"/>
      <c r="BH56" s="154"/>
    </row>
    <row r="57" spans="1:60" outlineLevel="1" x14ac:dyDescent="0.25">
      <c r="A57" s="155">
        <v>39</v>
      </c>
      <c r="B57" s="162" t="s">
        <v>191</v>
      </c>
      <c r="C57" s="191" t="s">
        <v>192</v>
      </c>
      <c r="D57" s="164" t="s">
        <v>112</v>
      </c>
      <c r="E57" s="168">
        <v>8</v>
      </c>
      <c r="F57" s="170">
        <f>H57+J57</f>
        <v>0</v>
      </c>
      <c r="G57" s="171">
        <f>ROUND(E57*F57,2)</f>
        <v>0</v>
      </c>
      <c r="H57" s="171"/>
      <c r="I57" s="171">
        <f>ROUND(E57*H57,2)</f>
        <v>0</v>
      </c>
      <c r="J57" s="171"/>
      <c r="K57" s="171">
        <f>ROUND(E57*J57,2)</f>
        <v>0</v>
      </c>
      <c r="L57" s="171">
        <v>0</v>
      </c>
      <c r="M57" s="171">
        <f>G57*(1+L57/100)</f>
        <v>0</v>
      </c>
      <c r="N57" s="164">
        <v>0</v>
      </c>
      <c r="O57" s="164">
        <f>ROUND(E57*N57,5)</f>
        <v>0</v>
      </c>
      <c r="P57" s="164">
        <v>0</v>
      </c>
      <c r="Q57" s="164">
        <f>ROUND(E57*P57,5)</f>
        <v>0</v>
      </c>
      <c r="R57" s="164"/>
      <c r="S57" s="164"/>
      <c r="T57" s="165">
        <v>0</v>
      </c>
      <c r="U57" s="164">
        <f>ROUND(E57*T57,2)</f>
        <v>0</v>
      </c>
      <c r="V57" s="154"/>
      <c r="W57" s="154"/>
      <c r="X57" s="154"/>
      <c r="Y57" s="154"/>
      <c r="Z57" s="154"/>
      <c r="AA57" s="154"/>
      <c r="AB57" s="154"/>
      <c r="AC57" s="154"/>
      <c r="AD57" s="154"/>
      <c r="AE57" s="154" t="s">
        <v>104</v>
      </c>
      <c r="AF57" s="15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  <c r="AT57" s="154"/>
      <c r="AU57" s="154"/>
      <c r="AV57" s="154"/>
      <c r="AW57" s="154"/>
      <c r="AX57" s="154"/>
      <c r="AY57" s="154"/>
      <c r="AZ57" s="154"/>
      <c r="BA57" s="154"/>
      <c r="BB57" s="154"/>
      <c r="BC57" s="154"/>
      <c r="BD57" s="154"/>
      <c r="BE57" s="154"/>
      <c r="BF57" s="154"/>
      <c r="BG57" s="154"/>
      <c r="BH57" s="154"/>
    </row>
    <row r="58" spans="1:60" outlineLevel="1" x14ac:dyDescent="0.25">
      <c r="A58" s="155"/>
      <c r="B58" s="162"/>
      <c r="C58" s="249" t="s">
        <v>193</v>
      </c>
      <c r="D58" s="250"/>
      <c r="E58" s="251"/>
      <c r="F58" s="252"/>
      <c r="G58" s="253"/>
      <c r="H58" s="171"/>
      <c r="I58" s="171"/>
      <c r="J58" s="171"/>
      <c r="K58" s="171"/>
      <c r="L58" s="171"/>
      <c r="M58" s="171"/>
      <c r="N58" s="164"/>
      <c r="O58" s="164"/>
      <c r="P58" s="164"/>
      <c r="Q58" s="164"/>
      <c r="R58" s="164"/>
      <c r="S58" s="164"/>
      <c r="T58" s="165"/>
      <c r="U58" s="164"/>
      <c r="V58" s="154"/>
      <c r="W58" s="154"/>
      <c r="X58" s="154"/>
      <c r="Y58" s="154"/>
      <c r="Z58" s="154"/>
      <c r="AA58" s="154"/>
      <c r="AB58" s="154"/>
      <c r="AC58" s="154"/>
      <c r="AD58" s="154"/>
      <c r="AE58" s="154" t="s">
        <v>175</v>
      </c>
      <c r="AF58" s="154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  <c r="BA58" s="157" t="str">
        <f>C58</f>
        <v>Koordinace stavebních a technologických dodávek</v>
      </c>
      <c r="BB58" s="154"/>
      <c r="BC58" s="154"/>
      <c r="BD58" s="154"/>
      <c r="BE58" s="154"/>
      <c r="BF58" s="154"/>
      <c r="BG58" s="154"/>
      <c r="BH58" s="154"/>
    </row>
    <row r="59" spans="1:60" x14ac:dyDescent="0.25">
      <c r="A59" s="156" t="s">
        <v>99</v>
      </c>
      <c r="B59" s="163" t="s">
        <v>70</v>
      </c>
      <c r="C59" s="192" t="s">
        <v>71</v>
      </c>
      <c r="D59" s="166"/>
      <c r="E59" s="169"/>
      <c r="F59" s="172"/>
      <c r="G59" s="172">
        <f>SUMIF(AE60:AE60,"&lt;&gt;NOR",G60:G60)</f>
        <v>0</v>
      </c>
      <c r="H59" s="172"/>
      <c r="I59" s="172">
        <f>SUM(I60:I60)</f>
        <v>0</v>
      </c>
      <c r="J59" s="172"/>
      <c r="K59" s="172">
        <f>SUM(K60:K60)</f>
        <v>0</v>
      </c>
      <c r="L59" s="172"/>
      <c r="M59" s="172">
        <f>SUM(M60:M60)</f>
        <v>0</v>
      </c>
      <c r="N59" s="166"/>
      <c r="O59" s="166">
        <f>SUM(O60:O60)</f>
        <v>1.8000000000000001E-4</v>
      </c>
      <c r="P59" s="166"/>
      <c r="Q59" s="166">
        <f>SUM(Q60:Q60)</f>
        <v>0</v>
      </c>
      <c r="R59" s="166"/>
      <c r="S59" s="166"/>
      <c r="T59" s="167"/>
      <c r="U59" s="166">
        <f>SUM(U60:U60)</f>
        <v>0</v>
      </c>
      <c r="AE59" t="s">
        <v>100</v>
      </c>
    </row>
    <row r="60" spans="1:60" outlineLevel="1" x14ac:dyDescent="0.25">
      <c r="A60" s="155">
        <v>40</v>
      </c>
      <c r="B60" s="162" t="s">
        <v>194</v>
      </c>
      <c r="C60" s="191" t="s">
        <v>195</v>
      </c>
      <c r="D60" s="164" t="s">
        <v>112</v>
      </c>
      <c r="E60" s="168">
        <v>6</v>
      </c>
      <c r="F60" s="170">
        <f>H60+J60</f>
        <v>0</v>
      </c>
      <c r="G60" s="171">
        <f>ROUND(E60*F60,2)</f>
        <v>0</v>
      </c>
      <c r="H60" s="171"/>
      <c r="I60" s="171">
        <f>ROUND(E60*H60,2)</f>
        <v>0</v>
      </c>
      <c r="J60" s="171"/>
      <c r="K60" s="171">
        <f>ROUND(E60*J60,2)</f>
        <v>0</v>
      </c>
      <c r="L60" s="171">
        <v>0</v>
      </c>
      <c r="M60" s="171">
        <f>G60*(1+L60/100)</f>
        <v>0</v>
      </c>
      <c r="N60" s="164">
        <v>3.0000000000000001E-5</v>
      </c>
      <c r="O60" s="164">
        <f>ROUND(E60*N60,5)</f>
        <v>1.8000000000000001E-4</v>
      </c>
      <c r="P60" s="164">
        <v>0</v>
      </c>
      <c r="Q60" s="164">
        <f>ROUND(E60*P60,5)</f>
        <v>0</v>
      </c>
      <c r="R60" s="164"/>
      <c r="S60" s="164"/>
      <c r="T60" s="165">
        <v>0</v>
      </c>
      <c r="U60" s="164">
        <f>ROUND(E60*T60,2)</f>
        <v>0</v>
      </c>
      <c r="V60" s="154"/>
      <c r="W60" s="154"/>
      <c r="X60" s="154"/>
      <c r="Y60" s="154"/>
      <c r="Z60" s="154"/>
      <c r="AA60" s="154"/>
      <c r="AB60" s="154"/>
      <c r="AC60" s="154"/>
      <c r="AD60" s="154"/>
      <c r="AE60" s="154" t="s">
        <v>104</v>
      </c>
      <c r="AF60" s="154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  <c r="AT60" s="154"/>
      <c r="AU60" s="154"/>
      <c r="AV60" s="154"/>
      <c r="AW60" s="154"/>
      <c r="AX60" s="154"/>
      <c r="AY60" s="154"/>
      <c r="AZ60" s="154"/>
      <c r="BA60" s="154"/>
      <c r="BB60" s="154"/>
      <c r="BC60" s="154"/>
      <c r="BD60" s="154"/>
      <c r="BE60" s="154"/>
      <c r="BF60" s="154"/>
      <c r="BG60" s="154"/>
      <c r="BH60" s="154"/>
    </row>
    <row r="61" spans="1:60" x14ac:dyDescent="0.25">
      <c r="A61" s="156" t="s">
        <v>99</v>
      </c>
      <c r="B61" s="163" t="s">
        <v>72</v>
      </c>
      <c r="C61" s="192" t="s">
        <v>73</v>
      </c>
      <c r="D61" s="166"/>
      <c r="E61" s="169"/>
      <c r="F61" s="172"/>
      <c r="G61" s="172">
        <f>SUMIF(AE62:AE62,"&lt;&gt;NOR",G62:G62)</f>
        <v>0</v>
      </c>
      <c r="H61" s="172"/>
      <c r="I61" s="172">
        <f>SUM(I62:I62)</f>
        <v>0</v>
      </c>
      <c r="J61" s="172"/>
      <c r="K61" s="172">
        <f>SUM(K62:K62)</f>
        <v>0</v>
      </c>
      <c r="L61" s="172"/>
      <c r="M61" s="172">
        <f>SUM(M62:M62)</f>
        <v>0</v>
      </c>
      <c r="N61" s="166"/>
      <c r="O61" s="166">
        <f>SUM(O62:O62)</f>
        <v>0</v>
      </c>
      <c r="P61" s="166"/>
      <c r="Q61" s="166">
        <f>SUM(Q62:Q62)</f>
        <v>0</v>
      </c>
      <c r="R61" s="166"/>
      <c r="S61" s="166"/>
      <c r="T61" s="167"/>
      <c r="U61" s="166">
        <f>SUM(U62:U62)</f>
        <v>5</v>
      </c>
      <c r="AE61" t="s">
        <v>100</v>
      </c>
    </row>
    <row r="62" spans="1:60" outlineLevel="1" x14ac:dyDescent="0.25">
      <c r="A62" s="180">
        <v>41</v>
      </c>
      <c r="B62" s="181" t="s">
        <v>196</v>
      </c>
      <c r="C62" s="193" t="s">
        <v>197</v>
      </c>
      <c r="D62" s="182" t="s">
        <v>112</v>
      </c>
      <c r="E62" s="183">
        <v>5</v>
      </c>
      <c r="F62" s="184">
        <f>H62+J62</f>
        <v>0</v>
      </c>
      <c r="G62" s="185">
        <f>ROUND(E62*F62,2)</f>
        <v>0</v>
      </c>
      <c r="H62" s="185"/>
      <c r="I62" s="185">
        <f>ROUND(E62*H62,2)</f>
        <v>0</v>
      </c>
      <c r="J62" s="185"/>
      <c r="K62" s="185">
        <f>ROUND(E62*J62,2)</f>
        <v>0</v>
      </c>
      <c r="L62" s="185">
        <v>0</v>
      </c>
      <c r="M62" s="185">
        <f>G62*(1+L62/100)</f>
        <v>0</v>
      </c>
      <c r="N62" s="182">
        <v>0</v>
      </c>
      <c r="O62" s="182">
        <f>ROUND(E62*N62,5)</f>
        <v>0</v>
      </c>
      <c r="P62" s="182">
        <v>0</v>
      </c>
      <c r="Q62" s="182">
        <f>ROUND(E62*P62,5)</f>
        <v>0</v>
      </c>
      <c r="R62" s="182"/>
      <c r="S62" s="182"/>
      <c r="T62" s="186">
        <v>1</v>
      </c>
      <c r="U62" s="182">
        <f>ROUND(E62*T62,2)</f>
        <v>5</v>
      </c>
      <c r="V62" s="154"/>
      <c r="W62" s="154"/>
      <c r="X62" s="154"/>
      <c r="Y62" s="154"/>
      <c r="Z62" s="154"/>
      <c r="AA62" s="154"/>
      <c r="AB62" s="154"/>
      <c r="AC62" s="154"/>
      <c r="AD62" s="154"/>
      <c r="AE62" s="154" t="s">
        <v>104</v>
      </c>
      <c r="AF62" s="154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  <c r="AU62" s="154"/>
      <c r="AV62" s="154"/>
      <c r="AW62" s="154"/>
      <c r="AX62" s="154"/>
      <c r="AY62" s="154"/>
      <c r="AZ62" s="154"/>
      <c r="BA62" s="154"/>
      <c r="BB62" s="154"/>
      <c r="BC62" s="154"/>
      <c r="BD62" s="154"/>
      <c r="BE62" s="154"/>
      <c r="BF62" s="154"/>
      <c r="BG62" s="154"/>
      <c r="BH62" s="154"/>
    </row>
    <row r="63" spans="1:60" x14ac:dyDescent="0.25">
      <c r="A63" s="6"/>
      <c r="B63" s="7" t="s">
        <v>198</v>
      </c>
      <c r="C63" s="194" t="s">
        <v>198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AC63">
        <v>15</v>
      </c>
      <c r="AD63">
        <v>21</v>
      </c>
    </row>
    <row r="64" spans="1:60" x14ac:dyDescent="0.25">
      <c r="A64" s="187"/>
      <c r="B64" s="188" t="s">
        <v>28</v>
      </c>
      <c r="C64" s="195" t="s">
        <v>198</v>
      </c>
      <c r="D64" s="189"/>
      <c r="E64" s="189"/>
      <c r="F64" s="189"/>
      <c r="G64" s="190">
        <f>G8+G13+G20+G31+G35+G41+G49+G54+G59+G61</f>
        <v>0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AC64">
        <f>SUMIF(L7:L62,AC63,G7:G62)</f>
        <v>0</v>
      </c>
      <c r="AD64">
        <f>SUMIF(L7:L62,AD63,G7:G62)</f>
        <v>0</v>
      </c>
      <c r="AE64" t="s">
        <v>199</v>
      </c>
    </row>
    <row r="65" spans="1:31" x14ac:dyDescent="0.25">
      <c r="A65" s="6"/>
      <c r="B65" s="7" t="s">
        <v>198</v>
      </c>
      <c r="C65" s="194" t="s">
        <v>198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31" x14ac:dyDescent="0.25">
      <c r="A66" s="6"/>
      <c r="B66" s="7" t="s">
        <v>198</v>
      </c>
      <c r="C66" s="194" t="s">
        <v>198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31" x14ac:dyDescent="0.25">
      <c r="A67" s="254" t="s">
        <v>200</v>
      </c>
      <c r="B67" s="254"/>
      <c r="C67" s="255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31" x14ac:dyDescent="0.25">
      <c r="A68" s="256"/>
      <c r="B68" s="257"/>
      <c r="C68" s="258"/>
      <c r="D68" s="257"/>
      <c r="E68" s="257"/>
      <c r="F68" s="257"/>
      <c r="G68" s="259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AE68" t="s">
        <v>201</v>
      </c>
    </row>
    <row r="69" spans="1:31" x14ac:dyDescent="0.25">
      <c r="A69" s="260"/>
      <c r="B69" s="261"/>
      <c r="C69" s="262"/>
      <c r="D69" s="261"/>
      <c r="E69" s="261"/>
      <c r="F69" s="261"/>
      <c r="G69" s="26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31" x14ac:dyDescent="0.25">
      <c r="A70" s="260"/>
      <c r="B70" s="261"/>
      <c r="C70" s="262"/>
      <c r="D70" s="261"/>
      <c r="E70" s="261"/>
      <c r="F70" s="261"/>
      <c r="G70" s="26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31" x14ac:dyDescent="0.25">
      <c r="A71" s="260"/>
      <c r="B71" s="261"/>
      <c r="C71" s="262"/>
      <c r="D71" s="261"/>
      <c r="E71" s="261"/>
      <c r="F71" s="261"/>
      <c r="G71" s="26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31" x14ac:dyDescent="0.25">
      <c r="A72" s="264"/>
      <c r="B72" s="265"/>
      <c r="C72" s="266"/>
      <c r="D72" s="265"/>
      <c r="E72" s="265"/>
      <c r="F72" s="265"/>
      <c r="G72" s="26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31" x14ac:dyDescent="0.25">
      <c r="A73" s="6"/>
      <c r="B73" s="7" t="s">
        <v>198</v>
      </c>
      <c r="C73" s="194" t="s">
        <v>198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31" x14ac:dyDescent="0.25">
      <c r="C74" s="196"/>
      <c r="AE74" t="s">
        <v>202</v>
      </c>
    </row>
  </sheetData>
  <mergeCells count="10">
    <mergeCell ref="C56:G56"/>
    <mergeCell ref="C58:G58"/>
    <mergeCell ref="A67:C67"/>
    <mergeCell ref="A68:G72"/>
    <mergeCell ref="A1:G1"/>
    <mergeCell ref="C2:G2"/>
    <mergeCell ref="C3:G3"/>
    <mergeCell ref="C4:G4"/>
    <mergeCell ref="C46:G46"/>
    <mergeCell ref="C51:G51"/>
  </mergeCells>
  <pageMargins left="0.39370078740157499" right="0.19685039370078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47</vt:i4>
      </vt:variant>
    </vt:vector>
  </HeadingPairs>
  <TitlesOfParts>
    <vt:vector size="51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2022-02-21T18:03:22Z</cp:lastPrinted>
  <dcterms:created xsi:type="dcterms:W3CDTF">2009-04-08T07:15:50Z</dcterms:created>
  <dcterms:modified xsi:type="dcterms:W3CDTF">2022-02-21T18:04:45Z</dcterms:modified>
</cp:coreProperties>
</file>