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Eva\Desktop\pošta\"/>
    </mc:Choice>
  </mc:AlternateContent>
  <bookViews>
    <workbookView xWindow="0" yWindow="0" windowWidth="0" windowHeight="0"/>
  </bookViews>
  <sheets>
    <sheet name="Rekapitulace stavby" sheetId="1" r:id="rId1"/>
    <sheet name="Videnska85a-7oken - Výměn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'Videnska85a-7oken - Výměn...'!$C$127:$K$220</definedName>
    <definedName name="_xlnm.Print_Area" localSheetId="1">'Videnska85a-7oken - Výměn...'!$C$4:$J$76,'Videnska85a-7oken - Výměn...'!$C$82:$J$111,'Videnska85a-7oken - Výměn...'!$C$117:$K$220</definedName>
    <definedName name="_xlnm.Print_Titles" localSheetId="1">'Videnska85a-7oken - Výměn...'!$127:$127</definedName>
  </definedNames>
  <calcPr/>
</workbook>
</file>

<file path=xl/calcChain.xml><?xml version="1.0" encoding="utf-8"?>
<calcChain xmlns="http://schemas.openxmlformats.org/spreadsheetml/2006/main">
  <c i="2" l="1" r="J35"/>
  <c r="J34"/>
  <c i="1" r="AY95"/>
  <c i="2" r="J33"/>
  <c i="1" r="AX95"/>
  <c i="2" r="BI220"/>
  <c r="BH220"/>
  <c r="BG220"/>
  <c r="BE220"/>
  <c r="T220"/>
  <c r="T219"/>
  <c r="R220"/>
  <c r="R219"/>
  <c r="P220"/>
  <c r="P219"/>
  <c r="BI218"/>
  <c r="BH218"/>
  <c r="BG218"/>
  <c r="BE218"/>
  <c r="T218"/>
  <c r="T217"/>
  <c r="R218"/>
  <c r="R217"/>
  <c r="P218"/>
  <c r="P217"/>
  <c r="BI216"/>
  <c r="BH216"/>
  <c r="BG216"/>
  <c r="BE216"/>
  <c r="T216"/>
  <c r="T215"/>
  <c r="T214"/>
  <c r="R216"/>
  <c r="R215"/>
  <c r="R214"/>
  <c r="P216"/>
  <c r="P215"/>
  <c r="P214"/>
  <c r="BI212"/>
  <c r="BH212"/>
  <c r="BG212"/>
  <c r="BE212"/>
  <c r="T212"/>
  <c r="R212"/>
  <c r="P212"/>
  <c r="BI210"/>
  <c r="BH210"/>
  <c r="BG210"/>
  <c r="BE210"/>
  <c r="T210"/>
  <c r="R210"/>
  <c r="P210"/>
  <c r="BI208"/>
  <c r="BH208"/>
  <c r="BG208"/>
  <c r="BF208"/>
  <c r="T208"/>
  <c r="R208"/>
  <c r="P208"/>
  <c r="BI207"/>
  <c r="BH207"/>
  <c r="BG207"/>
  <c r="BF207"/>
  <c r="T207"/>
  <c r="R207"/>
  <c r="P207"/>
  <c r="BI206"/>
  <c r="BH206"/>
  <c r="BG206"/>
  <c r="BF206"/>
  <c r="T206"/>
  <c r="R206"/>
  <c r="P206"/>
  <c r="BI204"/>
  <c r="BH204"/>
  <c r="BG204"/>
  <c r="BF204"/>
  <c r="T204"/>
  <c r="R204"/>
  <c r="P204"/>
  <c r="BI203"/>
  <c r="BH203"/>
  <c r="BG203"/>
  <c r="BF203"/>
  <c r="T203"/>
  <c r="R203"/>
  <c r="P203"/>
  <c r="BI201"/>
  <c r="BH201"/>
  <c r="BG201"/>
  <c r="BE201"/>
  <c r="T201"/>
  <c r="R201"/>
  <c r="P201"/>
  <c r="BI199"/>
  <c r="BH199"/>
  <c r="BG199"/>
  <c r="BE199"/>
  <c r="T199"/>
  <c r="R199"/>
  <c r="P199"/>
  <c r="BI197"/>
  <c r="BH197"/>
  <c r="BG197"/>
  <c r="BE197"/>
  <c r="T197"/>
  <c r="R197"/>
  <c r="P197"/>
  <c r="BI195"/>
  <c r="BH195"/>
  <c r="BG195"/>
  <c r="BE195"/>
  <c r="T195"/>
  <c r="R195"/>
  <c r="P195"/>
  <c r="BI193"/>
  <c r="BH193"/>
  <c r="BG193"/>
  <c r="BE193"/>
  <c r="T193"/>
  <c r="R193"/>
  <c r="P193"/>
  <c r="BI191"/>
  <c r="BH191"/>
  <c r="BG191"/>
  <c r="BE191"/>
  <c r="T191"/>
  <c r="R191"/>
  <c r="P191"/>
  <c r="BI189"/>
  <c r="BH189"/>
  <c r="BG189"/>
  <c r="BE189"/>
  <c r="T189"/>
  <c r="R189"/>
  <c r="P189"/>
  <c r="BI187"/>
  <c r="BH187"/>
  <c r="BG187"/>
  <c r="BE187"/>
  <c r="T187"/>
  <c r="R187"/>
  <c r="P187"/>
  <c r="BI185"/>
  <c r="BH185"/>
  <c r="BG185"/>
  <c r="BE185"/>
  <c r="T185"/>
  <c r="R185"/>
  <c r="P185"/>
  <c r="BI183"/>
  <c r="BH183"/>
  <c r="BG183"/>
  <c r="BE183"/>
  <c r="T183"/>
  <c r="R183"/>
  <c r="P183"/>
  <c r="BI181"/>
  <c r="BH181"/>
  <c r="BG181"/>
  <c r="BE181"/>
  <c r="T181"/>
  <c r="R181"/>
  <c r="P181"/>
  <c r="BI179"/>
  <c r="BH179"/>
  <c r="BG179"/>
  <c r="BE179"/>
  <c r="T179"/>
  <c r="R179"/>
  <c r="P179"/>
  <c r="BI176"/>
  <c r="BH176"/>
  <c r="BG176"/>
  <c r="BE176"/>
  <c r="T176"/>
  <c r="T175"/>
  <c r="R176"/>
  <c r="R175"/>
  <c r="P176"/>
  <c r="P175"/>
  <c r="BI174"/>
  <c r="BH174"/>
  <c r="BG174"/>
  <c r="BE174"/>
  <c r="T174"/>
  <c r="R174"/>
  <c r="P174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7"/>
  <c r="BH167"/>
  <c r="BG167"/>
  <c r="BF167"/>
  <c r="T167"/>
  <c r="R167"/>
  <c r="P167"/>
  <c r="BI165"/>
  <c r="BH165"/>
  <c r="BG165"/>
  <c r="BF165"/>
  <c r="T165"/>
  <c r="R165"/>
  <c r="P165"/>
  <c r="BI163"/>
  <c r="BH163"/>
  <c r="BG163"/>
  <c r="BE163"/>
  <c r="T163"/>
  <c r="R163"/>
  <c r="P163"/>
  <c r="BI161"/>
  <c r="BH161"/>
  <c r="BG161"/>
  <c r="BF161"/>
  <c r="T161"/>
  <c r="R161"/>
  <c r="P161"/>
  <c r="BI160"/>
  <c r="BH160"/>
  <c r="BG160"/>
  <c r="BE160"/>
  <c r="T160"/>
  <c r="R160"/>
  <c r="P160"/>
  <c r="BI158"/>
  <c r="BH158"/>
  <c r="BG158"/>
  <c r="BE158"/>
  <c r="T158"/>
  <c r="R158"/>
  <c r="P158"/>
  <c r="BI155"/>
  <c r="BH155"/>
  <c r="BG155"/>
  <c r="BE155"/>
  <c r="T155"/>
  <c r="R155"/>
  <c r="P155"/>
  <c r="BI154"/>
  <c r="BH154"/>
  <c r="BG154"/>
  <c r="BF154"/>
  <c r="T154"/>
  <c r="R154"/>
  <c r="P154"/>
  <c r="BI153"/>
  <c r="BH153"/>
  <c r="BG153"/>
  <c r="BF153"/>
  <c r="T153"/>
  <c r="R153"/>
  <c r="P153"/>
  <c r="BI152"/>
  <c r="BH152"/>
  <c r="BG152"/>
  <c r="BE152"/>
  <c r="T152"/>
  <c r="R152"/>
  <c r="P152"/>
  <c r="BI147"/>
  <c r="BH147"/>
  <c r="BG147"/>
  <c r="BE147"/>
  <c r="T147"/>
  <c r="R147"/>
  <c r="P147"/>
  <c r="BI146"/>
  <c r="BH146"/>
  <c r="BG146"/>
  <c r="BF146"/>
  <c r="T146"/>
  <c r="R146"/>
  <c r="P146"/>
  <c r="BI144"/>
  <c r="BH144"/>
  <c r="BG144"/>
  <c r="BF144"/>
  <c r="T144"/>
  <c r="R144"/>
  <c r="P144"/>
  <c r="BI139"/>
  <c r="BH139"/>
  <c r="BG139"/>
  <c r="BE139"/>
  <c r="T139"/>
  <c r="R139"/>
  <c r="P139"/>
  <c r="BI134"/>
  <c r="BH134"/>
  <c r="BG134"/>
  <c r="BE134"/>
  <c r="T134"/>
  <c r="R134"/>
  <c r="P134"/>
  <c r="BI131"/>
  <c r="BH131"/>
  <c r="BG131"/>
  <c r="BF131"/>
  <c r="T131"/>
  <c r="T130"/>
  <c r="R131"/>
  <c r="R130"/>
  <c r="P131"/>
  <c r="P130"/>
  <c r="J125"/>
  <c r="J124"/>
  <c r="F124"/>
  <c r="F122"/>
  <c r="E120"/>
  <c r="J90"/>
  <c r="J89"/>
  <c r="F89"/>
  <c r="F87"/>
  <c r="E85"/>
  <c r="J16"/>
  <c r="E16"/>
  <c r="F90"/>
  <c r="J15"/>
  <c r="J10"/>
  <c r="J87"/>
  <c i="1" r="L90"/>
  <c r="AM90"/>
  <c r="AM89"/>
  <c r="L89"/>
  <c r="AM87"/>
  <c r="L87"/>
  <c r="L85"/>
  <c r="L84"/>
  <c i="2" r="BK147"/>
  <c r="J208"/>
  <c r="J201"/>
  <c r="BK187"/>
  <c r="BK171"/>
  <c r="BK154"/>
  <c r="J134"/>
  <c r="J218"/>
  <c r="BK208"/>
  <c r="BK203"/>
  <c r="BK197"/>
  <c r="J185"/>
  <c r="BK179"/>
  <c r="J170"/>
  <c r="BK160"/>
  <c r="BK218"/>
  <c r="J207"/>
  <c r="BK199"/>
  <c r="J193"/>
  <c r="J187"/>
  <c r="J161"/>
  <c r="BK152"/>
  <c r="J139"/>
  <c r="BK131"/>
  <c r="BK174"/>
  <c r="J167"/>
  <c r="J160"/>
  <c r="J152"/>
  <c r="J131"/>
  <c r="BK207"/>
  <c r="BK195"/>
  <c r="J176"/>
  <c r="BK167"/>
  <c r="J153"/>
  <c r="J220"/>
  <c r="BK212"/>
  <c r="BK206"/>
  <c r="BK201"/>
  <c r="BK193"/>
  <c r="BK183"/>
  <c r="J165"/>
  <c r="BK144"/>
  <c r="J216"/>
  <c r="J206"/>
  <c r="J195"/>
  <c r="J183"/>
  <c r="J163"/>
  <c r="J154"/>
  <c r="J144"/>
  <c r="BK185"/>
  <c r="BK176"/>
  <c r="BK170"/>
  <c r="BK161"/>
  <c r="BK155"/>
  <c r="J146"/>
  <c r="BK220"/>
  <c r="J203"/>
  <c r="J189"/>
  <c r="J172"/>
  <c r="BK158"/>
  <c r="J147"/>
  <c r="BK216"/>
  <c r="BK210"/>
  <c r="J204"/>
  <c r="J199"/>
  <c r="J191"/>
  <c r="BK181"/>
  <c r="BK172"/>
  <c r="BK163"/>
  <c i="1" r="AS94"/>
  <c i="2" r="J212"/>
  <c r="BK204"/>
  <c r="J197"/>
  <c r="BK189"/>
  <c r="J179"/>
  <c r="J158"/>
  <c r="BK146"/>
  <c r="BK134"/>
  <c r="J181"/>
  <c r="J171"/>
  <c r="BK165"/>
  <c r="BK153"/>
  <c r="J210"/>
  <c r="BK191"/>
  <c r="J174"/>
  <c r="J155"/>
  <c r="BK139"/>
  <c l="1" r="R133"/>
  <c r="R129"/>
  <c r="T157"/>
  <c r="T169"/>
  <c r="BK184"/>
  <c r="J184"/>
  <c r="J103"/>
  <c r="T184"/>
  <c r="T196"/>
  <c r="T202"/>
  <c r="P209"/>
  <c r="BK133"/>
  <c r="J133"/>
  <c r="J97"/>
  <c r="BK157"/>
  <c r="J157"/>
  <c r="J98"/>
  <c r="BK169"/>
  <c r="J169"/>
  <c r="J99"/>
  <c r="P178"/>
  <c r="P133"/>
  <c r="P129"/>
  <c r="P157"/>
  <c r="P169"/>
  <c r="BK178"/>
  <c r="J178"/>
  <c r="J102"/>
  <c r="R178"/>
  <c r="P184"/>
  <c r="BK196"/>
  <c r="J196"/>
  <c r="J104"/>
  <c r="R196"/>
  <c r="P202"/>
  <c r="BK209"/>
  <c r="J209"/>
  <c r="J106"/>
  <c r="R209"/>
  <c r="T133"/>
  <c r="T129"/>
  <c r="R157"/>
  <c r="R169"/>
  <c r="T178"/>
  <c r="R184"/>
  <c r="P196"/>
  <c r="BK202"/>
  <c r="J202"/>
  <c r="J105"/>
  <c r="R202"/>
  <c r="T209"/>
  <c r="BK130"/>
  <c r="J130"/>
  <c r="J96"/>
  <c r="BK175"/>
  <c r="J175"/>
  <c r="J100"/>
  <c r="BK219"/>
  <c r="J219"/>
  <c r="J110"/>
  <c r="BK215"/>
  <c r="J215"/>
  <c r="J108"/>
  <c r="BK217"/>
  <c r="J217"/>
  <c r="J109"/>
  <c r="BF152"/>
  <c r="BF170"/>
  <c r="BF171"/>
  <c r="BF172"/>
  <c r="BF174"/>
  <c r="BF187"/>
  <c r="BF191"/>
  <c r="BF195"/>
  <c r="BF197"/>
  <c r="BF199"/>
  <c r="BE206"/>
  <c r="BF212"/>
  <c r="BF216"/>
  <c r="J122"/>
  <c r="BE131"/>
  <c r="BF134"/>
  <c r="BE144"/>
  <c r="BF147"/>
  <c r="BF160"/>
  <c r="BF183"/>
  <c r="F125"/>
  <c r="BF155"/>
  <c r="BF158"/>
  <c r="BF163"/>
  <c r="BE165"/>
  <c r="BF176"/>
  <c r="BF179"/>
  <c r="BF181"/>
  <c r="BF185"/>
  <c r="BF189"/>
  <c r="BF193"/>
  <c r="BE203"/>
  <c r="BF139"/>
  <c r="BE146"/>
  <c r="BE153"/>
  <c r="BE154"/>
  <c r="BE161"/>
  <c r="BE167"/>
  <c r="BF201"/>
  <c r="BE204"/>
  <c r="BE207"/>
  <c r="BE208"/>
  <c r="BF210"/>
  <c r="BF218"/>
  <c r="BF220"/>
  <c r="F34"/>
  <c i="1" r="BC95"/>
  <c r="BC94"/>
  <c r="W32"/>
  <c i="2" r="F35"/>
  <c i="1" r="BD95"/>
  <c r="BD94"/>
  <c r="W33"/>
  <c i="2" r="F33"/>
  <c i="1" r="BB95"/>
  <c r="BB94"/>
  <c r="W31"/>
  <c i="2" l="1" r="P177"/>
  <c r="P128"/>
  <c i="1" r="AU95"/>
  <c i="2" r="T177"/>
  <c r="T128"/>
  <c r="R177"/>
  <c r="R128"/>
  <c r="BK177"/>
  <c r="J177"/>
  <c r="J101"/>
  <c r="BK214"/>
  <c r="J214"/>
  <c r="J107"/>
  <c r="BK129"/>
  <c r="BK128"/>
  <c r="J128"/>
  <c r="J94"/>
  <c i="1" r="AY94"/>
  <c i="2" r="F31"/>
  <c i="1" r="AZ95"/>
  <c r="AZ94"/>
  <c r="W29"/>
  <c i="2" r="J31"/>
  <c i="1" r="AV95"/>
  <c r="AX94"/>
  <c i="2" r="J32"/>
  <c i="1" r="AW95"/>
  <c i="2" r="F32"/>
  <c i="1" r="BA95"/>
  <c r="BA94"/>
  <c r="W30"/>
  <c r="AU94"/>
  <c i="2" l="1" r="J129"/>
  <c r="J95"/>
  <c r="J28"/>
  <c i="1" r="AG95"/>
  <c r="AG94"/>
  <c r="AK26"/>
  <c r="AW94"/>
  <c r="AK30"/>
  <c r="AV94"/>
  <c r="AK29"/>
  <c r="AT95"/>
  <c r="AN95"/>
  <c i="2" l="1" r="J37"/>
  <c i="1" r="AK35"/>
  <c r="AT94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<sst xmlns="http://schemas.openxmlformats.org/spreadsheetml/2006/main">
  <si>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</si>
  <si>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</si>
  <si>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</si>
  <si>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</si>
  <si>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{8d36caf2-0774-4a20-addb-7642fac1a2e9}</t>
  </si>
  <si>
    <t xml:space="preserve">&gt;&gt;  skryté sloupce  &lt;&lt;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</si>
  <si>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</si>
  <si>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</si>
  <si>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</si>
  <si>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</si>
  <si>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</si>
  <si>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</si>
  <si>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</si>
  <si>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</si>
  <si>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Videnska85a-7oken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</si>
  <si>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</si>
  <si>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</si>
  <si>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Výměna 7 oken a nátěr vchodových dveří</t>
  </si>
  <si>
    <t>KSO:</t>
  </si>
  <si>
    <t>CC-CZ:</t>
  </si>
  <si>
    <t>Místo:</t>
  </si>
  <si>
    <t>Vídeňská 85a,Brno</t>
  </si>
  <si>
    <t>Datum:</t>
  </si>
  <si>
    <t>3. 5. 2022</t>
  </si>
  <si>
    <t>Zadavatel:</t>
  </si>
  <si>
    <t>IČ:</t>
  </si>
  <si>
    <t>MmBrna,OSM,Husova 3, Brno</t>
  </si>
  <si>
    <t>DIČ:</t>
  </si>
  <si>
    <t>Uchazeč:</t>
  </si>
  <si>
    <t>Vyplň údaj</t>
  </si>
  <si>
    <t>Projektant:</t>
  </si>
  <si>
    <t>Radka Volková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</si>
  <si>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</si>
  <si>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</si>
  <si>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</si>
  <si>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</si>
  <si>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</si>
  <si>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</si>
  <si>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</si>
  <si>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</si>
  <si>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</si>
  <si>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</si>
  <si>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</si>
  <si>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</si>
  <si>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</si>
  <si>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</si>
  <si>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</si>
  <si>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</si>
  <si>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</si>
  <si>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</si>
  <si>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</si>
  <si>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</si>
  <si>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</si>
  <si>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</si>
  <si>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</si>
  <si>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</si>
  <si>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</si>
  <si>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</si>
  <si>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</si>
  <si>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</si>
  <si>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</si>
  <si>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</si>
  <si>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</si>
  <si>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</si>
  <si>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</si>
  <si>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</si>
  <si>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</si>
  <si>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</si>
  <si>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</si>
  <si>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</si>
  <si>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</si>
  <si>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</si>
  <si>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</si>
  <si>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</si>
  <si>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</si>
  <si>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</si>
  <si>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</si>
  <si>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</si>
  <si>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</si>
  <si>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</si>
  <si>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</si>
  <si>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</si>
  <si>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</si>
  <si>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</si>
  <si>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</si>
  <si>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</si>
  <si>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</si>
  <si>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</si>
  <si>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</si>
  <si>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</si>
  <si>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3 - Svislé a kompletní konstrukce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</si>
  <si>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</si>
  <si>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</si>
  <si>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</si>
  <si>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</si>
  <si>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</si>
  <si>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764 - Konstrukce klempířské</t>
  </si>
  <si>
    <t xml:space="preserve">    766 - Konstrukce truhlářské</t>
  </si>
  <si>
    <t xml:space="preserve">    767 - Konstrukce zámečnické</t>
  </si>
  <si>
    <t xml:space="preserve">    783 - Dokončovací práce - nátěry</t>
  </si>
  <si>
    <t xml:space="preserve">    784 - Dokončovací práce - malby a tapety</t>
  </si>
  <si>
    <t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</si>
  <si>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</si>
  <si>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</si>
  <si>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</si>
  <si>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</si>
  <si>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</si>
  <si>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</si>
  <si>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</si>
  <si>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</si>
  <si>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</si>
  <si>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</si>
  <si>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</si>
  <si>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</si>
  <si>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</si>
  <si>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</si>
  <si>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</si>
  <si>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</si>
  <si>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</si>
  <si>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</si>
  <si>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</si>
  <si>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3</t>
  </si>
  <si>
    <t>Svislé a kompletní konstrukce</t>
  </si>
  <si>
    <t>K</t>
  </si>
  <si>
    <t>310278842</t>
  </si>
  <si>
    <t>Zazdívka otvorů pl přes 0,25 do 1 m2 ve zdivu nadzákladovém z nepálených tvárnic</t>
  </si>
  <si>
    <t>m3</t>
  </si>
  <si>
    <t>CS ÚRS 2022 01</t>
  </si>
  <si>
    <t>4</t>
  </si>
  <si>
    <t>1486221996</t>
  </si>
  <si>
    <t>VV</t>
  </si>
  <si>
    <t>1,05*0,25*0,45*3</t>
  </si>
  <si>
    <t>6</t>
  </si>
  <si>
    <t>Úpravy povrchů, podlahy a osazování výplní</t>
  </si>
  <si>
    <t>611135101</t>
  </si>
  <si>
    <t>Hrubá výplň rýh ve stropech maltou jakékoli šířky rýhy</t>
  </si>
  <si>
    <t>m2</t>
  </si>
  <si>
    <t>-1564273549</t>
  </si>
  <si>
    <t>1,05*0,45*3</t>
  </si>
  <si>
    <t>0,45*0,45*2</t>
  </si>
  <si>
    <t>0,95*0,25*2</t>
  </si>
  <si>
    <t>Součet</t>
  </si>
  <si>
    <t>612135101</t>
  </si>
  <si>
    <t>Hrubá výplň rýh ve stěnách maltou jakékoli šířky rýhy</t>
  </si>
  <si>
    <t>-2065155542</t>
  </si>
  <si>
    <t>1,3*0,45*2*3</t>
  </si>
  <si>
    <t>0,65*0,25*2*2</t>
  </si>
  <si>
    <t>0,75*2*2*0,45</t>
  </si>
  <si>
    <t>612142001</t>
  </si>
  <si>
    <t>Potažení vnitřních stěn sklovláknitým pletivem vtlačeným do tenkovrstvé hmoty</t>
  </si>
  <si>
    <t>-846627879</t>
  </si>
  <si>
    <t>1,1*0,3*3</t>
  </si>
  <si>
    <t>5</t>
  </si>
  <si>
    <t>612325222</t>
  </si>
  <si>
    <t>Vápenocementová štuková omítka malých ploch přes 0,09 do 0,25 m2 na stěnách</t>
  </si>
  <si>
    <t>kus</t>
  </si>
  <si>
    <t>-2067854118</t>
  </si>
  <si>
    <t>612325302</t>
  </si>
  <si>
    <t>Vápenocementová štuková omítka ostění nebo nadpraží</t>
  </si>
  <si>
    <t>2026064585</t>
  </si>
  <si>
    <t>(1,05+1,3*2)*0,45*3</t>
  </si>
  <si>
    <t>(0,95+0,65*2)*0,25*2</t>
  </si>
  <si>
    <t>(0,45+0,75*2)*0,45*2</t>
  </si>
  <si>
    <t>7</t>
  </si>
  <si>
    <t>612-pc 1</t>
  </si>
  <si>
    <t>Úprava ostění po demontáži oken</t>
  </si>
  <si>
    <t>-2098052111</t>
  </si>
  <si>
    <t>8</t>
  </si>
  <si>
    <t>612-pc2</t>
  </si>
  <si>
    <t>Doplnění vápenocementové štukové omítky vnější cca 0,3m2</t>
  </si>
  <si>
    <t>1107965306</t>
  </si>
  <si>
    <t>9</t>
  </si>
  <si>
    <t>622142001</t>
  </si>
  <si>
    <t>Potažení vnějších stěn sklovláknitým pletivem vtlačeným do tenkovrstvé hmoty</t>
  </si>
  <si>
    <t>1975601000</t>
  </si>
  <si>
    <t>10</t>
  </si>
  <si>
    <t>632450124</t>
  </si>
  <si>
    <t>Vyrovnávací cementový potěr tl přes 40 do 50 mm ze suchých směsí provedený v pásu</t>
  </si>
  <si>
    <t>-869540922</t>
  </si>
  <si>
    <t>1,05*0,45*3+0,95*0,25*2+0,45*0,45*2</t>
  </si>
  <si>
    <t>Ostatní konstrukce a práce, bourání</t>
  </si>
  <si>
    <t>11</t>
  </si>
  <si>
    <t>949101111</t>
  </si>
  <si>
    <t>Lešení pomocné pro objekty pozemních staveb s lešeňovou podlahou v do 1,9 m zatížení do 150 kg/m2</t>
  </si>
  <si>
    <t>-1131271919</t>
  </si>
  <si>
    <t>2,5*1,2*3+2,5*1,2*2+1,5*1,2*2+1,5*1,2*2</t>
  </si>
  <si>
    <t>12</t>
  </si>
  <si>
    <t>952901111</t>
  </si>
  <si>
    <t>Vyčištění budov po výměně oken a opravy dveří</t>
  </si>
  <si>
    <t>-853149220</t>
  </si>
  <si>
    <t>13</t>
  </si>
  <si>
    <t>968062354</t>
  </si>
  <si>
    <t>Vybourání dřevěných rámů oken dvojitých včetně křídel pl do 1 m2 včetně parapetu</t>
  </si>
  <si>
    <t>-1070701599</t>
  </si>
  <si>
    <t>0,44*0,72*2</t>
  </si>
  <si>
    <t>14</t>
  </si>
  <si>
    <t>968062355</t>
  </si>
  <si>
    <t>Vybourání dřevěných rámů oken dvojitých včetně křídel pl do 2 m2 včetně parapetu</t>
  </si>
  <si>
    <t>704696505</t>
  </si>
  <si>
    <t>1,04*1,52*3</t>
  </si>
  <si>
    <t>968062374</t>
  </si>
  <si>
    <t>Vybourání dřevěných rámů oken zdvojených včetně křídel pl do 1 m2 včetně parapetu</t>
  </si>
  <si>
    <t>2089850032</t>
  </si>
  <si>
    <t>0,95*0,62*2</t>
  </si>
  <si>
    <t>16</t>
  </si>
  <si>
    <t>973031845</t>
  </si>
  <si>
    <t>Vysekání kapes ve zdivu cihelném na MC pro zavázání zdí tl do 450 mm</t>
  </si>
  <si>
    <t>m</t>
  </si>
  <si>
    <t>-2023439344</t>
  </si>
  <si>
    <t>0,25*2</t>
  </si>
  <si>
    <t>997</t>
  </si>
  <si>
    <t>Přesun sutě</t>
  </si>
  <si>
    <t>17</t>
  </si>
  <si>
    <t>997013213</t>
  </si>
  <si>
    <t>Vnitrostaveništní doprava suti a vybouraných hmot pro budovy v přes 9 do 12 m ručně</t>
  </si>
  <si>
    <t>t</t>
  </si>
  <si>
    <t>-1178419088</t>
  </si>
  <si>
    <t>18</t>
  </si>
  <si>
    <t>997013501</t>
  </si>
  <si>
    <t>Odvoz suti a vybouraných hmot na skládku nebo meziskládku do 1 km se složením</t>
  </si>
  <si>
    <t>-206097614</t>
  </si>
  <si>
    <t>19</t>
  </si>
  <si>
    <t>997013511</t>
  </si>
  <si>
    <t>Odvoz suti a vybouraných hmot z meziskládky na skládku do 1 km s naložením a se složením</t>
  </si>
  <si>
    <t>-175892971</t>
  </si>
  <si>
    <t>0,484*19 'Přepočtené koeficientem množství</t>
  </si>
  <si>
    <t>20</t>
  </si>
  <si>
    <t>997013804</t>
  </si>
  <si>
    <t>Poplatek za uložení na skládce (skládkovné) stavebního odpadu ze skla kód odpadu 17 02 02</t>
  </si>
  <si>
    <t>-1763466925</t>
  </si>
  <si>
    <t>998</t>
  </si>
  <si>
    <t>Přesun hmot</t>
  </si>
  <si>
    <t>998011002</t>
  </si>
  <si>
    <t>Přesun hmot pro budovy zděné v přes 6 do 12 m</t>
  </si>
  <si>
    <t>-1499537232</t>
  </si>
  <si>
    <t>PSV</t>
  </si>
  <si>
    <t>Práce a dodávky PSV</t>
  </si>
  <si>
    <t>764</t>
  </si>
  <si>
    <t>Konstrukce klempířské</t>
  </si>
  <si>
    <t>22</t>
  </si>
  <si>
    <t>764002851</t>
  </si>
  <si>
    <t>Demontáž oplechování parapetů do suti</t>
  </si>
  <si>
    <t>923449077</t>
  </si>
  <si>
    <t>1,05*3+0,95*2+0,45*2</t>
  </si>
  <si>
    <t>23</t>
  </si>
  <si>
    <t>764216444</t>
  </si>
  <si>
    <t>Oplechování rovných parapetů celoplošně lepené z Pz plechu do rš 330 mm</t>
  </si>
  <si>
    <t>68393520</t>
  </si>
  <si>
    <t>5,95</t>
  </si>
  <si>
    <t>24</t>
  </si>
  <si>
    <t>998764202</t>
  </si>
  <si>
    <t>Přesun hmot procentní pro konstrukce klempířské v objektech v přes 6 do 12 m</t>
  </si>
  <si>
    <t>%</t>
  </si>
  <si>
    <t>-1254136978</t>
  </si>
  <si>
    <t>766</t>
  </si>
  <si>
    <t>Konstrukce truhlářské</t>
  </si>
  <si>
    <t>25</t>
  </si>
  <si>
    <t>766-pc 1</t>
  </si>
  <si>
    <t xml:space="preserve">D+m okno 1040/1300mm  plast v barvě hněda/ bílá,zasklené trojsklem,otevíravé a výklopné vč.lišt-přeměřit na stavbě </t>
  </si>
  <si>
    <t>-1893106297</t>
  </si>
  <si>
    <t>26</t>
  </si>
  <si>
    <t>766-pc 2</t>
  </si>
  <si>
    <t xml:space="preserve">D+m okno 950/620mm  plast v barvě hnědá/bílá,zasklené trojsklem,výklopné vč.lišt-přeměřit na stavbě </t>
  </si>
  <si>
    <t>-1549111329</t>
  </si>
  <si>
    <t>27</t>
  </si>
  <si>
    <t>766-pc 3</t>
  </si>
  <si>
    <t xml:space="preserve">D+m okno 440/720mm  plast v barvě hnědá/bílá,zasklené trojsklem,otevíravé, výklopné vč.lišt-přeměřit na stavbě </t>
  </si>
  <si>
    <t>2024340861</t>
  </si>
  <si>
    <t>28</t>
  </si>
  <si>
    <t>766-pc 4</t>
  </si>
  <si>
    <t xml:space="preserve">Repase vchodových dvoukřídlových dřevěných dveří včetně nadsvětlíku 1500/3760mm-přeměřit na stavbě </t>
  </si>
  <si>
    <t>-1322777341</t>
  </si>
  <si>
    <t>"26"1</t>
  </si>
  <si>
    <t>29</t>
  </si>
  <si>
    <t>766-pc13</t>
  </si>
  <si>
    <t>D+m parapet vnitřní z DTD s povrchovou úpravou lamino v barvě bílá</t>
  </si>
  <si>
    <t>-181329476</t>
  </si>
  <si>
    <t>30</t>
  </si>
  <si>
    <t>998766202</t>
  </si>
  <si>
    <t>Přesun hmot procentní pro kce truhlářské v objektech v přes 6 do 12 m</t>
  </si>
  <si>
    <t>-1564802565</t>
  </si>
  <si>
    <t>767</t>
  </si>
  <si>
    <t>Konstrukce zámečnické</t>
  </si>
  <si>
    <t>31</t>
  </si>
  <si>
    <t>767-pc 1</t>
  </si>
  <si>
    <t>Úprava a oprava mříže osazené do zdi u okna 1040/1300mm včetně nátěru</t>
  </si>
  <si>
    <t>1598763157</t>
  </si>
  <si>
    <t>32</t>
  </si>
  <si>
    <t>767-pc 2</t>
  </si>
  <si>
    <t>Oprava mříže osazené do zdi u okna 950/620mm včetně nátěru</t>
  </si>
  <si>
    <t>318705103</t>
  </si>
  <si>
    <t>33</t>
  </si>
  <si>
    <t>998767202</t>
  </si>
  <si>
    <t>Přesun hmot procentní pro zámečnické konstrukce v objektech v přes 6 do 12 m</t>
  </si>
  <si>
    <t>-931061202</t>
  </si>
  <si>
    <t>783</t>
  </si>
  <si>
    <t>Dokončovací práce - nátěry</t>
  </si>
  <si>
    <t>34</t>
  </si>
  <si>
    <t>783101203</t>
  </si>
  <si>
    <t>Jemné obroušení podkladu truhlářských konstrukcí před provedením nátěru</t>
  </si>
  <si>
    <t>-458173738</t>
  </si>
  <si>
    <t>35</t>
  </si>
  <si>
    <t>783106805</t>
  </si>
  <si>
    <t>Odstranění nátěrů z truhlářských konstrukcí opálením</t>
  </si>
  <si>
    <t>-721992242</t>
  </si>
  <si>
    <t>1,6*3,86*2+(1,5+3,8*2)*0,3</t>
  </si>
  <si>
    <t>36</t>
  </si>
  <si>
    <t>783114101</t>
  </si>
  <si>
    <t>Základní jednonásobný syntetický nátěr truhlářských konstrukcí</t>
  </si>
  <si>
    <t>1548833748</t>
  </si>
  <si>
    <t>37</t>
  </si>
  <si>
    <t>783117101</t>
  </si>
  <si>
    <t>Krycí jednonásobný syntetický nátěr truhlářských konstrukcí 2x</t>
  </si>
  <si>
    <t>-1820308899</t>
  </si>
  <si>
    <t>38</t>
  </si>
  <si>
    <t>783122131</t>
  </si>
  <si>
    <t>Plošné (plné) tmelení truhlářských konstrukcí včetně přebroušení disperzním tmelem</t>
  </si>
  <si>
    <t>565084938</t>
  </si>
  <si>
    <t>784</t>
  </si>
  <si>
    <t>Dokončovací práce - malby a tapety</t>
  </si>
  <si>
    <t>39</t>
  </si>
  <si>
    <t>784-pc 1</t>
  </si>
  <si>
    <t>Vymalování ostění u okna</t>
  </si>
  <si>
    <t>1122245149</t>
  </si>
  <si>
    <t>3"u okna cca 1040/1300"</t>
  </si>
  <si>
    <t>40</t>
  </si>
  <si>
    <t>784-pc 2</t>
  </si>
  <si>
    <t>1626042005</t>
  </si>
  <si>
    <t>4"u okna cca 950/620 a 440/720"</t>
  </si>
  <si>
    <t>VRN</t>
  </si>
  <si>
    <t>Vedlejší rozpočtové náklady</t>
  </si>
  <si>
    <t>VRN3</t>
  </si>
  <si>
    <t>Zařízení staveniště</t>
  </si>
  <si>
    <t>41</t>
  </si>
  <si>
    <t>030001000</t>
  </si>
  <si>
    <t>Zařízení staveniště 1%</t>
  </si>
  <si>
    <t>sada</t>
  </si>
  <si>
    <t>1024</t>
  </si>
  <si>
    <t>726103714</t>
  </si>
  <si>
    <t>VRN6</t>
  </si>
  <si>
    <t>Územní vlivy</t>
  </si>
  <si>
    <t>42</t>
  </si>
  <si>
    <t>062002000</t>
  </si>
  <si>
    <t>Ztížené dopravní podmínky 3,2%</t>
  </si>
  <si>
    <t>1136201095</t>
  </si>
  <si>
    <t>VRN7</t>
  </si>
  <si>
    <t>Provozní vlivy</t>
  </si>
  <si>
    <t>43</t>
  </si>
  <si>
    <t>073002000</t>
  </si>
  <si>
    <t>Ztížený pohyb vozidel v centrech měst 1%</t>
  </si>
  <si>
    <t>209507151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</si>
</sst>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00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6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6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17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1" fillId="5" borderId="6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21" fillId="5" borderId="7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right" vertical="center"/>
    </xf>
    <xf numFmtId="0" fontId="21" fillId="5" borderId="8" xfId="0" applyFont="1" applyFill="1" applyBorder="1" applyAlignment="1">
      <alignment horizontal="left" vertical="center"/>
    </xf>
    <xf numFmtId="0" fontId="21" fillId="5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Border="1" applyAlignment="1">
      <alignment vertical="center"/>
    </xf>
    <xf numFmtId="166" fontId="19" fillId="0" borderId="0" xfId="0" applyNumberFormat="1" applyFont="1" applyBorder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/>
    </xf>
    <xf numFmtId="4" fontId="26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7" fillId="0" borderId="19" xfId="0" applyNumberFormat="1" applyFont="1" applyBorder="1" applyAlignment="1">
      <alignment vertical="center"/>
    </xf>
    <xf numFmtId="4" fontId="27" fillId="0" borderId="20" xfId="0" applyNumberFormat="1" applyFont="1" applyBorder="1" applyAlignment="1">
      <alignment vertical="center"/>
    </xf>
    <xf numFmtId="166" fontId="27" fillId="0" borderId="20" xfId="0" applyNumberFormat="1" applyFont="1" applyBorder="1" applyAlignment="1">
      <alignment vertical="center"/>
    </xf>
    <xf numFmtId="4" fontId="27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5" borderId="0" xfId="0" applyFont="1" applyFill="1" applyAlignment="1">
      <alignment horizontal="left" vertical="center"/>
    </xf>
    <xf numFmtId="0" fontId="21" fillId="5" borderId="0" xfId="0" applyFont="1" applyFill="1" applyAlignment="1">
      <alignment horizontal="right" vertical="center"/>
    </xf>
    <xf numFmtId="0" fontId="29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21" fillId="5" borderId="17" xfId="0" applyFont="1" applyFill="1" applyBorder="1" applyAlignment="1">
      <alignment horizontal="center" vertical="center" wrapText="1"/>
    </xf>
    <xf numFmtId="0" fontId="21" fillId="5" borderId="1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/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4" fontId="31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4" fontId="21" fillId="3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  <protection locked="0"/>
    </xf>
    <xf numFmtId="0" fontId="22" fillId="3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>
      <alignment horizontal="center" vertical="center"/>
    </xf>
    <xf numFmtId="166" fontId="22" fillId="0" borderId="0" xfId="0" applyNumberFormat="1" applyFont="1" applyBorder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>
      <alignment vertical="center"/>
    </xf>
    <xf numFmtId="0" fontId="3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167" fontId="21" fillId="3" borderId="22" xfId="0" applyNumberFormat="1" applyFont="1" applyFill="1" applyBorder="1" applyAlignment="1" applyProtection="1">
      <alignment vertical="center"/>
      <protection locked="0"/>
    </xf>
    <xf numFmtId="0" fontId="22" fillId="3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2" fillId="0" borderId="20" xfId="0" applyNumberFormat="1" applyFont="1" applyBorder="1" applyAlignment="1">
      <alignment vertical="center"/>
    </xf>
    <xf numFmtId="166" fontId="22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5" t="s">
        <v>0</v>
      </c>
      <c r="AZ1" s="15" t="s">
        <v>1</v>
      </c>
      <c r="BA1" s="15" t="s">
        <v>2</v>
      </c>
      <c r="BB1" s="15" t="s">
        <v>1</v>
      </c>
      <c r="BT1" s="15" t="s">
        <v>3</v>
      </c>
      <c r="BU1" s="15" t="s">
        <v>3</v>
      </c>
      <c r="BV1" s="15" t="s">
        <v>4</v>
      </c>
    </row>
    <row r="2" s="1" customFormat="1" ht="36.96" customHeight="1">
      <c r="AR2" s="16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7" t="s">
        <v>6</v>
      </c>
      <c r="BT2" s="17" t="s">
        <v>7</v>
      </c>
    </row>
    <row r="3" s="1" customFormat="1" ht="6.96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="1" customFormat="1" ht="24.96" customHeight="1">
      <c r="B4" s="20"/>
      <c r="D4" s="21" t="s">
        <v>9</v>
      </c>
      <c r="AR4" s="20"/>
      <c r="AS4" s="22" t="s">
        <v>10</v>
      </c>
      <c r="BE4" s="23" t="s">
        <v>11</v>
      </c>
      <c r="BS4" s="17" t="s">
        <v>12</v>
      </c>
    </row>
    <row r="5" s="1" customFormat="1" ht="12" customHeight="1">
      <c r="B5" s="20"/>
      <c r="D5" s="24" t="s">
        <v>13</v>
      </c>
      <c r="K5" s="25" t="s">
        <v>14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20"/>
      <c r="BE5" s="26" t="s">
        <v>15</v>
      </c>
      <c r="BS5" s="17" t="s">
        <v>6</v>
      </c>
    </row>
    <row r="6" s="1" customFormat="1" ht="36.96" customHeight="1">
      <c r="B6" s="20"/>
      <c r="D6" s="27" t="s">
        <v>16</v>
      </c>
      <c r="K6" s="28" t="s">
        <v>17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20"/>
      <c r="BE6" s="29"/>
      <c r="BS6" s="17" t="s">
        <v>6</v>
      </c>
    </row>
    <row r="7" s="1" customFormat="1" ht="12" customHeight="1">
      <c r="B7" s="20"/>
      <c r="D7" s="30" t="s">
        <v>18</v>
      </c>
      <c r="K7" s="25" t="s">
        <v>1</v>
      </c>
      <c r="AK7" s="30" t="s">
        <v>19</v>
      </c>
      <c r="AN7" s="25" t="s">
        <v>1</v>
      </c>
      <c r="AR7" s="20"/>
      <c r="BE7" s="29"/>
      <c r="BS7" s="17" t="s">
        <v>6</v>
      </c>
    </row>
    <row r="8" s="1" customFormat="1" ht="12" customHeight="1">
      <c r="B8" s="20"/>
      <c r="D8" s="30" t="s">
        <v>20</v>
      </c>
      <c r="K8" s="25" t="s">
        <v>21</v>
      </c>
      <c r="AK8" s="30" t="s">
        <v>22</v>
      </c>
      <c r="AN8" s="31" t="s">
        <v>23</v>
      </c>
      <c r="AR8" s="20"/>
      <c r="BE8" s="29"/>
      <c r="BS8" s="17" t="s">
        <v>6</v>
      </c>
    </row>
    <row r="9" s="1" customFormat="1" ht="14.4" customHeight="1">
      <c r="B9" s="20"/>
      <c r="AR9" s="20"/>
      <c r="BE9" s="29"/>
      <c r="BS9" s="17" t="s">
        <v>6</v>
      </c>
    </row>
    <row r="10" s="1" customFormat="1" ht="12" customHeight="1">
      <c r="B10" s="20"/>
      <c r="D10" s="30" t="s">
        <v>24</v>
      </c>
      <c r="AK10" s="30" t="s">
        <v>25</v>
      </c>
      <c r="AN10" s="25" t="s">
        <v>1</v>
      </c>
      <c r="AR10" s="20"/>
      <c r="BE10" s="29"/>
      <c r="BS10" s="17" t="s">
        <v>6</v>
      </c>
    </row>
    <row r="11" s="1" customFormat="1" ht="18.48" customHeight="1">
      <c r="B11" s="20"/>
      <c r="E11" s="25" t="s">
        <v>26</v>
      </c>
      <c r="AK11" s="30" t="s">
        <v>27</v>
      </c>
      <c r="AN11" s="25" t="s">
        <v>1</v>
      </c>
      <c r="AR11" s="20"/>
      <c r="BE11" s="29"/>
      <c r="BS11" s="17" t="s">
        <v>6</v>
      </c>
    </row>
    <row r="12" s="1" customFormat="1" ht="6.96" customHeight="1">
      <c r="B12" s="20"/>
      <c r="AR12" s="20"/>
      <c r="BE12" s="29"/>
      <c r="BS12" s="17" t="s">
        <v>6</v>
      </c>
    </row>
    <row r="13" s="1" customFormat="1" ht="12" customHeight="1">
      <c r="B13" s="20"/>
      <c r="D13" s="30" t="s">
        <v>28</v>
      </c>
      <c r="AK13" s="30" t="s">
        <v>25</v>
      </c>
      <c r="AN13" s="32" t="s">
        <v>29</v>
      </c>
      <c r="AR13" s="20"/>
      <c r="BE13" s="29"/>
      <c r="BS13" s="17" t="s">
        <v>6</v>
      </c>
    </row>
    <row r="14">
      <c r="B14" s="20"/>
      <c r="E14" s="32" t="s">
        <v>29</v>
      </c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0" t="s">
        <v>27</v>
      </c>
      <c r="AN14" s="32" t="s">
        <v>29</v>
      </c>
      <c r="AR14" s="20"/>
      <c r="BE14" s="29"/>
      <c r="BS14" s="17" t="s">
        <v>6</v>
      </c>
    </row>
    <row r="15" s="1" customFormat="1" ht="6.96" customHeight="1">
      <c r="B15" s="20"/>
      <c r="AR15" s="20"/>
      <c r="BE15" s="29"/>
      <c r="BS15" s="17" t="s">
        <v>3</v>
      </c>
    </row>
    <row r="16" s="1" customFormat="1" ht="12" customHeight="1">
      <c r="B16" s="20"/>
      <c r="D16" s="30" t="s">
        <v>30</v>
      </c>
      <c r="AK16" s="30" t="s">
        <v>25</v>
      </c>
      <c r="AN16" s="25" t="s">
        <v>1</v>
      </c>
      <c r="AR16" s="20"/>
      <c r="BE16" s="29"/>
      <c r="BS16" s="17" t="s">
        <v>3</v>
      </c>
    </row>
    <row r="17" s="1" customFormat="1" ht="18.48" customHeight="1">
      <c r="B17" s="20"/>
      <c r="E17" s="25" t="s">
        <v>31</v>
      </c>
      <c r="AK17" s="30" t="s">
        <v>27</v>
      </c>
      <c r="AN17" s="25" t="s">
        <v>1</v>
      </c>
      <c r="AR17" s="20"/>
      <c r="BE17" s="29"/>
      <c r="BS17" s="17" t="s">
        <v>32</v>
      </c>
    </row>
    <row r="18" s="1" customFormat="1" ht="6.96" customHeight="1">
      <c r="B18" s="20"/>
      <c r="AR18" s="20"/>
      <c r="BE18" s="29"/>
      <c r="BS18" s="17" t="s">
        <v>6</v>
      </c>
    </row>
    <row r="19" s="1" customFormat="1" ht="12" customHeight="1">
      <c r="B19" s="20"/>
      <c r="D19" s="30" t="s">
        <v>33</v>
      </c>
      <c r="AK19" s="30" t="s">
        <v>25</v>
      </c>
      <c r="AN19" s="25" t="s">
        <v>1</v>
      </c>
      <c r="AR19" s="20"/>
      <c r="BE19" s="29"/>
      <c r="BS19" s="17" t="s">
        <v>6</v>
      </c>
    </row>
    <row r="20" s="1" customFormat="1" ht="18.48" customHeight="1">
      <c r="B20" s="20"/>
      <c r="E20" s="25" t="s">
        <v>31</v>
      </c>
      <c r="AK20" s="30" t="s">
        <v>27</v>
      </c>
      <c r="AN20" s="25" t="s">
        <v>1</v>
      </c>
      <c r="AR20" s="20"/>
      <c r="BE20" s="29"/>
      <c r="BS20" s="17" t="s">
        <v>32</v>
      </c>
    </row>
    <row r="21" s="1" customFormat="1" ht="6.96" customHeight="1">
      <c r="B21" s="20"/>
      <c r="AR21" s="20"/>
      <c r="BE21" s="29"/>
    </row>
    <row r="22" s="1" customFormat="1" ht="12" customHeight="1">
      <c r="B22" s="20"/>
      <c r="D22" s="30" t="s">
        <v>34</v>
      </c>
      <c r="AR22" s="20"/>
      <c r="BE22" s="29"/>
    </row>
    <row r="23" s="1" customFormat="1" ht="16.5" customHeight="1">
      <c r="B23" s="20"/>
      <c r="E23" s="34" t="s">
        <v>1</v>
      </c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R23" s="20"/>
      <c r="BE23" s="29"/>
    </row>
    <row r="24" s="1" customFormat="1" ht="6.96" customHeight="1">
      <c r="B24" s="20"/>
      <c r="AR24" s="20"/>
      <c r="BE24" s="29"/>
    </row>
    <row r="25" s="1" customFormat="1" ht="6.96" customHeight="1">
      <c r="B25" s="20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R25" s="20"/>
      <c r="BE25" s="29"/>
    </row>
    <row r="26" s="2" customFormat="1" ht="25.92" customHeight="1">
      <c r="A26" s="36"/>
      <c r="B26" s="37"/>
      <c r="C26" s="36"/>
      <c r="D26" s="38" t="s">
        <v>35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40">
        <f>ROUND(AG94,2)</f>
        <v>0</v>
      </c>
      <c r="AL26" s="39"/>
      <c r="AM26" s="39"/>
      <c r="AN26" s="39"/>
      <c r="AO26" s="39"/>
      <c r="AP26" s="36"/>
      <c r="AQ26" s="36"/>
      <c r="AR26" s="37"/>
      <c r="BE26" s="29"/>
    </row>
    <row r="27" s="2" customFormat="1" ht="6.96" customHeight="1">
      <c r="A27" s="36"/>
      <c r="B27" s="37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7"/>
      <c r="BE27" s="29"/>
    </row>
    <row r="28" s="2" customFormat="1">
      <c r="A28" s="36"/>
      <c r="B28" s="37"/>
      <c r="C28" s="36"/>
      <c r="D28" s="36"/>
      <c r="E28" s="36"/>
      <c r="F28" s="36"/>
      <c r="G28" s="36"/>
      <c r="H28" s="36"/>
      <c r="I28" s="36"/>
      <c r="J28" s="36"/>
      <c r="K28" s="36"/>
      <c r="L28" s="41" t="s">
        <v>36</v>
      </c>
      <c r="M28" s="41"/>
      <c r="N28" s="41"/>
      <c r="O28" s="41"/>
      <c r="P28" s="41"/>
      <c r="Q28" s="36"/>
      <c r="R28" s="36"/>
      <c r="S28" s="36"/>
      <c r="T28" s="36"/>
      <c r="U28" s="36"/>
      <c r="V28" s="36"/>
      <c r="W28" s="41" t="s">
        <v>37</v>
      </c>
      <c r="X28" s="41"/>
      <c r="Y28" s="41"/>
      <c r="Z28" s="41"/>
      <c r="AA28" s="41"/>
      <c r="AB28" s="41"/>
      <c r="AC28" s="41"/>
      <c r="AD28" s="41"/>
      <c r="AE28" s="41"/>
      <c r="AF28" s="36"/>
      <c r="AG28" s="36"/>
      <c r="AH28" s="36"/>
      <c r="AI28" s="36"/>
      <c r="AJ28" s="36"/>
      <c r="AK28" s="41" t="s">
        <v>38</v>
      </c>
      <c r="AL28" s="41"/>
      <c r="AM28" s="41"/>
      <c r="AN28" s="41"/>
      <c r="AO28" s="41"/>
      <c r="AP28" s="36"/>
      <c r="AQ28" s="36"/>
      <c r="AR28" s="37"/>
      <c r="BE28" s="29"/>
    </row>
    <row r="29" s="3" customFormat="1" ht="14.4" customHeight="1">
      <c r="A29" s="3"/>
      <c r="B29" s="42"/>
      <c r="C29" s="3"/>
      <c r="D29" s="30" t="s">
        <v>39</v>
      </c>
      <c r="E29" s="3"/>
      <c r="F29" s="30" t="s">
        <v>40</v>
      </c>
      <c r="G29" s="3"/>
      <c r="H29" s="3"/>
      <c r="I29" s="3"/>
      <c r="J29" s="3"/>
      <c r="K29" s="3"/>
      <c r="L29" s="43">
        <v>0.20999999999999999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4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4">
        <f>ROUND(AV94, 2)</f>
        <v>0</v>
      </c>
      <c r="AL29" s="3"/>
      <c r="AM29" s="3"/>
      <c r="AN29" s="3"/>
      <c r="AO29" s="3"/>
      <c r="AP29" s="3"/>
      <c r="AQ29" s="3"/>
      <c r="AR29" s="42"/>
      <c r="BE29" s="45"/>
    </row>
    <row r="30" s="3" customFormat="1" ht="14.4" customHeight="1">
      <c r="A30" s="3"/>
      <c r="B30" s="42"/>
      <c r="C30" s="3"/>
      <c r="D30" s="3"/>
      <c r="E30" s="3"/>
      <c r="F30" s="30" t="s">
        <v>41</v>
      </c>
      <c r="G30" s="3"/>
      <c r="H30" s="3"/>
      <c r="I30" s="3"/>
      <c r="J30" s="3"/>
      <c r="K30" s="3"/>
      <c r="L30" s="43">
        <v>0.14999999999999999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4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4">
        <f>ROUND(AW94, 2)</f>
        <v>0</v>
      </c>
      <c r="AL30" s="3"/>
      <c r="AM30" s="3"/>
      <c r="AN30" s="3"/>
      <c r="AO30" s="3"/>
      <c r="AP30" s="3"/>
      <c r="AQ30" s="3"/>
      <c r="AR30" s="42"/>
      <c r="BE30" s="45"/>
    </row>
    <row r="31" hidden="1" s="3" customFormat="1" ht="14.4" customHeight="1">
      <c r="A31" s="3"/>
      <c r="B31" s="42"/>
      <c r="C31" s="3"/>
      <c r="D31" s="3"/>
      <c r="E31" s="3"/>
      <c r="F31" s="30" t="s">
        <v>42</v>
      </c>
      <c r="G31" s="3"/>
      <c r="H31" s="3"/>
      <c r="I31" s="3"/>
      <c r="J31" s="3"/>
      <c r="K31" s="3"/>
      <c r="L31" s="43">
        <v>0.20999999999999999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4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4">
        <v>0</v>
      </c>
      <c r="AL31" s="3"/>
      <c r="AM31" s="3"/>
      <c r="AN31" s="3"/>
      <c r="AO31" s="3"/>
      <c r="AP31" s="3"/>
      <c r="AQ31" s="3"/>
      <c r="AR31" s="42"/>
      <c r="BE31" s="45"/>
    </row>
    <row r="32" hidden="1" s="3" customFormat="1" ht="14.4" customHeight="1">
      <c r="A32" s="3"/>
      <c r="B32" s="42"/>
      <c r="C32" s="3"/>
      <c r="D32" s="3"/>
      <c r="E32" s="3"/>
      <c r="F32" s="30" t="s">
        <v>43</v>
      </c>
      <c r="G32" s="3"/>
      <c r="H32" s="3"/>
      <c r="I32" s="3"/>
      <c r="J32" s="3"/>
      <c r="K32" s="3"/>
      <c r="L32" s="43">
        <v>0.14999999999999999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4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4">
        <v>0</v>
      </c>
      <c r="AL32" s="3"/>
      <c r="AM32" s="3"/>
      <c r="AN32" s="3"/>
      <c r="AO32" s="3"/>
      <c r="AP32" s="3"/>
      <c r="AQ32" s="3"/>
      <c r="AR32" s="42"/>
      <c r="BE32" s="45"/>
    </row>
    <row r="33" hidden="1" s="3" customFormat="1" ht="14.4" customHeight="1">
      <c r="A33" s="3"/>
      <c r="B33" s="42"/>
      <c r="C33" s="3"/>
      <c r="D33" s="3"/>
      <c r="E33" s="3"/>
      <c r="F33" s="30" t="s">
        <v>44</v>
      </c>
      <c r="G33" s="3"/>
      <c r="H33" s="3"/>
      <c r="I33" s="3"/>
      <c r="J33" s="3"/>
      <c r="K33" s="3"/>
      <c r="L33" s="43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4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4">
        <v>0</v>
      </c>
      <c r="AL33" s="3"/>
      <c r="AM33" s="3"/>
      <c r="AN33" s="3"/>
      <c r="AO33" s="3"/>
      <c r="AP33" s="3"/>
      <c r="AQ33" s="3"/>
      <c r="AR33" s="42"/>
      <c r="BE33" s="45"/>
    </row>
    <row r="34" s="2" customFormat="1" ht="6.96" customHeight="1">
      <c r="A34" s="36"/>
      <c r="B34" s="37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7"/>
      <c r="BE34" s="29"/>
    </row>
    <row r="35" s="2" customFormat="1" ht="25.92" customHeight="1">
      <c r="A35" s="36"/>
      <c r="B35" s="37"/>
      <c r="C35" s="46"/>
      <c r="D35" s="47" t="s">
        <v>45</v>
      </c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9" t="s">
        <v>46</v>
      </c>
      <c r="U35" s="48"/>
      <c r="V35" s="48"/>
      <c r="W35" s="48"/>
      <c r="X35" s="50" t="s">
        <v>47</v>
      </c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51">
        <f>SUM(AK26:AK33)</f>
        <v>0</v>
      </c>
      <c r="AL35" s="48"/>
      <c r="AM35" s="48"/>
      <c r="AN35" s="48"/>
      <c r="AO35" s="52"/>
      <c r="AP35" s="46"/>
      <c r="AQ35" s="46"/>
      <c r="AR35" s="37"/>
      <c r="BE35" s="36"/>
    </row>
    <row r="36" s="2" customFormat="1" ht="6.96" customHeight="1">
      <c r="A36" s="36"/>
      <c r="B36" s="37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7"/>
      <c r="BE36" s="36"/>
    </row>
    <row r="37" s="2" customFormat="1" ht="14.4" customHeight="1">
      <c r="A37" s="36"/>
      <c r="B37" s="37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7"/>
      <c r="BE37" s="36"/>
    </row>
    <row r="38" s="1" customFormat="1" ht="14.4" customHeight="1">
      <c r="B38" s="20"/>
      <c r="AR38" s="20"/>
    </row>
    <row r="39" s="1" customFormat="1" ht="14.4" customHeight="1">
      <c r="B39" s="20"/>
      <c r="AR39" s="20"/>
    </row>
    <row r="40" s="1" customFormat="1" ht="14.4" customHeight="1">
      <c r="B40" s="20"/>
      <c r="AR40" s="20"/>
    </row>
    <row r="41" s="1" customFormat="1" ht="14.4" customHeight="1">
      <c r="B41" s="20"/>
      <c r="AR41" s="20"/>
    </row>
    <row r="42" s="1" customFormat="1" ht="14.4" customHeight="1">
      <c r="B42" s="20"/>
      <c r="AR42" s="20"/>
    </row>
    <row r="43" s="1" customFormat="1" ht="14.4" customHeight="1">
      <c r="B43" s="20"/>
      <c r="AR43" s="20"/>
    </row>
    <row r="44" s="1" customFormat="1" ht="14.4" customHeight="1">
      <c r="B44" s="20"/>
      <c r="AR44" s="20"/>
    </row>
    <row r="45" s="1" customFormat="1" ht="14.4" customHeight="1">
      <c r="B45" s="20"/>
      <c r="AR45" s="20"/>
    </row>
    <row r="46" s="1" customFormat="1" ht="14.4" customHeight="1">
      <c r="B46" s="20"/>
      <c r="AR46" s="20"/>
    </row>
    <row r="47" s="1" customFormat="1" ht="14.4" customHeight="1">
      <c r="B47" s="20"/>
      <c r="AR47" s="20"/>
    </row>
    <row r="48" s="1" customFormat="1" ht="14.4" customHeight="1">
      <c r="B48" s="20"/>
      <c r="AR48" s="20"/>
    </row>
    <row r="49" s="2" customFormat="1" ht="14.4" customHeight="1">
      <c r="B49" s="53"/>
      <c r="D49" s="54" t="s">
        <v>48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4" t="s">
        <v>49</v>
      </c>
      <c r="AI49" s="55"/>
      <c r="AJ49" s="55"/>
      <c r="AK49" s="55"/>
      <c r="AL49" s="55"/>
      <c r="AM49" s="55"/>
      <c r="AN49" s="55"/>
      <c r="AO49" s="55"/>
      <c r="AR49" s="53"/>
    </row>
    <row r="50">
      <c r="B50" s="20"/>
      <c r="AR50" s="20"/>
    </row>
    <row r="51">
      <c r="B51" s="20"/>
      <c r="AR51" s="20"/>
    </row>
    <row r="52">
      <c r="B52" s="20"/>
      <c r="AR52" s="20"/>
    </row>
    <row r="53">
      <c r="B53" s="20"/>
      <c r="AR53" s="20"/>
    </row>
    <row r="54">
      <c r="B54" s="20"/>
      <c r="AR54" s="20"/>
    </row>
    <row r="55">
      <c r="B55" s="20"/>
      <c r="AR55" s="20"/>
    </row>
    <row r="56">
      <c r="B56" s="20"/>
      <c r="AR56" s="20"/>
    </row>
    <row r="57">
      <c r="B57" s="20"/>
      <c r="AR57" s="20"/>
    </row>
    <row r="58">
      <c r="B58" s="20"/>
      <c r="AR58" s="20"/>
    </row>
    <row r="59">
      <c r="B59" s="20"/>
      <c r="AR59" s="20"/>
    </row>
    <row r="60" s="2" customFormat="1">
      <c r="A60" s="36"/>
      <c r="B60" s="37"/>
      <c r="C60" s="36"/>
      <c r="D60" s="56" t="s">
        <v>50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56" t="s">
        <v>51</v>
      </c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56" t="s">
        <v>50</v>
      </c>
      <c r="AI60" s="39"/>
      <c r="AJ60" s="39"/>
      <c r="AK60" s="39"/>
      <c r="AL60" s="39"/>
      <c r="AM60" s="56" t="s">
        <v>51</v>
      </c>
      <c r="AN60" s="39"/>
      <c r="AO60" s="39"/>
      <c r="AP60" s="36"/>
      <c r="AQ60" s="36"/>
      <c r="AR60" s="37"/>
      <c r="BE60" s="36"/>
    </row>
    <row r="61">
      <c r="B61" s="20"/>
      <c r="AR61" s="20"/>
    </row>
    <row r="62">
      <c r="B62" s="20"/>
      <c r="AR62" s="20"/>
    </row>
    <row r="63">
      <c r="B63" s="20"/>
      <c r="AR63" s="20"/>
    </row>
    <row r="64" s="2" customFormat="1">
      <c r="A64" s="36"/>
      <c r="B64" s="37"/>
      <c r="C64" s="36"/>
      <c r="D64" s="54" t="s">
        <v>52</v>
      </c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4" t="s">
        <v>53</v>
      </c>
      <c r="AI64" s="57"/>
      <c r="AJ64" s="57"/>
      <c r="AK64" s="57"/>
      <c r="AL64" s="57"/>
      <c r="AM64" s="57"/>
      <c r="AN64" s="57"/>
      <c r="AO64" s="57"/>
      <c r="AP64" s="36"/>
      <c r="AQ64" s="36"/>
      <c r="AR64" s="37"/>
      <c r="BE64" s="36"/>
    </row>
    <row r="65">
      <c r="B65" s="20"/>
      <c r="AR65" s="20"/>
    </row>
    <row r="66">
      <c r="B66" s="20"/>
      <c r="AR66" s="20"/>
    </row>
    <row r="67">
      <c r="B67" s="20"/>
      <c r="AR67" s="20"/>
    </row>
    <row r="68">
      <c r="B68" s="20"/>
      <c r="AR68" s="20"/>
    </row>
    <row r="69">
      <c r="B69" s="20"/>
      <c r="AR69" s="20"/>
    </row>
    <row r="70">
      <c r="B70" s="20"/>
      <c r="AR70" s="20"/>
    </row>
    <row r="71">
      <c r="B71" s="20"/>
      <c r="AR71" s="20"/>
    </row>
    <row r="72">
      <c r="B72" s="20"/>
      <c r="AR72" s="20"/>
    </row>
    <row r="73">
      <c r="B73" s="20"/>
      <c r="AR73" s="20"/>
    </row>
    <row r="74">
      <c r="B74" s="20"/>
      <c r="AR74" s="20"/>
    </row>
    <row r="75" s="2" customFormat="1">
      <c r="A75" s="36"/>
      <c r="B75" s="37"/>
      <c r="C75" s="36"/>
      <c r="D75" s="56" t="s">
        <v>50</v>
      </c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56" t="s">
        <v>51</v>
      </c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56" t="s">
        <v>50</v>
      </c>
      <c r="AI75" s="39"/>
      <c r="AJ75" s="39"/>
      <c r="AK75" s="39"/>
      <c r="AL75" s="39"/>
      <c r="AM75" s="56" t="s">
        <v>51</v>
      </c>
      <c r="AN75" s="39"/>
      <c r="AO75" s="39"/>
      <c r="AP75" s="36"/>
      <c r="AQ75" s="36"/>
      <c r="AR75" s="37"/>
      <c r="BE75" s="36"/>
    </row>
    <row r="76" s="2" customFormat="1">
      <c r="A76" s="36"/>
      <c r="B76" s="37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7"/>
      <c r="BE76" s="36"/>
    </row>
    <row r="77" s="2" customFormat="1" ht="6.96" customHeight="1">
      <c r="A77" s="36"/>
      <c r="B77" s="58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59"/>
      <c r="AO77" s="59"/>
      <c r="AP77" s="59"/>
      <c r="AQ77" s="59"/>
      <c r="AR77" s="37"/>
      <c r="BE77" s="36"/>
    </row>
    <row r="81" s="2" customFormat="1" ht="6.96" customHeight="1">
      <c r="A81" s="36"/>
      <c r="B81" s="60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37"/>
      <c r="BE81" s="36"/>
    </row>
    <row r="82" s="2" customFormat="1" ht="24.96" customHeight="1">
      <c r="A82" s="36"/>
      <c r="B82" s="37"/>
      <c r="C82" s="21" t="s">
        <v>54</v>
      </c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7"/>
      <c r="BE82" s="36"/>
    </row>
    <row r="83" s="2" customFormat="1" ht="6.96" customHeight="1">
      <c r="A83" s="36"/>
      <c r="B83" s="37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7"/>
      <c r="BE83" s="36"/>
    </row>
    <row r="84" s="4" customFormat="1" ht="12" customHeight="1">
      <c r="A84" s="4"/>
      <c r="B84" s="62"/>
      <c r="C84" s="30" t="s">
        <v>13</v>
      </c>
      <c r="D84" s="4"/>
      <c r="E84" s="4"/>
      <c r="F84" s="4"/>
      <c r="G84" s="4"/>
      <c r="H84" s="4"/>
      <c r="I84" s="4"/>
      <c r="J84" s="4"/>
      <c r="K84" s="4"/>
      <c r="L84" s="4" t="str">
        <f>K5</f>
        <v>Videnska85a-7oken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2"/>
      <c r="BE84" s="4"/>
    </row>
    <row r="85" s="5" customFormat="1" ht="36.96" customHeight="1">
      <c r="A85" s="5"/>
      <c r="B85" s="63"/>
      <c r="C85" s="64" t="s">
        <v>16</v>
      </c>
      <c r="D85" s="5"/>
      <c r="E85" s="5"/>
      <c r="F85" s="5"/>
      <c r="G85" s="5"/>
      <c r="H85" s="5"/>
      <c r="I85" s="5"/>
      <c r="J85" s="5"/>
      <c r="K85" s="5"/>
      <c r="L85" s="65" t="str">
        <f>K6</f>
        <v>Výměna 7 oken a nátěr vchodových dveří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3"/>
      <c r="BE85" s="5"/>
    </row>
    <row r="86" s="2" customFormat="1" ht="6.96" customHeight="1">
      <c r="A86" s="36"/>
      <c r="B86" s="37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7"/>
      <c r="BE86" s="36"/>
    </row>
    <row r="87" s="2" customFormat="1" ht="12" customHeight="1">
      <c r="A87" s="36"/>
      <c r="B87" s="37"/>
      <c r="C87" s="30" t="s">
        <v>20</v>
      </c>
      <c r="D87" s="36"/>
      <c r="E87" s="36"/>
      <c r="F87" s="36"/>
      <c r="G87" s="36"/>
      <c r="H87" s="36"/>
      <c r="I87" s="36"/>
      <c r="J87" s="36"/>
      <c r="K87" s="36"/>
      <c r="L87" s="66" t="str">
        <f>IF(K8="","",K8)</f>
        <v>Vídeňská 85a,Brno</v>
      </c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0" t="s">
        <v>22</v>
      </c>
      <c r="AJ87" s="36"/>
      <c r="AK87" s="36"/>
      <c r="AL87" s="36"/>
      <c r="AM87" s="67" t="str">
        <f>IF(AN8= "","",AN8)</f>
        <v>3. 5. 2022</v>
      </c>
      <c r="AN87" s="67"/>
      <c r="AO87" s="36"/>
      <c r="AP87" s="36"/>
      <c r="AQ87" s="36"/>
      <c r="AR87" s="37"/>
      <c r="BE87" s="36"/>
    </row>
    <row r="88" s="2" customFormat="1" ht="6.96" customHeight="1">
      <c r="A88" s="36"/>
      <c r="B88" s="37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7"/>
      <c r="BE88" s="36"/>
    </row>
    <row r="89" s="2" customFormat="1" ht="15.15" customHeight="1">
      <c r="A89" s="36"/>
      <c r="B89" s="37"/>
      <c r="C89" s="30" t="s">
        <v>24</v>
      </c>
      <c r="D89" s="36"/>
      <c r="E89" s="36"/>
      <c r="F89" s="36"/>
      <c r="G89" s="36"/>
      <c r="H89" s="36"/>
      <c r="I89" s="36"/>
      <c r="J89" s="36"/>
      <c r="K89" s="36"/>
      <c r="L89" s="4" t="str">
        <f>IF(E11= "","",E11)</f>
        <v>MmBrna,OSM,Husova 3, Brno</v>
      </c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0" t="s">
        <v>30</v>
      </c>
      <c r="AJ89" s="36"/>
      <c r="AK89" s="36"/>
      <c r="AL89" s="36"/>
      <c r="AM89" s="68" t="str">
        <f>IF(E17="","",E17)</f>
        <v>Radka Volková</v>
      </c>
      <c r="AN89" s="4"/>
      <c r="AO89" s="4"/>
      <c r="AP89" s="4"/>
      <c r="AQ89" s="36"/>
      <c r="AR89" s="37"/>
      <c r="AS89" s="69" t="s">
        <v>55</v>
      </c>
      <c r="AT89" s="70"/>
      <c r="AU89" s="71"/>
      <c r="AV89" s="71"/>
      <c r="AW89" s="71"/>
      <c r="AX89" s="71"/>
      <c r="AY89" s="71"/>
      <c r="AZ89" s="71"/>
      <c r="BA89" s="71"/>
      <c r="BB89" s="71"/>
      <c r="BC89" s="71"/>
      <c r="BD89" s="72"/>
      <c r="BE89" s="36"/>
    </row>
    <row r="90" s="2" customFormat="1" ht="15.15" customHeight="1">
      <c r="A90" s="36"/>
      <c r="B90" s="37"/>
      <c r="C90" s="30" t="s">
        <v>28</v>
      </c>
      <c r="D90" s="36"/>
      <c r="E90" s="36"/>
      <c r="F90" s="36"/>
      <c r="G90" s="36"/>
      <c r="H90" s="36"/>
      <c r="I90" s="36"/>
      <c r="J90" s="36"/>
      <c r="K90" s="36"/>
      <c r="L90" s="4" t="str">
        <f>IF(E14= "Vyplň údaj","",E14)</f>
        <v/>
      </c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0" t="s">
        <v>33</v>
      </c>
      <c r="AJ90" s="36"/>
      <c r="AK90" s="36"/>
      <c r="AL90" s="36"/>
      <c r="AM90" s="68" t="str">
        <f>IF(E20="","",E20)</f>
        <v>Radka Volková</v>
      </c>
      <c r="AN90" s="4"/>
      <c r="AO90" s="4"/>
      <c r="AP90" s="4"/>
      <c r="AQ90" s="36"/>
      <c r="AR90" s="37"/>
      <c r="AS90" s="73"/>
      <c r="AT90" s="74"/>
      <c r="AU90" s="75"/>
      <c r="AV90" s="75"/>
      <c r="AW90" s="75"/>
      <c r="AX90" s="75"/>
      <c r="AY90" s="75"/>
      <c r="AZ90" s="75"/>
      <c r="BA90" s="75"/>
      <c r="BB90" s="75"/>
      <c r="BC90" s="75"/>
      <c r="BD90" s="76"/>
      <c r="BE90" s="36"/>
    </row>
    <row r="91" s="2" customFormat="1" ht="10.8" customHeight="1">
      <c r="A91" s="36"/>
      <c r="B91" s="37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7"/>
      <c r="AS91" s="73"/>
      <c r="AT91" s="74"/>
      <c r="AU91" s="75"/>
      <c r="AV91" s="75"/>
      <c r="AW91" s="75"/>
      <c r="AX91" s="75"/>
      <c r="AY91" s="75"/>
      <c r="AZ91" s="75"/>
      <c r="BA91" s="75"/>
      <c r="BB91" s="75"/>
      <c r="BC91" s="75"/>
      <c r="BD91" s="76"/>
      <c r="BE91" s="36"/>
    </row>
    <row r="92" s="2" customFormat="1" ht="29.28" customHeight="1">
      <c r="A92" s="36"/>
      <c r="B92" s="37"/>
      <c r="C92" s="77" t="s">
        <v>56</v>
      </c>
      <c r="D92" s="78"/>
      <c r="E92" s="78"/>
      <c r="F92" s="78"/>
      <c r="G92" s="78"/>
      <c r="H92" s="79"/>
      <c r="I92" s="80" t="s">
        <v>57</v>
      </c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81" t="s">
        <v>58</v>
      </c>
      <c r="AH92" s="78"/>
      <c r="AI92" s="78"/>
      <c r="AJ92" s="78"/>
      <c r="AK92" s="78"/>
      <c r="AL92" s="78"/>
      <c r="AM92" s="78"/>
      <c r="AN92" s="80" t="s">
        <v>59</v>
      </c>
      <c r="AO92" s="78"/>
      <c r="AP92" s="82"/>
      <c r="AQ92" s="83" t="s">
        <v>60</v>
      </c>
      <c r="AR92" s="37"/>
      <c r="AS92" s="84" t="s">
        <v>61</v>
      </c>
      <c r="AT92" s="85" t="s">
        <v>62</v>
      </c>
      <c r="AU92" s="85" t="s">
        <v>63</v>
      </c>
      <c r="AV92" s="85" t="s">
        <v>64</v>
      </c>
      <c r="AW92" s="85" t="s">
        <v>65</v>
      </c>
      <c r="AX92" s="85" t="s">
        <v>66</v>
      </c>
      <c r="AY92" s="85" t="s">
        <v>67</v>
      </c>
      <c r="AZ92" s="85" t="s">
        <v>68</v>
      </c>
      <c r="BA92" s="85" t="s">
        <v>69</v>
      </c>
      <c r="BB92" s="85" t="s">
        <v>70</v>
      </c>
      <c r="BC92" s="85" t="s">
        <v>71</v>
      </c>
      <c r="BD92" s="86" t="s">
        <v>72</v>
      </c>
      <c r="BE92" s="36"/>
    </row>
    <row r="93" s="2" customFormat="1" ht="10.8" customHeight="1">
      <c r="A93" s="36"/>
      <c r="B93" s="37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7"/>
      <c r="AS93" s="87"/>
      <c r="AT93" s="88"/>
      <c r="AU93" s="88"/>
      <c r="AV93" s="88"/>
      <c r="AW93" s="88"/>
      <c r="AX93" s="88"/>
      <c r="AY93" s="88"/>
      <c r="AZ93" s="88"/>
      <c r="BA93" s="88"/>
      <c r="BB93" s="88"/>
      <c r="BC93" s="88"/>
      <c r="BD93" s="89"/>
      <c r="BE93" s="36"/>
    </row>
    <row r="94" s="6" customFormat="1" ht="32.4" customHeight="1">
      <c r="A94" s="6"/>
      <c r="B94" s="90"/>
      <c r="C94" s="91" t="s">
        <v>73</v>
      </c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  <c r="Z94" s="92"/>
      <c r="AA94" s="92"/>
      <c r="AB94" s="92"/>
      <c r="AC94" s="92"/>
      <c r="AD94" s="92"/>
      <c r="AE94" s="92"/>
      <c r="AF94" s="92"/>
      <c r="AG94" s="93">
        <f>ROUND(AG95,2)</f>
        <v>0</v>
      </c>
      <c r="AH94" s="93"/>
      <c r="AI94" s="93"/>
      <c r="AJ94" s="93"/>
      <c r="AK94" s="93"/>
      <c r="AL94" s="93"/>
      <c r="AM94" s="93"/>
      <c r="AN94" s="94">
        <f>SUM(AG94,AT94)</f>
        <v>0</v>
      </c>
      <c r="AO94" s="94"/>
      <c r="AP94" s="94"/>
      <c r="AQ94" s="95" t="s">
        <v>1</v>
      </c>
      <c r="AR94" s="90"/>
      <c r="AS94" s="96">
        <f>ROUND(AS95,2)</f>
        <v>0</v>
      </c>
      <c r="AT94" s="97">
        <f>ROUND(SUM(AV94:AW94),2)</f>
        <v>0</v>
      </c>
      <c r="AU94" s="98">
        <f>ROUND(AU95,5)</f>
        <v>0</v>
      </c>
      <c r="AV94" s="97">
        <f>ROUND(AZ94*L29,2)</f>
        <v>0</v>
      </c>
      <c r="AW94" s="97">
        <f>ROUND(BA94*L30,2)</f>
        <v>0</v>
      </c>
      <c r="AX94" s="97">
        <f>ROUND(BB94*L29,2)</f>
        <v>0</v>
      </c>
      <c r="AY94" s="97">
        <f>ROUND(BC94*L30,2)</f>
        <v>0</v>
      </c>
      <c r="AZ94" s="97">
        <f>ROUND(AZ95,2)</f>
        <v>0</v>
      </c>
      <c r="BA94" s="97">
        <f>ROUND(BA95,2)</f>
        <v>0</v>
      </c>
      <c r="BB94" s="97">
        <f>ROUND(BB95,2)</f>
        <v>0</v>
      </c>
      <c r="BC94" s="97">
        <f>ROUND(BC95,2)</f>
        <v>0</v>
      </c>
      <c r="BD94" s="99">
        <f>ROUND(BD95,2)</f>
        <v>0</v>
      </c>
      <c r="BE94" s="6"/>
      <c r="BS94" s="100" t="s">
        <v>74</v>
      </c>
      <c r="BT94" s="100" t="s">
        <v>75</v>
      </c>
      <c r="BV94" s="100" t="s">
        <v>76</v>
      </c>
      <c r="BW94" s="100" t="s">
        <v>4</v>
      </c>
      <c r="BX94" s="100" t="s">
        <v>77</v>
      </c>
      <c r="CL94" s="100" t="s">
        <v>1</v>
      </c>
    </row>
    <row r="95" s="7" customFormat="1" ht="37.5" customHeight="1">
      <c r="A95" s="101" t="s">
        <v>78</v>
      </c>
      <c r="B95" s="102"/>
      <c r="C95" s="103"/>
      <c r="D95" s="104" t="s">
        <v>14</v>
      </c>
      <c r="E95" s="104"/>
      <c r="F95" s="104"/>
      <c r="G95" s="104"/>
      <c r="H95" s="104"/>
      <c r="I95" s="105"/>
      <c r="J95" s="104" t="s">
        <v>17</v>
      </c>
      <c r="K95" s="104"/>
      <c r="L95" s="104"/>
      <c r="M95" s="104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  <c r="AA95" s="104"/>
      <c r="AB95" s="104"/>
      <c r="AC95" s="104"/>
      <c r="AD95" s="104"/>
      <c r="AE95" s="104"/>
      <c r="AF95" s="104"/>
      <c r="AG95" s="106">
        <f>'Videnska85a-7oken - Výměn...'!J28</f>
        <v>0</v>
      </c>
      <c r="AH95" s="105"/>
      <c r="AI95" s="105"/>
      <c r="AJ95" s="105"/>
      <c r="AK95" s="105"/>
      <c r="AL95" s="105"/>
      <c r="AM95" s="105"/>
      <c r="AN95" s="106">
        <f>SUM(AG95,AT95)</f>
        <v>0</v>
      </c>
      <c r="AO95" s="105"/>
      <c r="AP95" s="105"/>
      <c r="AQ95" s="107" t="s">
        <v>79</v>
      </c>
      <c r="AR95" s="102"/>
      <c r="AS95" s="108">
        <v>0</v>
      </c>
      <c r="AT95" s="109">
        <f>ROUND(SUM(AV95:AW95),2)</f>
        <v>0</v>
      </c>
      <c r="AU95" s="110">
        <f>'Videnska85a-7oken - Výměn...'!P128</f>
        <v>0</v>
      </c>
      <c r="AV95" s="109">
        <f>'Videnska85a-7oken - Výměn...'!J31</f>
        <v>0</v>
      </c>
      <c r="AW95" s="109">
        <f>'Videnska85a-7oken - Výměn...'!J32</f>
        <v>0</v>
      </c>
      <c r="AX95" s="109">
        <f>'Videnska85a-7oken - Výměn...'!J33</f>
        <v>0</v>
      </c>
      <c r="AY95" s="109">
        <f>'Videnska85a-7oken - Výměn...'!J34</f>
        <v>0</v>
      </c>
      <c r="AZ95" s="109">
        <f>'Videnska85a-7oken - Výměn...'!F31</f>
        <v>0</v>
      </c>
      <c r="BA95" s="109">
        <f>'Videnska85a-7oken - Výměn...'!F32</f>
        <v>0</v>
      </c>
      <c r="BB95" s="109">
        <f>'Videnska85a-7oken - Výměn...'!F33</f>
        <v>0</v>
      </c>
      <c r="BC95" s="109">
        <f>'Videnska85a-7oken - Výměn...'!F34</f>
        <v>0</v>
      </c>
      <c r="BD95" s="111">
        <f>'Videnska85a-7oken - Výměn...'!F35</f>
        <v>0</v>
      </c>
      <c r="BE95" s="7"/>
      <c r="BT95" s="112" t="s">
        <v>80</v>
      </c>
      <c r="BU95" s="112" t="s">
        <v>81</v>
      </c>
      <c r="BV95" s="112" t="s">
        <v>76</v>
      </c>
      <c r="BW95" s="112" t="s">
        <v>4</v>
      </c>
      <c r="BX95" s="112" t="s">
        <v>77</v>
      </c>
      <c r="CL95" s="112" t="s">
        <v>1</v>
      </c>
    </row>
    <row r="96" s="2" customFormat="1" ht="30" customHeight="1">
      <c r="A96" s="36"/>
      <c r="B96" s="37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7"/>
      <c r="AS96" s="36"/>
      <c r="AT96" s="36"/>
      <c r="AU96" s="36"/>
      <c r="AV96" s="36"/>
      <c r="AW96" s="36"/>
      <c r="AX96" s="36"/>
      <c r="AY96" s="36"/>
      <c r="AZ96" s="36"/>
      <c r="BA96" s="36"/>
      <c r="BB96" s="36"/>
      <c r="BC96" s="36"/>
      <c r="BD96" s="36"/>
      <c r="BE96" s="36"/>
    </row>
    <row r="97" s="2" customFormat="1" ht="6.96" customHeight="1">
      <c r="A97" s="36"/>
      <c r="B97" s="58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37"/>
      <c r="AS97" s="36"/>
      <c r="AT97" s="36"/>
      <c r="AU97" s="36"/>
      <c r="AV97" s="36"/>
      <c r="AW97" s="36"/>
      <c r="AX97" s="36"/>
      <c r="AY97" s="36"/>
      <c r="AZ97" s="36"/>
      <c r="BA97" s="36"/>
      <c r="BB97" s="36"/>
      <c r="BC97" s="36"/>
      <c r="BD97" s="36"/>
      <c r="BE97" s="36"/>
    </row>
  </sheetData>
  <mergeCells count="42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</mergeCells>
  <hyperlinks>
    <hyperlink ref="A95" location="'Videnska85a-7oken - Výměn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6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4</v>
      </c>
    </row>
    <row r="3" s="1" customFormat="1" ht="6.96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82</v>
      </c>
    </row>
    <row r="4" s="1" customFormat="1" ht="24.96" customHeight="1">
      <c r="B4" s="20"/>
      <c r="D4" s="21" t="s">
        <v>83</v>
      </c>
      <c r="L4" s="20"/>
      <c r="M4" s="113" t="s">
        <v>10</v>
      </c>
      <c r="AT4" s="17" t="s">
        <v>3</v>
      </c>
    </row>
    <row r="5" s="1" customFormat="1" ht="6.96" customHeight="1">
      <c r="B5" s="20"/>
      <c r="L5" s="20"/>
    </row>
    <row r="6" s="2" customFormat="1" ht="12" customHeight="1">
      <c r="A6" s="36"/>
      <c r="B6" s="37"/>
      <c r="C6" s="36"/>
      <c r="D6" s="30" t="s">
        <v>16</v>
      </c>
      <c r="E6" s="36"/>
      <c r="F6" s="36"/>
      <c r="G6" s="36"/>
      <c r="H6" s="36"/>
      <c r="I6" s="36"/>
      <c r="J6" s="36"/>
      <c r="K6" s="36"/>
      <c r="L6" s="53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</row>
    <row r="7" s="2" customFormat="1" ht="16.5" customHeight="1">
      <c r="A7" s="36"/>
      <c r="B7" s="37"/>
      <c r="C7" s="36"/>
      <c r="D7" s="36"/>
      <c r="E7" s="65" t="s">
        <v>17</v>
      </c>
      <c r="F7" s="36"/>
      <c r="G7" s="36"/>
      <c r="H7" s="36"/>
      <c r="I7" s="36"/>
      <c r="J7" s="36"/>
      <c r="K7" s="36"/>
      <c r="L7" s="53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</row>
    <row r="8" s="2" customFormat="1">
      <c r="A8" s="36"/>
      <c r="B8" s="37"/>
      <c r="C8" s="36"/>
      <c r="D8" s="36"/>
      <c r="E8" s="36"/>
      <c r="F8" s="36"/>
      <c r="G8" s="36"/>
      <c r="H8" s="36"/>
      <c r="I8" s="36"/>
      <c r="J8" s="36"/>
      <c r="K8" s="36"/>
      <c r="L8" s="53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</row>
    <row r="9" s="2" customFormat="1" ht="12" customHeight="1">
      <c r="A9" s="36"/>
      <c r="B9" s="37"/>
      <c r="C9" s="36"/>
      <c r="D9" s="30" t="s">
        <v>18</v>
      </c>
      <c r="E9" s="36"/>
      <c r="F9" s="25" t="s">
        <v>1</v>
      </c>
      <c r="G9" s="36"/>
      <c r="H9" s="36"/>
      <c r="I9" s="30" t="s">
        <v>19</v>
      </c>
      <c r="J9" s="25" t="s">
        <v>1</v>
      </c>
      <c r="K9" s="36"/>
      <c r="L9" s="53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="2" customFormat="1" ht="12" customHeight="1">
      <c r="A10" s="36"/>
      <c r="B10" s="37"/>
      <c r="C10" s="36"/>
      <c r="D10" s="30" t="s">
        <v>20</v>
      </c>
      <c r="E10" s="36"/>
      <c r="F10" s="25" t="s">
        <v>21</v>
      </c>
      <c r="G10" s="36"/>
      <c r="H10" s="36"/>
      <c r="I10" s="30" t="s">
        <v>22</v>
      </c>
      <c r="J10" s="67" t="str">
        <f>'Rekapitulace stavby'!AN8</f>
        <v>3. 5. 2022</v>
      </c>
      <c r="K10" s="36"/>
      <c r="L10" s="53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="2" customFormat="1" ht="10.8" customHeight="1">
      <c r="A11" s="36"/>
      <c r="B11" s="37"/>
      <c r="C11" s="36"/>
      <c r="D11" s="36"/>
      <c r="E11" s="36"/>
      <c r="F11" s="36"/>
      <c r="G11" s="36"/>
      <c r="H11" s="36"/>
      <c r="I11" s="36"/>
      <c r="J11" s="36"/>
      <c r="K11" s="36"/>
      <c r="L11" s="53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="2" customFormat="1" ht="12" customHeight="1">
      <c r="A12" s="36"/>
      <c r="B12" s="37"/>
      <c r="C12" s="36"/>
      <c r="D12" s="30" t="s">
        <v>24</v>
      </c>
      <c r="E12" s="36"/>
      <c r="F12" s="36"/>
      <c r="G12" s="36"/>
      <c r="H12" s="36"/>
      <c r="I12" s="30" t="s">
        <v>25</v>
      </c>
      <c r="J12" s="25" t="s">
        <v>1</v>
      </c>
      <c r="K12" s="36"/>
      <c r="L12" s="53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="2" customFormat="1" ht="18" customHeight="1">
      <c r="A13" s="36"/>
      <c r="B13" s="37"/>
      <c r="C13" s="36"/>
      <c r="D13" s="36"/>
      <c r="E13" s="25" t="s">
        <v>26</v>
      </c>
      <c r="F13" s="36"/>
      <c r="G13" s="36"/>
      <c r="H13" s="36"/>
      <c r="I13" s="30" t="s">
        <v>27</v>
      </c>
      <c r="J13" s="25" t="s">
        <v>1</v>
      </c>
      <c r="K13" s="36"/>
      <c r="L13" s="53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="2" customFormat="1" ht="6.96" customHeight="1">
      <c r="A14" s="36"/>
      <c r="B14" s="37"/>
      <c r="C14" s="36"/>
      <c r="D14" s="36"/>
      <c r="E14" s="36"/>
      <c r="F14" s="36"/>
      <c r="G14" s="36"/>
      <c r="H14" s="36"/>
      <c r="I14" s="36"/>
      <c r="J14" s="36"/>
      <c r="K14" s="36"/>
      <c r="L14" s="53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="2" customFormat="1" ht="12" customHeight="1">
      <c r="A15" s="36"/>
      <c r="B15" s="37"/>
      <c r="C15" s="36"/>
      <c r="D15" s="30" t="s">
        <v>28</v>
      </c>
      <c r="E15" s="36"/>
      <c r="F15" s="36"/>
      <c r="G15" s="36"/>
      <c r="H15" s="36"/>
      <c r="I15" s="30" t="s">
        <v>25</v>
      </c>
      <c r="J15" s="31" t="str">
        <f>'Rekapitulace stavby'!AN13</f>
        <v>Vyplň údaj</v>
      </c>
      <c r="K15" s="36"/>
      <c r="L15" s="53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="2" customFormat="1" ht="18" customHeight="1">
      <c r="A16" s="36"/>
      <c r="B16" s="37"/>
      <c r="C16" s="36"/>
      <c r="D16" s="36"/>
      <c r="E16" s="31" t="str">
        <f>'Rekapitulace stavby'!E14</f>
        <v>Vyplň údaj</v>
      </c>
      <c r="F16" s="25"/>
      <c r="G16" s="25"/>
      <c r="H16" s="25"/>
      <c r="I16" s="30" t="s">
        <v>27</v>
      </c>
      <c r="J16" s="31" t="str">
        <f>'Rekapitulace stavby'!AN14</f>
        <v>Vyplň údaj</v>
      </c>
      <c r="K16" s="36"/>
      <c r="L16" s="53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="2" customFormat="1" ht="6.96" customHeight="1">
      <c r="A17" s="36"/>
      <c r="B17" s="37"/>
      <c r="C17" s="36"/>
      <c r="D17" s="36"/>
      <c r="E17" s="36"/>
      <c r="F17" s="36"/>
      <c r="G17" s="36"/>
      <c r="H17" s="36"/>
      <c r="I17" s="36"/>
      <c r="J17" s="36"/>
      <c r="K17" s="36"/>
      <c r="L17" s="53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="2" customFormat="1" ht="12" customHeight="1">
      <c r="A18" s="36"/>
      <c r="B18" s="37"/>
      <c r="C18" s="36"/>
      <c r="D18" s="30" t="s">
        <v>30</v>
      </c>
      <c r="E18" s="36"/>
      <c r="F18" s="36"/>
      <c r="G18" s="36"/>
      <c r="H18" s="36"/>
      <c r="I18" s="30" t="s">
        <v>25</v>
      </c>
      <c r="J18" s="25" t="s">
        <v>1</v>
      </c>
      <c r="K18" s="36"/>
      <c r="L18" s="53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="2" customFormat="1" ht="18" customHeight="1">
      <c r="A19" s="36"/>
      <c r="B19" s="37"/>
      <c r="C19" s="36"/>
      <c r="D19" s="36"/>
      <c r="E19" s="25" t="s">
        <v>31</v>
      </c>
      <c r="F19" s="36"/>
      <c r="G19" s="36"/>
      <c r="H19" s="36"/>
      <c r="I19" s="30" t="s">
        <v>27</v>
      </c>
      <c r="J19" s="25" t="s">
        <v>1</v>
      </c>
      <c r="K19" s="36"/>
      <c r="L19" s="53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="2" customFormat="1" ht="6.96" customHeight="1">
      <c r="A20" s="36"/>
      <c r="B20" s="37"/>
      <c r="C20" s="36"/>
      <c r="D20" s="36"/>
      <c r="E20" s="36"/>
      <c r="F20" s="36"/>
      <c r="G20" s="36"/>
      <c r="H20" s="36"/>
      <c r="I20" s="36"/>
      <c r="J20" s="36"/>
      <c r="K20" s="36"/>
      <c r="L20" s="53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="2" customFormat="1" ht="12" customHeight="1">
      <c r="A21" s="36"/>
      <c r="B21" s="37"/>
      <c r="C21" s="36"/>
      <c r="D21" s="30" t="s">
        <v>33</v>
      </c>
      <c r="E21" s="36"/>
      <c r="F21" s="36"/>
      <c r="G21" s="36"/>
      <c r="H21" s="36"/>
      <c r="I21" s="30" t="s">
        <v>25</v>
      </c>
      <c r="J21" s="25" t="s">
        <v>1</v>
      </c>
      <c r="K21" s="36"/>
      <c r="L21" s="53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="2" customFormat="1" ht="18" customHeight="1">
      <c r="A22" s="36"/>
      <c r="B22" s="37"/>
      <c r="C22" s="36"/>
      <c r="D22" s="36"/>
      <c r="E22" s="25" t="s">
        <v>31</v>
      </c>
      <c r="F22" s="36"/>
      <c r="G22" s="36"/>
      <c r="H22" s="36"/>
      <c r="I22" s="30" t="s">
        <v>27</v>
      </c>
      <c r="J22" s="25" t="s">
        <v>1</v>
      </c>
      <c r="K22" s="36"/>
      <c r="L22" s="53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="2" customFormat="1" ht="6.96" customHeight="1">
      <c r="A23" s="36"/>
      <c r="B23" s="37"/>
      <c r="C23" s="36"/>
      <c r="D23" s="36"/>
      <c r="E23" s="36"/>
      <c r="F23" s="36"/>
      <c r="G23" s="36"/>
      <c r="H23" s="36"/>
      <c r="I23" s="36"/>
      <c r="J23" s="36"/>
      <c r="K23" s="36"/>
      <c r="L23" s="53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="2" customFormat="1" ht="12" customHeight="1">
      <c r="A24" s="36"/>
      <c r="B24" s="37"/>
      <c r="C24" s="36"/>
      <c r="D24" s="30" t="s">
        <v>34</v>
      </c>
      <c r="E24" s="36"/>
      <c r="F24" s="36"/>
      <c r="G24" s="36"/>
      <c r="H24" s="36"/>
      <c r="I24" s="36"/>
      <c r="J24" s="36"/>
      <c r="K24" s="36"/>
      <c r="L24" s="53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="8" customFormat="1" ht="16.5" customHeight="1">
      <c r="A25" s="114"/>
      <c r="B25" s="115"/>
      <c r="C25" s="114"/>
      <c r="D25" s="114"/>
      <c r="E25" s="34" t="s">
        <v>1</v>
      </c>
      <c r="F25" s="34"/>
      <c r="G25" s="34"/>
      <c r="H25" s="34"/>
      <c r="I25" s="114"/>
      <c r="J25" s="114"/>
      <c r="K25" s="114"/>
      <c r="L25" s="116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</row>
    <row r="26" s="2" customFormat="1" ht="6.96" customHeight="1">
      <c r="A26" s="36"/>
      <c r="B26" s="37"/>
      <c r="C26" s="36"/>
      <c r="D26" s="36"/>
      <c r="E26" s="36"/>
      <c r="F26" s="36"/>
      <c r="G26" s="36"/>
      <c r="H26" s="36"/>
      <c r="I26" s="36"/>
      <c r="J26" s="36"/>
      <c r="K26" s="36"/>
      <c r="L26" s="53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="2" customFormat="1" ht="6.96" customHeight="1">
      <c r="A27" s="36"/>
      <c r="B27" s="37"/>
      <c r="C27" s="36"/>
      <c r="D27" s="88"/>
      <c r="E27" s="88"/>
      <c r="F27" s="88"/>
      <c r="G27" s="88"/>
      <c r="H27" s="88"/>
      <c r="I27" s="88"/>
      <c r="J27" s="88"/>
      <c r="K27" s="88"/>
      <c r="L27" s="53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="2" customFormat="1" ht="25.44" customHeight="1">
      <c r="A28" s="36"/>
      <c r="B28" s="37"/>
      <c r="C28" s="36"/>
      <c r="D28" s="117" t="s">
        <v>35</v>
      </c>
      <c r="E28" s="36"/>
      <c r="F28" s="36"/>
      <c r="G28" s="36"/>
      <c r="H28" s="36"/>
      <c r="I28" s="36"/>
      <c r="J28" s="94">
        <f>ROUND(J128, 2)</f>
        <v>0</v>
      </c>
      <c r="K28" s="36"/>
      <c r="L28" s="53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="2" customFormat="1" ht="6.96" customHeight="1">
      <c r="A29" s="36"/>
      <c r="B29" s="37"/>
      <c r="C29" s="36"/>
      <c r="D29" s="88"/>
      <c r="E29" s="88"/>
      <c r="F29" s="88"/>
      <c r="G29" s="88"/>
      <c r="H29" s="88"/>
      <c r="I29" s="88"/>
      <c r="J29" s="88"/>
      <c r="K29" s="88"/>
      <c r="L29" s="53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</row>
    <row r="30" s="2" customFormat="1" ht="14.4" customHeight="1">
      <c r="A30" s="36"/>
      <c r="B30" s="37"/>
      <c r="C30" s="36"/>
      <c r="D30" s="36"/>
      <c r="E30" s="36"/>
      <c r="F30" s="41" t="s">
        <v>37</v>
      </c>
      <c r="G30" s="36"/>
      <c r="H30" s="36"/>
      <c r="I30" s="41" t="s">
        <v>36</v>
      </c>
      <c r="J30" s="41" t="s">
        <v>38</v>
      </c>
      <c r="K30" s="36"/>
      <c r="L30" s="53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="2" customFormat="1" ht="14.4" customHeight="1">
      <c r="A31" s="36"/>
      <c r="B31" s="37"/>
      <c r="C31" s="36"/>
      <c r="D31" s="118" t="s">
        <v>39</v>
      </c>
      <c r="E31" s="30" t="s">
        <v>40</v>
      </c>
      <c r="F31" s="119">
        <f>ROUND((SUM(BE128:BE220)),  2)</f>
        <v>0</v>
      </c>
      <c r="G31" s="36"/>
      <c r="H31" s="36"/>
      <c r="I31" s="120">
        <v>0.20999999999999999</v>
      </c>
      <c r="J31" s="119">
        <f>ROUND(((SUM(BE128:BE220))*I31),  2)</f>
        <v>0</v>
      </c>
      <c r="K31" s="36"/>
      <c r="L31" s="53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="2" customFormat="1" ht="14.4" customHeight="1">
      <c r="A32" s="36"/>
      <c r="B32" s="37"/>
      <c r="C32" s="36"/>
      <c r="D32" s="36"/>
      <c r="E32" s="30" t="s">
        <v>41</v>
      </c>
      <c r="F32" s="119">
        <f>ROUND((SUM(BF128:BF220)),  2)</f>
        <v>0</v>
      </c>
      <c r="G32" s="36"/>
      <c r="H32" s="36"/>
      <c r="I32" s="120">
        <v>0.14999999999999999</v>
      </c>
      <c r="J32" s="119">
        <f>ROUND(((SUM(BF128:BF220))*I32),  2)</f>
        <v>0</v>
      </c>
      <c r="K32" s="36"/>
      <c r="L32" s="53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hidden="1" s="2" customFormat="1" ht="14.4" customHeight="1">
      <c r="A33" s="36"/>
      <c r="B33" s="37"/>
      <c r="C33" s="36"/>
      <c r="D33" s="36"/>
      <c r="E33" s="30" t="s">
        <v>42</v>
      </c>
      <c r="F33" s="119">
        <f>ROUND((SUM(BG128:BG220)),  2)</f>
        <v>0</v>
      </c>
      <c r="G33" s="36"/>
      <c r="H33" s="36"/>
      <c r="I33" s="120">
        <v>0.20999999999999999</v>
      </c>
      <c r="J33" s="119">
        <f>0</f>
        <v>0</v>
      </c>
      <c r="K33" s="36"/>
      <c r="L33" s="53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hidden="1" s="2" customFormat="1" ht="14.4" customHeight="1">
      <c r="A34" s="36"/>
      <c r="B34" s="37"/>
      <c r="C34" s="36"/>
      <c r="D34" s="36"/>
      <c r="E34" s="30" t="s">
        <v>43</v>
      </c>
      <c r="F34" s="119">
        <f>ROUND((SUM(BH128:BH220)),  2)</f>
        <v>0</v>
      </c>
      <c r="G34" s="36"/>
      <c r="H34" s="36"/>
      <c r="I34" s="120">
        <v>0.14999999999999999</v>
      </c>
      <c r="J34" s="119">
        <f>0</f>
        <v>0</v>
      </c>
      <c r="K34" s="36"/>
      <c r="L34" s="53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hidden="1" s="2" customFormat="1" ht="14.4" customHeight="1">
      <c r="A35" s="36"/>
      <c r="B35" s="37"/>
      <c r="C35" s="36"/>
      <c r="D35" s="36"/>
      <c r="E35" s="30" t="s">
        <v>44</v>
      </c>
      <c r="F35" s="119">
        <f>ROUND((SUM(BI128:BI220)),  2)</f>
        <v>0</v>
      </c>
      <c r="G35" s="36"/>
      <c r="H35" s="36"/>
      <c r="I35" s="120">
        <v>0</v>
      </c>
      <c r="J35" s="119">
        <f>0</f>
        <v>0</v>
      </c>
      <c r="K35" s="36"/>
      <c r="L35" s="53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="2" customFormat="1" ht="6.96" customHeight="1">
      <c r="A36" s="36"/>
      <c r="B36" s="37"/>
      <c r="C36" s="36"/>
      <c r="D36" s="36"/>
      <c r="E36" s="36"/>
      <c r="F36" s="36"/>
      <c r="G36" s="36"/>
      <c r="H36" s="36"/>
      <c r="I36" s="36"/>
      <c r="J36" s="36"/>
      <c r="K36" s="36"/>
      <c r="L36" s="53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="2" customFormat="1" ht="25.44" customHeight="1">
      <c r="A37" s="36"/>
      <c r="B37" s="37"/>
      <c r="C37" s="121"/>
      <c r="D37" s="122" t="s">
        <v>45</v>
      </c>
      <c r="E37" s="79"/>
      <c r="F37" s="79"/>
      <c r="G37" s="123" t="s">
        <v>46</v>
      </c>
      <c r="H37" s="124" t="s">
        <v>47</v>
      </c>
      <c r="I37" s="79"/>
      <c r="J37" s="125">
        <f>SUM(J28:J35)</f>
        <v>0</v>
      </c>
      <c r="K37" s="126"/>
      <c r="L37" s="53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="2" customFormat="1" ht="14.4" customHeight="1">
      <c r="A38" s="36"/>
      <c r="B38" s="37"/>
      <c r="C38" s="36"/>
      <c r="D38" s="36"/>
      <c r="E38" s="36"/>
      <c r="F38" s="36"/>
      <c r="G38" s="36"/>
      <c r="H38" s="36"/>
      <c r="I38" s="36"/>
      <c r="J38" s="36"/>
      <c r="K38" s="36"/>
      <c r="L38" s="53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="1" customFormat="1" ht="14.4" customHeight="1">
      <c r="B39" s="20"/>
      <c r="L39" s="20"/>
    </row>
    <row r="40" s="1" customFormat="1" ht="14.4" customHeight="1">
      <c r="B40" s="20"/>
      <c r="L40" s="20"/>
    </row>
    <row r="41" s="1" customFormat="1" ht="14.4" customHeight="1">
      <c r="B41" s="20"/>
      <c r="L41" s="20"/>
    </row>
    <row r="42" s="1" customFormat="1" ht="14.4" customHeight="1">
      <c r="B42" s="20"/>
      <c r="L42" s="20"/>
    </row>
    <row r="43" s="1" customFormat="1" ht="14.4" customHeight="1">
      <c r="B43" s="20"/>
      <c r="L43" s="20"/>
    </row>
    <row r="44" s="1" customFormat="1" ht="14.4" customHeight="1">
      <c r="B44" s="20"/>
      <c r="L44" s="20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53"/>
      <c r="D50" s="54" t="s">
        <v>48</v>
      </c>
      <c r="E50" s="55"/>
      <c r="F50" s="55"/>
      <c r="G50" s="54" t="s">
        <v>49</v>
      </c>
      <c r="H50" s="55"/>
      <c r="I50" s="55"/>
      <c r="J50" s="55"/>
      <c r="K50" s="55"/>
      <c r="L50" s="5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6"/>
      <c r="B61" s="37"/>
      <c r="C61" s="36"/>
      <c r="D61" s="56" t="s">
        <v>50</v>
      </c>
      <c r="E61" s="39"/>
      <c r="F61" s="127" t="s">
        <v>51</v>
      </c>
      <c r="G61" s="56" t="s">
        <v>50</v>
      </c>
      <c r="H61" s="39"/>
      <c r="I61" s="39"/>
      <c r="J61" s="128" t="s">
        <v>51</v>
      </c>
      <c r="K61" s="39"/>
      <c r="L61" s="53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6"/>
      <c r="B65" s="37"/>
      <c r="C65" s="36"/>
      <c r="D65" s="54" t="s">
        <v>52</v>
      </c>
      <c r="E65" s="57"/>
      <c r="F65" s="57"/>
      <c r="G65" s="54" t="s">
        <v>53</v>
      </c>
      <c r="H65" s="57"/>
      <c r="I65" s="57"/>
      <c r="J65" s="57"/>
      <c r="K65" s="57"/>
      <c r="L65" s="53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6"/>
      <c r="B76" s="37"/>
      <c r="C76" s="36"/>
      <c r="D76" s="56" t="s">
        <v>50</v>
      </c>
      <c r="E76" s="39"/>
      <c r="F76" s="127" t="s">
        <v>51</v>
      </c>
      <c r="G76" s="56" t="s">
        <v>50</v>
      </c>
      <c r="H76" s="39"/>
      <c r="I76" s="39"/>
      <c r="J76" s="128" t="s">
        <v>51</v>
      </c>
      <c r="K76" s="39"/>
      <c r="L76" s="53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="2" customFormat="1" ht="14.4" customHeight="1">
      <c r="A77" s="36"/>
      <c r="B77" s="58"/>
      <c r="C77" s="59"/>
      <c r="D77" s="59"/>
      <c r="E77" s="59"/>
      <c r="F77" s="59"/>
      <c r="G77" s="59"/>
      <c r="H77" s="59"/>
      <c r="I77" s="59"/>
      <c r="J77" s="59"/>
      <c r="K77" s="59"/>
      <c r="L77" s="53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81" s="2" customFormat="1" ht="6.96" customHeight="1">
      <c r="A81" s="36"/>
      <c r="B81" s="60"/>
      <c r="C81" s="61"/>
      <c r="D81" s="61"/>
      <c r="E81" s="61"/>
      <c r="F81" s="61"/>
      <c r="G81" s="61"/>
      <c r="H81" s="61"/>
      <c r="I81" s="61"/>
      <c r="J81" s="61"/>
      <c r="K81" s="61"/>
      <c r="L81" s="53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="2" customFormat="1" ht="24.96" customHeight="1">
      <c r="A82" s="36"/>
      <c r="B82" s="37"/>
      <c r="C82" s="21" t="s">
        <v>84</v>
      </c>
      <c r="D82" s="36"/>
      <c r="E82" s="36"/>
      <c r="F82" s="36"/>
      <c r="G82" s="36"/>
      <c r="H82" s="36"/>
      <c r="I82" s="36"/>
      <c r="J82" s="36"/>
      <c r="K82" s="36"/>
      <c r="L82" s="53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="2" customFormat="1" ht="6.96" customHeight="1">
      <c r="A83" s="36"/>
      <c r="B83" s="37"/>
      <c r="C83" s="36"/>
      <c r="D83" s="36"/>
      <c r="E83" s="36"/>
      <c r="F83" s="36"/>
      <c r="G83" s="36"/>
      <c r="H83" s="36"/>
      <c r="I83" s="36"/>
      <c r="J83" s="36"/>
      <c r="K83" s="36"/>
      <c r="L83" s="53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</row>
    <row r="84" s="2" customFormat="1" ht="12" customHeight="1">
      <c r="A84" s="36"/>
      <c r="B84" s="37"/>
      <c r="C84" s="30" t="s">
        <v>16</v>
      </c>
      <c r="D84" s="36"/>
      <c r="E84" s="36"/>
      <c r="F84" s="36"/>
      <c r="G84" s="36"/>
      <c r="H84" s="36"/>
      <c r="I84" s="36"/>
      <c r="J84" s="36"/>
      <c r="K84" s="36"/>
      <c r="L84" s="53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</row>
    <row r="85" s="2" customFormat="1" ht="16.5" customHeight="1">
      <c r="A85" s="36"/>
      <c r="B85" s="37"/>
      <c r="C85" s="36"/>
      <c r="D85" s="36"/>
      <c r="E85" s="65" t="str">
        <f>E7</f>
        <v>Výměna 7 oken a nátěr vchodových dveří</v>
      </c>
      <c r="F85" s="36"/>
      <c r="G85" s="36"/>
      <c r="H85" s="36"/>
      <c r="I85" s="36"/>
      <c r="J85" s="36"/>
      <c r="K85" s="36"/>
      <c r="L85" s="53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</row>
    <row r="86" s="2" customFormat="1" ht="6.96" customHeight="1">
      <c r="A86" s="36"/>
      <c r="B86" s="37"/>
      <c r="C86" s="36"/>
      <c r="D86" s="36"/>
      <c r="E86" s="36"/>
      <c r="F86" s="36"/>
      <c r="G86" s="36"/>
      <c r="H86" s="36"/>
      <c r="I86" s="36"/>
      <c r="J86" s="36"/>
      <c r="K86" s="36"/>
      <c r="L86" s="53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</row>
    <row r="87" s="2" customFormat="1" ht="12" customHeight="1">
      <c r="A87" s="36"/>
      <c r="B87" s="37"/>
      <c r="C87" s="30" t="s">
        <v>20</v>
      </c>
      <c r="D87" s="36"/>
      <c r="E87" s="36"/>
      <c r="F87" s="25" t="str">
        <f>F10</f>
        <v>Vídeňská 85a,Brno</v>
      </c>
      <c r="G87" s="36"/>
      <c r="H87" s="36"/>
      <c r="I87" s="30" t="s">
        <v>22</v>
      </c>
      <c r="J87" s="67" t="str">
        <f>IF(J10="","",J10)</f>
        <v>3. 5. 2022</v>
      </c>
      <c r="K87" s="36"/>
      <c r="L87" s="53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</row>
    <row r="88" s="2" customFormat="1" ht="6.96" customHeight="1">
      <c r="A88" s="36"/>
      <c r="B88" s="37"/>
      <c r="C88" s="36"/>
      <c r="D88" s="36"/>
      <c r="E88" s="36"/>
      <c r="F88" s="36"/>
      <c r="G88" s="36"/>
      <c r="H88" s="36"/>
      <c r="I88" s="36"/>
      <c r="J88" s="36"/>
      <c r="K88" s="36"/>
      <c r="L88" s="53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</row>
    <row r="89" s="2" customFormat="1" ht="15.15" customHeight="1">
      <c r="A89" s="36"/>
      <c r="B89" s="37"/>
      <c r="C89" s="30" t="s">
        <v>24</v>
      </c>
      <c r="D89" s="36"/>
      <c r="E89" s="36"/>
      <c r="F89" s="25" t="str">
        <f>E13</f>
        <v>MmBrna,OSM,Husova 3, Brno</v>
      </c>
      <c r="G89" s="36"/>
      <c r="H89" s="36"/>
      <c r="I89" s="30" t="s">
        <v>30</v>
      </c>
      <c r="J89" s="34" t="str">
        <f>E19</f>
        <v>Radka Volková</v>
      </c>
      <c r="K89" s="36"/>
      <c r="L89" s="53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</row>
    <row r="90" s="2" customFormat="1" ht="15.15" customHeight="1">
      <c r="A90" s="36"/>
      <c r="B90" s="37"/>
      <c r="C90" s="30" t="s">
        <v>28</v>
      </c>
      <c r="D90" s="36"/>
      <c r="E90" s="36"/>
      <c r="F90" s="25" t="str">
        <f>IF(E16="","",E16)</f>
        <v>Vyplň údaj</v>
      </c>
      <c r="G90" s="36"/>
      <c r="H90" s="36"/>
      <c r="I90" s="30" t="s">
        <v>33</v>
      </c>
      <c r="J90" s="34" t="str">
        <f>E22</f>
        <v>Radka Volková</v>
      </c>
      <c r="K90" s="36"/>
      <c r="L90" s="53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</row>
    <row r="91" s="2" customFormat="1" ht="10.32" customHeight="1">
      <c r="A91" s="36"/>
      <c r="B91" s="37"/>
      <c r="C91" s="36"/>
      <c r="D91" s="36"/>
      <c r="E91" s="36"/>
      <c r="F91" s="36"/>
      <c r="G91" s="36"/>
      <c r="H91" s="36"/>
      <c r="I91" s="36"/>
      <c r="J91" s="36"/>
      <c r="K91" s="36"/>
      <c r="L91" s="53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</row>
    <row r="92" s="2" customFormat="1" ht="29.28" customHeight="1">
      <c r="A92" s="36"/>
      <c r="B92" s="37"/>
      <c r="C92" s="129" t="s">
        <v>85</v>
      </c>
      <c r="D92" s="121"/>
      <c r="E92" s="121"/>
      <c r="F92" s="121"/>
      <c r="G92" s="121"/>
      <c r="H92" s="121"/>
      <c r="I92" s="121"/>
      <c r="J92" s="130" t="s">
        <v>86</v>
      </c>
      <c r="K92" s="121"/>
      <c r="L92" s="53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</row>
    <row r="93" s="2" customFormat="1" ht="10.32" customHeight="1">
      <c r="A93" s="36"/>
      <c r="B93" s="37"/>
      <c r="C93" s="36"/>
      <c r="D93" s="36"/>
      <c r="E93" s="36"/>
      <c r="F93" s="36"/>
      <c r="G93" s="36"/>
      <c r="H93" s="36"/>
      <c r="I93" s="36"/>
      <c r="J93" s="36"/>
      <c r="K93" s="36"/>
      <c r="L93" s="53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</row>
    <row r="94" s="2" customFormat="1" ht="22.8" customHeight="1">
      <c r="A94" s="36"/>
      <c r="B94" s="37"/>
      <c r="C94" s="131" t="s">
        <v>87</v>
      </c>
      <c r="D94" s="36"/>
      <c r="E94" s="36"/>
      <c r="F94" s="36"/>
      <c r="G94" s="36"/>
      <c r="H94" s="36"/>
      <c r="I94" s="36"/>
      <c r="J94" s="94">
        <f>J128</f>
        <v>0</v>
      </c>
      <c r="K94" s="36"/>
      <c r="L94" s="53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U94" s="17" t="s">
        <v>88</v>
      </c>
    </row>
    <row r="95" s="9" customFormat="1" ht="24.96" customHeight="1">
      <c r="A95" s="9"/>
      <c r="B95" s="132"/>
      <c r="C95" s="9"/>
      <c r="D95" s="133" t="s">
        <v>89</v>
      </c>
      <c r="E95" s="134"/>
      <c r="F95" s="134"/>
      <c r="G95" s="134"/>
      <c r="H95" s="134"/>
      <c r="I95" s="134"/>
      <c r="J95" s="135">
        <f>J129</f>
        <v>0</v>
      </c>
      <c r="K95" s="9"/>
      <c r="L95" s="132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36"/>
      <c r="C96" s="10"/>
      <c r="D96" s="137" t="s">
        <v>90</v>
      </c>
      <c r="E96" s="138"/>
      <c r="F96" s="138"/>
      <c r="G96" s="138"/>
      <c r="H96" s="138"/>
      <c r="I96" s="138"/>
      <c r="J96" s="139">
        <f>J130</f>
        <v>0</v>
      </c>
      <c r="K96" s="10"/>
      <c r="L96" s="136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36"/>
      <c r="C97" s="10"/>
      <c r="D97" s="137" t="s">
        <v>91</v>
      </c>
      <c r="E97" s="138"/>
      <c r="F97" s="138"/>
      <c r="G97" s="138"/>
      <c r="H97" s="138"/>
      <c r="I97" s="138"/>
      <c r="J97" s="139">
        <f>J133</f>
        <v>0</v>
      </c>
      <c r="K97" s="10"/>
      <c r="L97" s="136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36"/>
      <c r="C98" s="10"/>
      <c r="D98" s="137" t="s">
        <v>92</v>
      </c>
      <c r="E98" s="138"/>
      <c r="F98" s="138"/>
      <c r="G98" s="138"/>
      <c r="H98" s="138"/>
      <c r="I98" s="138"/>
      <c r="J98" s="139">
        <f>J157</f>
        <v>0</v>
      </c>
      <c r="K98" s="10"/>
      <c r="L98" s="136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36"/>
      <c r="C99" s="10"/>
      <c r="D99" s="137" t="s">
        <v>93</v>
      </c>
      <c r="E99" s="138"/>
      <c r="F99" s="138"/>
      <c r="G99" s="138"/>
      <c r="H99" s="138"/>
      <c r="I99" s="138"/>
      <c r="J99" s="139">
        <f>J169</f>
        <v>0</v>
      </c>
      <c r="K99" s="10"/>
      <c r="L99" s="136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36"/>
      <c r="C100" s="10"/>
      <c r="D100" s="137" t="s">
        <v>94</v>
      </c>
      <c r="E100" s="138"/>
      <c r="F100" s="138"/>
      <c r="G100" s="138"/>
      <c r="H100" s="138"/>
      <c r="I100" s="138"/>
      <c r="J100" s="139">
        <f>J175</f>
        <v>0</v>
      </c>
      <c r="K100" s="10"/>
      <c r="L100" s="136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9" customFormat="1" ht="24.96" customHeight="1">
      <c r="A101" s="9"/>
      <c r="B101" s="132"/>
      <c r="C101" s="9"/>
      <c r="D101" s="133" t="s">
        <v>95</v>
      </c>
      <c r="E101" s="134"/>
      <c r="F101" s="134"/>
      <c r="G101" s="134"/>
      <c r="H101" s="134"/>
      <c r="I101" s="134"/>
      <c r="J101" s="135">
        <f>J177</f>
        <v>0</v>
      </c>
      <c r="K101" s="9"/>
      <c r="L101" s="132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36"/>
      <c r="C102" s="10"/>
      <c r="D102" s="137" t="s">
        <v>96</v>
      </c>
      <c r="E102" s="138"/>
      <c r="F102" s="138"/>
      <c r="G102" s="138"/>
      <c r="H102" s="138"/>
      <c r="I102" s="138"/>
      <c r="J102" s="139">
        <f>J178</f>
        <v>0</v>
      </c>
      <c r="K102" s="10"/>
      <c r="L102" s="136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36"/>
      <c r="C103" s="10"/>
      <c r="D103" s="137" t="s">
        <v>97</v>
      </c>
      <c r="E103" s="138"/>
      <c r="F103" s="138"/>
      <c r="G103" s="138"/>
      <c r="H103" s="138"/>
      <c r="I103" s="138"/>
      <c r="J103" s="139">
        <f>J184</f>
        <v>0</v>
      </c>
      <c r="K103" s="10"/>
      <c r="L103" s="136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36"/>
      <c r="C104" s="10"/>
      <c r="D104" s="137" t="s">
        <v>98</v>
      </c>
      <c r="E104" s="138"/>
      <c r="F104" s="138"/>
      <c r="G104" s="138"/>
      <c r="H104" s="138"/>
      <c r="I104" s="138"/>
      <c r="J104" s="139">
        <f>J196</f>
        <v>0</v>
      </c>
      <c r="K104" s="10"/>
      <c r="L104" s="136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36"/>
      <c r="C105" s="10"/>
      <c r="D105" s="137" t="s">
        <v>99</v>
      </c>
      <c r="E105" s="138"/>
      <c r="F105" s="138"/>
      <c r="G105" s="138"/>
      <c r="H105" s="138"/>
      <c r="I105" s="138"/>
      <c r="J105" s="139">
        <f>J202</f>
        <v>0</v>
      </c>
      <c r="K105" s="10"/>
      <c r="L105" s="136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36"/>
      <c r="C106" s="10"/>
      <c r="D106" s="137" t="s">
        <v>100</v>
      </c>
      <c r="E106" s="138"/>
      <c r="F106" s="138"/>
      <c r="G106" s="138"/>
      <c r="H106" s="138"/>
      <c r="I106" s="138"/>
      <c r="J106" s="139">
        <f>J209</f>
        <v>0</v>
      </c>
      <c r="K106" s="10"/>
      <c r="L106" s="136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9" customFormat="1" ht="24.96" customHeight="1">
      <c r="A107" s="9"/>
      <c r="B107" s="132"/>
      <c r="C107" s="9"/>
      <c r="D107" s="133" t="s">
        <v>101</v>
      </c>
      <c r="E107" s="134"/>
      <c r="F107" s="134"/>
      <c r="G107" s="134"/>
      <c r="H107" s="134"/>
      <c r="I107" s="134"/>
      <c r="J107" s="135">
        <f>J214</f>
        <v>0</v>
      </c>
      <c r="K107" s="9"/>
      <c r="L107" s="132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10" customFormat="1" ht="19.92" customHeight="1">
      <c r="A108" s="10"/>
      <c r="B108" s="136"/>
      <c r="C108" s="10"/>
      <c r="D108" s="137" t="s">
        <v>102</v>
      </c>
      <c r="E108" s="138"/>
      <c r="F108" s="138"/>
      <c r="G108" s="138"/>
      <c r="H108" s="138"/>
      <c r="I108" s="138"/>
      <c r="J108" s="139">
        <f>J215</f>
        <v>0</v>
      </c>
      <c r="K108" s="10"/>
      <c r="L108" s="136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36"/>
      <c r="C109" s="10"/>
      <c r="D109" s="137" t="s">
        <v>103</v>
      </c>
      <c r="E109" s="138"/>
      <c r="F109" s="138"/>
      <c r="G109" s="138"/>
      <c r="H109" s="138"/>
      <c r="I109" s="138"/>
      <c r="J109" s="139">
        <f>J217</f>
        <v>0</v>
      </c>
      <c r="K109" s="10"/>
      <c r="L109" s="136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36"/>
      <c r="C110" s="10"/>
      <c r="D110" s="137" t="s">
        <v>104</v>
      </c>
      <c r="E110" s="138"/>
      <c r="F110" s="138"/>
      <c r="G110" s="138"/>
      <c r="H110" s="138"/>
      <c r="I110" s="138"/>
      <c r="J110" s="139">
        <f>J219</f>
        <v>0</v>
      </c>
      <c r="K110" s="10"/>
      <c r="L110" s="136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2" customFormat="1" ht="21.84" customHeight="1">
      <c r="A111" s="36"/>
      <c r="B111" s="37"/>
      <c r="C111" s="36"/>
      <c r="D111" s="36"/>
      <c r="E111" s="36"/>
      <c r="F111" s="36"/>
      <c r="G111" s="36"/>
      <c r="H111" s="36"/>
      <c r="I111" s="36"/>
      <c r="J111" s="36"/>
      <c r="K111" s="36"/>
      <c r="L111" s="53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</row>
    <row r="112" s="2" customFormat="1" ht="6.96" customHeight="1">
      <c r="A112" s="36"/>
      <c r="B112" s="58"/>
      <c r="C112" s="59"/>
      <c r="D112" s="59"/>
      <c r="E112" s="59"/>
      <c r="F112" s="59"/>
      <c r="G112" s="59"/>
      <c r="H112" s="59"/>
      <c r="I112" s="59"/>
      <c r="J112" s="59"/>
      <c r="K112" s="59"/>
      <c r="L112" s="53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</row>
    <row r="116" s="2" customFormat="1" ht="6.96" customHeight="1">
      <c r="A116" s="36"/>
      <c r="B116" s="60"/>
      <c r="C116" s="61"/>
      <c r="D116" s="61"/>
      <c r="E116" s="61"/>
      <c r="F116" s="61"/>
      <c r="G116" s="61"/>
      <c r="H116" s="61"/>
      <c r="I116" s="61"/>
      <c r="J116" s="61"/>
      <c r="K116" s="61"/>
      <c r="L116" s="53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</row>
    <row r="117" s="2" customFormat="1" ht="24.96" customHeight="1">
      <c r="A117" s="36"/>
      <c r="B117" s="37"/>
      <c r="C117" s="21" t="s">
        <v>105</v>
      </c>
      <c r="D117" s="36"/>
      <c r="E117" s="36"/>
      <c r="F117" s="36"/>
      <c r="G117" s="36"/>
      <c r="H117" s="36"/>
      <c r="I117" s="36"/>
      <c r="J117" s="36"/>
      <c r="K117" s="36"/>
      <c r="L117" s="53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</row>
    <row r="118" s="2" customFormat="1" ht="6.96" customHeight="1">
      <c r="A118" s="36"/>
      <c r="B118" s="37"/>
      <c r="C118" s="36"/>
      <c r="D118" s="36"/>
      <c r="E118" s="36"/>
      <c r="F118" s="36"/>
      <c r="G118" s="36"/>
      <c r="H118" s="36"/>
      <c r="I118" s="36"/>
      <c r="J118" s="36"/>
      <c r="K118" s="36"/>
      <c r="L118" s="53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</row>
    <row r="119" s="2" customFormat="1" ht="12" customHeight="1">
      <c r="A119" s="36"/>
      <c r="B119" s="37"/>
      <c r="C119" s="30" t="s">
        <v>16</v>
      </c>
      <c r="D119" s="36"/>
      <c r="E119" s="36"/>
      <c r="F119" s="36"/>
      <c r="G119" s="36"/>
      <c r="H119" s="36"/>
      <c r="I119" s="36"/>
      <c r="J119" s="36"/>
      <c r="K119" s="36"/>
      <c r="L119" s="53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</row>
    <row r="120" s="2" customFormat="1" ht="16.5" customHeight="1">
      <c r="A120" s="36"/>
      <c r="B120" s="37"/>
      <c r="C120" s="36"/>
      <c r="D120" s="36"/>
      <c r="E120" s="65" t="str">
        <f>E7</f>
        <v>Výměna 7 oken a nátěr vchodových dveří</v>
      </c>
      <c r="F120" s="36"/>
      <c r="G120" s="36"/>
      <c r="H120" s="36"/>
      <c r="I120" s="36"/>
      <c r="J120" s="36"/>
      <c r="K120" s="36"/>
      <c r="L120" s="53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</row>
    <row r="121" s="2" customFormat="1" ht="6.96" customHeight="1">
      <c r="A121" s="36"/>
      <c r="B121" s="37"/>
      <c r="C121" s="36"/>
      <c r="D121" s="36"/>
      <c r="E121" s="36"/>
      <c r="F121" s="36"/>
      <c r="G121" s="36"/>
      <c r="H121" s="36"/>
      <c r="I121" s="36"/>
      <c r="J121" s="36"/>
      <c r="K121" s="36"/>
      <c r="L121" s="53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</row>
    <row r="122" s="2" customFormat="1" ht="12" customHeight="1">
      <c r="A122" s="36"/>
      <c r="B122" s="37"/>
      <c r="C122" s="30" t="s">
        <v>20</v>
      </c>
      <c r="D122" s="36"/>
      <c r="E122" s="36"/>
      <c r="F122" s="25" t="str">
        <f>F10</f>
        <v>Vídeňská 85a,Brno</v>
      </c>
      <c r="G122" s="36"/>
      <c r="H122" s="36"/>
      <c r="I122" s="30" t="s">
        <v>22</v>
      </c>
      <c r="J122" s="67" t="str">
        <f>IF(J10="","",J10)</f>
        <v>3. 5. 2022</v>
      </c>
      <c r="K122" s="36"/>
      <c r="L122" s="53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</row>
    <row r="123" s="2" customFormat="1" ht="6.96" customHeight="1">
      <c r="A123" s="36"/>
      <c r="B123" s="37"/>
      <c r="C123" s="36"/>
      <c r="D123" s="36"/>
      <c r="E123" s="36"/>
      <c r="F123" s="36"/>
      <c r="G123" s="36"/>
      <c r="H123" s="36"/>
      <c r="I123" s="36"/>
      <c r="J123" s="36"/>
      <c r="K123" s="36"/>
      <c r="L123" s="53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</row>
    <row r="124" s="2" customFormat="1" ht="15.15" customHeight="1">
      <c r="A124" s="36"/>
      <c r="B124" s="37"/>
      <c r="C124" s="30" t="s">
        <v>24</v>
      </c>
      <c r="D124" s="36"/>
      <c r="E124" s="36"/>
      <c r="F124" s="25" t="str">
        <f>E13</f>
        <v>MmBrna,OSM,Husova 3, Brno</v>
      </c>
      <c r="G124" s="36"/>
      <c r="H124" s="36"/>
      <c r="I124" s="30" t="s">
        <v>30</v>
      </c>
      <c r="J124" s="34" t="str">
        <f>E19</f>
        <v>Radka Volková</v>
      </c>
      <c r="K124" s="36"/>
      <c r="L124" s="53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</row>
    <row r="125" s="2" customFormat="1" ht="15.15" customHeight="1">
      <c r="A125" s="36"/>
      <c r="B125" s="37"/>
      <c r="C125" s="30" t="s">
        <v>28</v>
      </c>
      <c r="D125" s="36"/>
      <c r="E125" s="36"/>
      <c r="F125" s="25" t="str">
        <f>IF(E16="","",E16)</f>
        <v>Vyplň údaj</v>
      </c>
      <c r="G125" s="36"/>
      <c r="H125" s="36"/>
      <c r="I125" s="30" t="s">
        <v>33</v>
      </c>
      <c r="J125" s="34" t="str">
        <f>E22</f>
        <v>Radka Volková</v>
      </c>
      <c r="K125" s="36"/>
      <c r="L125" s="53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</row>
    <row r="126" s="2" customFormat="1" ht="10.32" customHeight="1">
      <c r="A126" s="36"/>
      <c r="B126" s="37"/>
      <c r="C126" s="36"/>
      <c r="D126" s="36"/>
      <c r="E126" s="36"/>
      <c r="F126" s="36"/>
      <c r="G126" s="36"/>
      <c r="H126" s="36"/>
      <c r="I126" s="36"/>
      <c r="J126" s="36"/>
      <c r="K126" s="36"/>
      <c r="L126" s="53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</row>
    <row r="127" s="11" customFormat="1" ht="29.28" customHeight="1">
      <c r="A127" s="140"/>
      <c r="B127" s="141"/>
      <c r="C127" s="142" t="s">
        <v>106</v>
      </c>
      <c r="D127" s="143" t="s">
        <v>60</v>
      </c>
      <c r="E127" s="143" t="s">
        <v>56</v>
      </c>
      <c r="F127" s="143" t="s">
        <v>57</v>
      </c>
      <c r="G127" s="143" t="s">
        <v>107</v>
      </c>
      <c r="H127" s="143" t="s">
        <v>108</v>
      </c>
      <c r="I127" s="143" t="s">
        <v>109</v>
      </c>
      <c r="J127" s="143" t="s">
        <v>86</v>
      </c>
      <c r="K127" s="144" t="s">
        <v>110</v>
      </c>
      <c r="L127" s="145"/>
      <c r="M127" s="84" t="s">
        <v>1</v>
      </c>
      <c r="N127" s="85" t="s">
        <v>39</v>
      </c>
      <c r="O127" s="85" t="s">
        <v>111</v>
      </c>
      <c r="P127" s="85" t="s">
        <v>112</v>
      </c>
      <c r="Q127" s="85" t="s">
        <v>113</v>
      </c>
      <c r="R127" s="85" t="s">
        <v>114</v>
      </c>
      <c r="S127" s="85" t="s">
        <v>115</v>
      </c>
      <c r="T127" s="86" t="s">
        <v>116</v>
      </c>
      <c r="U127" s="140"/>
      <c r="V127" s="140"/>
      <c r="W127" s="140"/>
      <c r="X127" s="140"/>
      <c r="Y127" s="140"/>
      <c r="Z127" s="140"/>
      <c r="AA127" s="140"/>
      <c r="AB127" s="140"/>
      <c r="AC127" s="140"/>
      <c r="AD127" s="140"/>
      <c r="AE127" s="140"/>
    </row>
    <row r="128" s="2" customFormat="1" ht="22.8" customHeight="1">
      <c r="A128" s="36"/>
      <c r="B128" s="37"/>
      <c r="C128" s="91" t="s">
        <v>117</v>
      </c>
      <c r="D128" s="36"/>
      <c r="E128" s="36"/>
      <c r="F128" s="36"/>
      <c r="G128" s="36"/>
      <c r="H128" s="36"/>
      <c r="I128" s="36"/>
      <c r="J128" s="146">
        <f>BK128</f>
        <v>0</v>
      </c>
      <c r="K128" s="36"/>
      <c r="L128" s="37"/>
      <c r="M128" s="87"/>
      <c r="N128" s="71"/>
      <c r="O128" s="88"/>
      <c r="P128" s="147">
        <f>P129+P177+P214</f>
        <v>0</v>
      </c>
      <c r="Q128" s="88"/>
      <c r="R128" s="147">
        <f>R129+R177+R214</f>
        <v>1.5977451600000001</v>
      </c>
      <c r="S128" s="88"/>
      <c r="T128" s="148">
        <f>T129+T177+T214</f>
        <v>0.48357449999999996</v>
      </c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T128" s="17" t="s">
        <v>74</v>
      </c>
      <c r="AU128" s="17" t="s">
        <v>88</v>
      </c>
      <c r="BK128" s="149">
        <f>BK129+BK177+BK214</f>
        <v>0</v>
      </c>
    </row>
    <row r="129" s="12" customFormat="1" ht="25.92" customHeight="1">
      <c r="A129" s="12"/>
      <c r="B129" s="150"/>
      <c r="C129" s="12"/>
      <c r="D129" s="151" t="s">
        <v>74</v>
      </c>
      <c r="E129" s="152" t="s">
        <v>118</v>
      </c>
      <c r="F129" s="152" t="s">
        <v>119</v>
      </c>
      <c r="G129" s="12"/>
      <c r="H129" s="12"/>
      <c r="I129" s="153"/>
      <c r="J129" s="154">
        <f>BK129</f>
        <v>0</v>
      </c>
      <c r="K129" s="12"/>
      <c r="L129" s="150"/>
      <c r="M129" s="155"/>
      <c r="N129" s="156"/>
      <c r="O129" s="156"/>
      <c r="P129" s="157">
        <f>P130+P133+P157+P169+P175</f>
        <v>0</v>
      </c>
      <c r="Q129" s="156"/>
      <c r="R129" s="157">
        <f>R130+R133+R157+R169+R175</f>
        <v>1.57184214</v>
      </c>
      <c r="S129" s="156"/>
      <c r="T129" s="158">
        <f>T130+T133+T157+T169+T175</f>
        <v>0.47363799999999995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151" t="s">
        <v>80</v>
      </c>
      <c r="AT129" s="159" t="s">
        <v>74</v>
      </c>
      <c r="AU129" s="159" t="s">
        <v>75</v>
      </c>
      <c r="AY129" s="151" t="s">
        <v>120</v>
      </c>
      <c r="BK129" s="160">
        <f>BK130+BK133+BK157+BK169+BK175</f>
        <v>0</v>
      </c>
    </row>
    <row r="130" s="12" customFormat="1" ht="22.8" customHeight="1">
      <c r="A130" s="12"/>
      <c r="B130" s="150"/>
      <c r="C130" s="12"/>
      <c r="D130" s="151" t="s">
        <v>74</v>
      </c>
      <c r="E130" s="161" t="s">
        <v>121</v>
      </c>
      <c r="F130" s="161" t="s">
        <v>122</v>
      </c>
      <c r="G130" s="12"/>
      <c r="H130" s="12"/>
      <c r="I130" s="153"/>
      <c r="J130" s="162">
        <f>BK130</f>
        <v>0</v>
      </c>
      <c r="K130" s="12"/>
      <c r="L130" s="150"/>
      <c r="M130" s="155"/>
      <c r="N130" s="156"/>
      <c r="O130" s="156"/>
      <c r="P130" s="157">
        <f>SUM(P131:P132)</f>
        <v>0</v>
      </c>
      <c r="Q130" s="156"/>
      <c r="R130" s="157">
        <f>SUM(R131:R132)</f>
        <v>0.46981109999999998</v>
      </c>
      <c r="S130" s="156"/>
      <c r="T130" s="158">
        <f>SUM(T131:T132)</f>
        <v>0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151" t="s">
        <v>80</v>
      </c>
      <c r="AT130" s="159" t="s">
        <v>74</v>
      </c>
      <c r="AU130" s="159" t="s">
        <v>80</v>
      </c>
      <c r="AY130" s="151" t="s">
        <v>120</v>
      </c>
      <c r="BK130" s="160">
        <f>SUM(BK131:BK132)</f>
        <v>0</v>
      </c>
    </row>
    <row r="131" s="2" customFormat="1" ht="24.15" customHeight="1">
      <c r="A131" s="36"/>
      <c r="B131" s="163"/>
      <c r="C131" s="164" t="s">
        <v>80</v>
      </c>
      <c r="D131" s="164" t="s">
        <v>123</v>
      </c>
      <c r="E131" s="165" t="s">
        <v>124</v>
      </c>
      <c r="F131" s="166" t="s">
        <v>125</v>
      </c>
      <c r="G131" s="167" t="s">
        <v>126</v>
      </c>
      <c r="H131" s="168">
        <v>0.35399999999999998</v>
      </c>
      <c r="I131" s="169"/>
      <c r="J131" s="170">
        <f>ROUND(I131*H131,2)</f>
        <v>0</v>
      </c>
      <c r="K131" s="166" t="s">
        <v>127</v>
      </c>
      <c r="L131" s="37"/>
      <c r="M131" s="171" t="s">
        <v>1</v>
      </c>
      <c r="N131" s="172" t="s">
        <v>40</v>
      </c>
      <c r="O131" s="75"/>
      <c r="P131" s="173">
        <f>O131*H131</f>
        <v>0</v>
      </c>
      <c r="Q131" s="173">
        <v>1.3271500000000001</v>
      </c>
      <c r="R131" s="173">
        <f>Q131*H131</f>
        <v>0.46981109999999998</v>
      </c>
      <c r="S131" s="173">
        <v>0</v>
      </c>
      <c r="T131" s="174">
        <f>S131*H131</f>
        <v>0</v>
      </c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R131" s="175" t="s">
        <v>128</v>
      </c>
      <c r="AT131" s="175" t="s">
        <v>123</v>
      </c>
      <c r="AU131" s="175" t="s">
        <v>82</v>
      </c>
      <c r="AY131" s="17" t="s">
        <v>120</v>
      </c>
      <c r="BE131" s="176">
        <f>IF(N131="základní",J131,0)</f>
        <v>0</v>
      </c>
      <c r="BF131" s="176">
        <f>IF(N131="snížená",J131,0)</f>
        <v>0</v>
      </c>
      <c r="BG131" s="176">
        <f>IF(N131="zákl. přenesená",J131,0)</f>
        <v>0</v>
      </c>
      <c r="BH131" s="176">
        <f>IF(N131="sníž. přenesená",J131,0)</f>
        <v>0</v>
      </c>
      <c r="BI131" s="176">
        <f>IF(N131="nulová",J131,0)</f>
        <v>0</v>
      </c>
      <c r="BJ131" s="17" t="s">
        <v>80</v>
      </c>
      <c r="BK131" s="176">
        <f>ROUND(I131*H131,2)</f>
        <v>0</v>
      </c>
      <c r="BL131" s="17" t="s">
        <v>128</v>
      </c>
      <c r="BM131" s="175" t="s">
        <v>129</v>
      </c>
    </row>
    <row r="132" s="13" customFormat="1">
      <c r="A132" s="13"/>
      <c r="B132" s="177"/>
      <c r="C132" s="13"/>
      <c r="D132" s="178" t="s">
        <v>130</v>
      </c>
      <c r="E132" s="179" t="s">
        <v>1</v>
      </c>
      <c r="F132" s="180" t="s">
        <v>131</v>
      </c>
      <c r="G132" s="13"/>
      <c r="H132" s="181">
        <v>0.35399999999999998</v>
      </c>
      <c r="I132" s="182"/>
      <c r="J132" s="13"/>
      <c r="K132" s="13"/>
      <c r="L132" s="177"/>
      <c r="M132" s="183"/>
      <c r="N132" s="184"/>
      <c r="O132" s="184"/>
      <c r="P132" s="184"/>
      <c r="Q132" s="184"/>
      <c r="R132" s="184"/>
      <c r="S132" s="184"/>
      <c r="T132" s="185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179" t="s">
        <v>130</v>
      </c>
      <c r="AU132" s="179" t="s">
        <v>82</v>
      </c>
      <c r="AV132" s="13" t="s">
        <v>82</v>
      </c>
      <c r="AW132" s="13" t="s">
        <v>32</v>
      </c>
      <c r="AX132" s="13" t="s">
        <v>80</v>
      </c>
      <c r="AY132" s="179" t="s">
        <v>120</v>
      </c>
    </row>
    <row r="133" s="12" customFormat="1" ht="22.8" customHeight="1">
      <c r="A133" s="12"/>
      <c r="B133" s="150"/>
      <c r="C133" s="12"/>
      <c r="D133" s="151" t="s">
        <v>74</v>
      </c>
      <c r="E133" s="161" t="s">
        <v>132</v>
      </c>
      <c r="F133" s="161" t="s">
        <v>133</v>
      </c>
      <c r="G133" s="12"/>
      <c r="H133" s="12"/>
      <c r="I133" s="153"/>
      <c r="J133" s="162">
        <f>BK133</f>
        <v>0</v>
      </c>
      <c r="K133" s="12"/>
      <c r="L133" s="150"/>
      <c r="M133" s="155"/>
      <c r="N133" s="156"/>
      <c r="O133" s="156"/>
      <c r="P133" s="157">
        <f>SUM(P134:P156)</f>
        <v>0</v>
      </c>
      <c r="Q133" s="156"/>
      <c r="R133" s="157">
        <f>SUM(R134:R156)</f>
        <v>1.0988250399999999</v>
      </c>
      <c r="S133" s="156"/>
      <c r="T133" s="158">
        <f>SUM(T134:T156)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51" t="s">
        <v>80</v>
      </c>
      <c r="AT133" s="159" t="s">
        <v>74</v>
      </c>
      <c r="AU133" s="159" t="s">
        <v>80</v>
      </c>
      <c r="AY133" s="151" t="s">
        <v>120</v>
      </c>
      <c r="BK133" s="160">
        <f>SUM(BK134:BK156)</f>
        <v>0</v>
      </c>
    </row>
    <row r="134" s="2" customFormat="1" ht="21.75" customHeight="1">
      <c r="A134" s="36"/>
      <c r="B134" s="163"/>
      <c r="C134" s="164" t="s">
        <v>82</v>
      </c>
      <c r="D134" s="164" t="s">
        <v>123</v>
      </c>
      <c r="E134" s="165" t="s">
        <v>134</v>
      </c>
      <c r="F134" s="166" t="s">
        <v>135</v>
      </c>
      <c r="G134" s="167" t="s">
        <v>136</v>
      </c>
      <c r="H134" s="168">
        <v>2.298</v>
      </c>
      <c r="I134" s="169"/>
      <c r="J134" s="170">
        <f>ROUND(I134*H134,2)</f>
        <v>0</v>
      </c>
      <c r="K134" s="166" t="s">
        <v>127</v>
      </c>
      <c r="L134" s="37"/>
      <c r="M134" s="171" t="s">
        <v>1</v>
      </c>
      <c r="N134" s="172" t="s">
        <v>41</v>
      </c>
      <c r="O134" s="75"/>
      <c r="P134" s="173">
        <f>O134*H134</f>
        <v>0</v>
      </c>
      <c r="Q134" s="173">
        <v>0.040000000000000001</v>
      </c>
      <c r="R134" s="173">
        <f>Q134*H134</f>
        <v>0.091920000000000002</v>
      </c>
      <c r="S134" s="173">
        <v>0</v>
      </c>
      <c r="T134" s="174">
        <f>S134*H134</f>
        <v>0</v>
      </c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R134" s="175" t="s">
        <v>128</v>
      </c>
      <c r="AT134" s="175" t="s">
        <v>123</v>
      </c>
      <c r="AU134" s="175" t="s">
        <v>82</v>
      </c>
      <c r="AY134" s="17" t="s">
        <v>120</v>
      </c>
      <c r="BE134" s="176">
        <f>IF(N134="základní",J134,0)</f>
        <v>0</v>
      </c>
      <c r="BF134" s="176">
        <f>IF(N134="snížená",J134,0)</f>
        <v>0</v>
      </c>
      <c r="BG134" s="176">
        <f>IF(N134="zákl. přenesená",J134,0)</f>
        <v>0</v>
      </c>
      <c r="BH134" s="176">
        <f>IF(N134="sníž. přenesená",J134,0)</f>
        <v>0</v>
      </c>
      <c r="BI134" s="176">
        <f>IF(N134="nulová",J134,0)</f>
        <v>0</v>
      </c>
      <c r="BJ134" s="17" t="s">
        <v>82</v>
      </c>
      <c r="BK134" s="176">
        <f>ROUND(I134*H134,2)</f>
        <v>0</v>
      </c>
      <c r="BL134" s="17" t="s">
        <v>128</v>
      </c>
      <c r="BM134" s="175" t="s">
        <v>137</v>
      </c>
    </row>
    <row r="135" s="13" customFormat="1">
      <c r="A135" s="13"/>
      <c r="B135" s="177"/>
      <c r="C135" s="13"/>
      <c r="D135" s="178" t="s">
        <v>130</v>
      </c>
      <c r="E135" s="179" t="s">
        <v>1</v>
      </c>
      <c r="F135" s="180" t="s">
        <v>138</v>
      </c>
      <c r="G135" s="13"/>
      <c r="H135" s="181">
        <v>1.4179999999999999</v>
      </c>
      <c r="I135" s="182"/>
      <c r="J135" s="13"/>
      <c r="K135" s="13"/>
      <c r="L135" s="177"/>
      <c r="M135" s="183"/>
      <c r="N135" s="184"/>
      <c r="O135" s="184"/>
      <c r="P135" s="184"/>
      <c r="Q135" s="184"/>
      <c r="R135" s="184"/>
      <c r="S135" s="184"/>
      <c r="T135" s="185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179" t="s">
        <v>130</v>
      </c>
      <c r="AU135" s="179" t="s">
        <v>82</v>
      </c>
      <c r="AV135" s="13" t="s">
        <v>82</v>
      </c>
      <c r="AW135" s="13" t="s">
        <v>32</v>
      </c>
      <c r="AX135" s="13" t="s">
        <v>75</v>
      </c>
      <c r="AY135" s="179" t="s">
        <v>120</v>
      </c>
    </row>
    <row r="136" s="13" customFormat="1">
      <c r="A136" s="13"/>
      <c r="B136" s="177"/>
      <c r="C136" s="13"/>
      <c r="D136" s="178" t="s">
        <v>130</v>
      </c>
      <c r="E136" s="179" t="s">
        <v>1</v>
      </c>
      <c r="F136" s="180" t="s">
        <v>139</v>
      </c>
      <c r="G136" s="13"/>
      <c r="H136" s="181">
        <v>0.40500000000000003</v>
      </c>
      <c r="I136" s="182"/>
      <c r="J136" s="13"/>
      <c r="K136" s="13"/>
      <c r="L136" s="177"/>
      <c r="M136" s="183"/>
      <c r="N136" s="184"/>
      <c r="O136" s="184"/>
      <c r="P136" s="184"/>
      <c r="Q136" s="184"/>
      <c r="R136" s="184"/>
      <c r="S136" s="184"/>
      <c r="T136" s="185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179" t="s">
        <v>130</v>
      </c>
      <c r="AU136" s="179" t="s">
        <v>82</v>
      </c>
      <c r="AV136" s="13" t="s">
        <v>82</v>
      </c>
      <c r="AW136" s="13" t="s">
        <v>32</v>
      </c>
      <c r="AX136" s="13" t="s">
        <v>75</v>
      </c>
      <c r="AY136" s="179" t="s">
        <v>120</v>
      </c>
    </row>
    <row r="137" s="13" customFormat="1">
      <c r="A137" s="13"/>
      <c r="B137" s="177"/>
      <c r="C137" s="13"/>
      <c r="D137" s="178" t="s">
        <v>130</v>
      </c>
      <c r="E137" s="179" t="s">
        <v>1</v>
      </c>
      <c r="F137" s="180" t="s">
        <v>140</v>
      </c>
      <c r="G137" s="13"/>
      <c r="H137" s="181">
        <v>0.47499999999999998</v>
      </c>
      <c r="I137" s="182"/>
      <c r="J137" s="13"/>
      <c r="K137" s="13"/>
      <c r="L137" s="177"/>
      <c r="M137" s="183"/>
      <c r="N137" s="184"/>
      <c r="O137" s="184"/>
      <c r="P137" s="184"/>
      <c r="Q137" s="184"/>
      <c r="R137" s="184"/>
      <c r="S137" s="184"/>
      <c r="T137" s="185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179" t="s">
        <v>130</v>
      </c>
      <c r="AU137" s="179" t="s">
        <v>82</v>
      </c>
      <c r="AV137" s="13" t="s">
        <v>82</v>
      </c>
      <c r="AW137" s="13" t="s">
        <v>32</v>
      </c>
      <c r="AX137" s="13" t="s">
        <v>75</v>
      </c>
      <c r="AY137" s="179" t="s">
        <v>120</v>
      </c>
    </row>
    <row r="138" s="14" customFormat="1">
      <c r="A138" s="14"/>
      <c r="B138" s="186"/>
      <c r="C138" s="14"/>
      <c r="D138" s="178" t="s">
        <v>130</v>
      </c>
      <c r="E138" s="187" t="s">
        <v>1</v>
      </c>
      <c r="F138" s="188" t="s">
        <v>141</v>
      </c>
      <c r="G138" s="14"/>
      <c r="H138" s="189">
        <v>2.298</v>
      </c>
      <c r="I138" s="190"/>
      <c r="J138" s="14"/>
      <c r="K138" s="14"/>
      <c r="L138" s="186"/>
      <c r="M138" s="191"/>
      <c r="N138" s="192"/>
      <c r="O138" s="192"/>
      <c r="P138" s="192"/>
      <c r="Q138" s="192"/>
      <c r="R138" s="192"/>
      <c r="S138" s="192"/>
      <c r="T138" s="193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T138" s="187" t="s">
        <v>130</v>
      </c>
      <c r="AU138" s="187" t="s">
        <v>82</v>
      </c>
      <c r="AV138" s="14" t="s">
        <v>128</v>
      </c>
      <c r="AW138" s="14" t="s">
        <v>32</v>
      </c>
      <c r="AX138" s="14" t="s">
        <v>80</v>
      </c>
      <c r="AY138" s="187" t="s">
        <v>120</v>
      </c>
    </row>
    <row r="139" s="2" customFormat="1" ht="21.75" customHeight="1">
      <c r="A139" s="36"/>
      <c r="B139" s="163"/>
      <c r="C139" s="164" t="s">
        <v>121</v>
      </c>
      <c r="D139" s="164" t="s">
        <v>123</v>
      </c>
      <c r="E139" s="165" t="s">
        <v>142</v>
      </c>
      <c r="F139" s="166" t="s">
        <v>143</v>
      </c>
      <c r="G139" s="167" t="s">
        <v>136</v>
      </c>
      <c r="H139" s="168">
        <v>5.5099999999999998</v>
      </c>
      <c r="I139" s="169"/>
      <c r="J139" s="170">
        <f>ROUND(I139*H139,2)</f>
        <v>0</v>
      </c>
      <c r="K139" s="166" t="s">
        <v>127</v>
      </c>
      <c r="L139" s="37"/>
      <c r="M139" s="171" t="s">
        <v>1</v>
      </c>
      <c r="N139" s="172" t="s">
        <v>41</v>
      </c>
      <c r="O139" s="75"/>
      <c r="P139" s="173">
        <f>O139*H139</f>
        <v>0</v>
      </c>
      <c r="Q139" s="173">
        <v>0.040000000000000001</v>
      </c>
      <c r="R139" s="173">
        <f>Q139*H139</f>
        <v>0.22039999999999999</v>
      </c>
      <c r="S139" s="173">
        <v>0</v>
      </c>
      <c r="T139" s="174">
        <f>S139*H139</f>
        <v>0</v>
      </c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R139" s="175" t="s">
        <v>128</v>
      </c>
      <c r="AT139" s="175" t="s">
        <v>123</v>
      </c>
      <c r="AU139" s="175" t="s">
        <v>82</v>
      </c>
      <c r="AY139" s="17" t="s">
        <v>120</v>
      </c>
      <c r="BE139" s="176">
        <f>IF(N139="základní",J139,0)</f>
        <v>0</v>
      </c>
      <c r="BF139" s="176">
        <f>IF(N139="snížená",J139,0)</f>
        <v>0</v>
      </c>
      <c r="BG139" s="176">
        <f>IF(N139="zákl. přenesená",J139,0)</f>
        <v>0</v>
      </c>
      <c r="BH139" s="176">
        <f>IF(N139="sníž. přenesená",J139,0)</f>
        <v>0</v>
      </c>
      <c r="BI139" s="176">
        <f>IF(N139="nulová",J139,0)</f>
        <v>0</v>
      </c>
      <c r="BJ139" s="17" t="s">
        <v>82</v>
      </c>
      <c r="BK139" s="176">
        <f>ROUND(I139*H139,2)</f>
        <v>0</v>
      </c>
      <c r="BL139" s="17" t="s">
        <v>128</v>
      </c>
      <c r="BM139" s="175" t="s">
        <v>144</v>
      </c>
    </row>
    <row r="140" s="13" customFormat="1">
      <c r="A140" s="13"/>
      <c r="B140" s="177"/>
      <c r="C140" s="13"/>
      <c r="D140" s="178" t="s">
        <v>130</v>
      </c>
      <c r="E140" s="179" t="s">
        <v>1</v>
      </c>
      <c r="F140" s="180" t="s">
        <v>145</v>
      </c>
      <c r="G140" s="13"/>
      <c r="H140" s="181">
        <v>3.5099999999999998</v>
      </c>
      <c r="I140" s="182"/>
      <c r="J140" s="13"/>
      <c r="K140" s="13"/>
      <c r="L140" s="177"/>
      <c r="M140" s="183"/>
      <c r="N140" s="184"/>
      <c r="O140" s="184"/>
      <c r="P140" s="184"/>
      <c r="Q140" s="184"/>
      <c r="R140" s="184"/>
      <c r="S140" s="184"/>
      <c r="T140" s="185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179" t="s">
        <v>130</v>
      </c>
      <c r="AU140" s="179" t="s">
        <v>82</v>
      </c>
      <c r="AV140" s="13" t="s">
        <v>82</v>
      </c>
      <c r="AW140" s="13" t="s">
        <v>32</v>
      </c>
      <c r="AX140" s="13" t="s">
        <v>75</v>
      </c>
      <c r="AY140" s="179" t="s">
        <v>120</v>
      </c>
    </row>
    <row r="141" s="13" customFormat="1">
      <c r="A141" s="13"/>
      <c r="B141" s="177"/>
      <c r="C141" s="13"/>
      <c r="D141" s="178" t="s">
        <v>130</v>
      </c>
      <c r="E141" s="179" t="s">
        <v>1</v>
      </c>
      <c r="F141" s="180" t="s">
        <v>146</v>
      </c>
      <c r="G141" s="13"/>
      <c r="H141" s="181">
        <v>0.65000000000000002</v>
      </c>
      <c r="I141" s="182"/>
      <c r="J141" s="13"/>
      <c r="K141" s="13"/>
      <c r="L141" s="177"/>
      <c r="M141" s="183"/>
      <c r="N141" s="184"/>
      <c r="O141" s="184"/>
      <c r="P141" s="184"/>
      <c r="Q141" s="184"/>
      <c r="R141" s="184"/>
      <c r="S141" s="184"/>
      <c r="T141" s="185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179" t="s">
        <v>130</v>
      </c>
      <c r="AU141" s="179" t="s">
        <v>82</v>
      </c>
      <c r="AV141" s="13" t="s">
        <v>82</v>
      </c>
      <c r="AW141" s="13" t="s">
        <v>32</v>
      </c>
      <c r="AX141" s="13" t="s">
        <v>75</v>
      </c>
      <c r="AY141" s="179" t="s">
        <v>120</v>
      </c>
    </row>
    <row r="142" s="13" customFormat="1">
      <c r="A142" s="13"/>
      <c r="B142" s="177"/>
      <c r="C142" s="13"/>
      <c r="D142" s="178" t="s">
        <v>130</v>
      </c>
      <c r="E142" s="179" t="s">
        <v>1</v>
      </c>
      <c r="F142" s="180" t="s">
        <v>147</v>
      </c>
      <c r="G142" s="13"/>
      <c r="H142" s="181">
        <v>1.3500000000000001</v>
      </c>
      <c r="I142" s="182"/>
      <c r="J142" s="13"/>
      <c r="K142" s="13"/>
      <c r="L142" s="177"/>
      <c r="M142" s="183"/>
      <c r="N142" s="184"/>
      <c r="O142" s="184"/>
      <c r="P142" s="184"/>
      <c r="Q142" s="184"/>
      <c r="R142" s="184"/>
      <c r="S142" s="184"/>
      <c r="T142" s="185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179" t="s">
        <v>130</v>
      </c>
      <c r="AU142" s="179" t="s">
        <v>82</v>
      </c>
      <c r="AV142" s="13" t="s">
        <v>82</v>
      </c>
      <c r="AW142" s="13" t="s">
        <v>32</v>
      </c>
      <c r="AX142" s="13" t="s">
        <v>75</v>
      </c>
      <c r="AY142" s="179" t="s">
        <v>120</v>
      </c>
    </row>
    <row r="143" s="14" customFormat="1">
      <c r="A143" s="14"/>
      <c r="B143" s="186"/>
      <c r="C143" s="14"/>
      <c r="D143" s="178" t="s">
        <v>130</v>
      </c>
      <c r="E143" s="187" t="s">
        <v>1</v>
      </c>
      <c r="F143" s="188" t="s">
        <v>141</v>
      </c>
      <c r="G143" s="14"/>
      <c r="H143" s="189">
        <v>5.5099999999999998</v>
      </c>
      <c r="I143" s="190"/>
      <c r="J143" s="14"/>
      <c r="K143" s="14"/>
      <c r="L143" s="186"/>
      <c r="M143" s="191"/>
      <c r="N143" s="192"/>
      <c r="O143" s="192"/>
      <c r="P143" s="192"/>
      <c r="Q143" s="192"/>
      <c r="R143" s="192"/>
      <c r="S143" s="192"/>
      <c r="T143" s="193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T143" s="187" t="s">
        <v>130</v>
      </c>
      <c r="AU143" s="187" t="s">
        <v>82</v>
      </c>
      <c r="AV143" s="14" t="s">
        <v>128</v>
      </c>
      <c r="AW143" s="14" t="s">
        <v>32</v>
      </c>
      <c r="AX143" s="14" t="s">
        <v>80</v>
      </c>
      <c r="AY143" s="187" t="s">
        <v>120</v>
      </c>
    </row>
    <row r="144" s="2" customFormat="1" ht="24.15" customHeight="1">
      <c r="A144" s="36"/>
      <c r="B144" s="163"/>
      <c r="C144" s="164" t="s">
        <v>128</v>
      </c>
      <c r="D144" s="164" t="s">
        <v>123</v>
      </c>
      <c r="E144" s="165" t="s">
        <v>148</v>
      </c>
      <c r="F144" s="166" t="s">
        <v>149</v>
      </c>
      <c r="G144" s="167" t="s">
        <v>136</v>
      </c>
      <c r="H144" s="168">
        <v>0.98999999999999999</v>
      </c>
      <c r="I144" s="169"/>
      <c r="J144" s="170">
        <f>ROUND(I144*H144,2)</f>
        <v>0</v>
      </c>
      <c r="K144" s="166" t="s">
        <v>127</v>
      </c>
      <c r="L144" s="37"/>
      <c r="M144" s="171" t="s">
        <v>1</v>
      </c>
      <c r="N144" s="172" t="s">
        <v>40</v>
      </c>
      <c r="O144" s="75"/>
      <c r="P144" s="173">
        <f>O144*H144</f>
        <v>0</v>
      </c>
      <c r="Q144" s="173">
        <v>0.0043800000000000002</v>
      </c>
      <c r="R144" s="173">
        <f>Q144*H144</f>
        <v>0.0043362000000000001</v>
      </c>
      <c r="S144" s="173">
        <v>0</v>
      </c>
      <c r="T144" s="174">
        <f>S144*H144</f>
        <v>0</v>
      </c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R144" s="175" t="s">
        <v>128</v>
      </c>
      <c r="AT144" s="175" t="s">
        <v>123</v>
      </c>
      <c r="AU144" s="175" t="s">
        <v>82</v>
      </c>
      <c r="AY144" s="17" t="s">
        <v>120</v>
      </c>
      <c r="BE144" s="176">
        <f>IF(N144="základní",J144,0)</f>
        <v>0</v>
      </c>
      <c r="BF144" s="176">
        <f>IF(N144="snížená",J144,0)</f>
        <v>0</v>
      </c>
      <c r="BG144" s="176">
        <f>IF(N144="zákl. přenesená",J144,0)</f>
        <v>0</v>
      </c>
      <c r="BH144" s="176">
        <f>IF(N144="sníž. přenesená",J144,0)</f>
        <v>0</v>
      </c>
      <c r="BI144" s="176">
        <f>IF(N144="nulová",J144,0)</f>
        <v>0</v>
      </c>
      <c r="BJ144" s="17" t="s">
        <v>80</v>
      </c>
      <c r="BK144" s="176">
        <f>ROUND(I144*H144,2)</f>
        <v>0</v>
      </c>
      <c r="BL144" s="17" t="s">
        <v>128</v>
      </c>
      <c r="BM144" s="175" t="s">
        <v>150</v>
      </c>
    </row>
    <row r="145" s="13" customFormat="1">
      <c r="A145" s="13"/>
      <c r="B145" s="177"/>
      <c r="C145" s="13"/>
      <c r="D145" s="178" t="s">
        <v>130</v>
      </c>
      <c r="E145" s="179" t="s">
        <v>1</v>
      </c>
      <c r="F145" s="180" t="s">
        <v>151</v>
      </c>
      <c r="G145" s="13"/>
      <c r="H145" s="181">
        <v>0.98999999999999999</v>
      </c>
      <c r="I145" s="182"/>
      <c r="J145" s="13"/>
      <c r="K145" s="13"/>
      <c r="L145" s="177"/>
      <c r="M145" s="183"/>
      <c r="N145" s="184"/>
      <c r="O145" s="184"/>
      <c r="P145" s="184"/>
      <c r="Q145" s="184"/>
      <c r="R145" s="184"/>
      <c r="S145" s="184"/>
      <c r="T145" s="185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179" t="s">
        <v>130</v>
      </c>
      <c r="AU145" s="179" t="s">
        <v>82</v>
      </c>
      <c r="AV145" s="13" t="s">
        <v>82</v>
      </c>
      <c r="AW145" s="13" t="s">
        <v>32</v>
      </c>
      <c r="AX145" s="13" t="s">
        <v>80</v>
      </c>
      <c r="AY145" s="179" t="s">
        <v>120</v>
      </c>
    </row>
    <row r="146" s="2" customFormat="1" ht="24.15" customHeight="1">
      <c r="A146" s="36"/>
      <c r="B146" s="163"/>
      <c r="C146" s="164" t="s">
        <v>152</v>
      </c>
      <c r="D146" s="164" t="s">
        <v>123</v>
      </c>
      <c r="E146" s="165" t="s">
        <v>153</v>
      </c>
      <c r="F146" s="166" t="s">
        <v>154</v>
      </c>
      <c r="G146" s="167" t="s">
        <v>155</v>
      </c>
      <c r="H146" s="168">
        <v>3</v>
      </c>
      <c r="I146" s="169"/>
      <c r="J146" s="170">
        <f>ROUND(I146*H146,2)</f>
        <v>0</v>
      </c>
      <c r="K146" s="166" t="s">
        <v>127</v>
      </c>
      <c r="L146" s="37"/>
      <c r="M146" s="171" t="s">
        <v>1</v>
      </c>
      <c r="N146" s="172" t="s">
        <v>40</v>
      </c>
      <c r="O146" s="75"/>
      <c r="P146" s="173">
        <f>O146*H146</f>
        <v>0</v>
      </c>
      <c r="Q146" s="173">
        <v>0.010200000000000001</v>
      </c>
      <c r="R146" s="173">
        <f>Q146*H146</f>
        <v>0.030600000000000002</v>
      </c>
      <c r="S146" s="173">
        <v>0</v>
      </c>
      <c r="T146" s="174">
        <f>S146*H146</f>
        <v>0</v>
      </c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R146" s="175" t="s">
        <v>128</v>
      </c>
      <c r="AT146" s="175" t="s">
        <v>123</v>
      </c>
      <c r="AU146" s="175" t="s">
        <v>82</v>
      </c>
      <c r="AY146" s="17" t="s">
        <v>120</v>
      </c>
      <c r="BE146" s="176">
        <f>IF(N146="základní",J146,0)</f>
        <v>0</v>
      </c>
      <c r="BF146" s="176">
        <f>IF(N146="snížená",J146,0)</f>
        <v>0</v>
      </c>
      <c r="BG146" s="176">
        <f>IF(N146="zákl. přenesená",J146,0)</f>
        <v>0</v>
      </c>
      <c r="BH146" s="176">
        <f>IF(N146="sníž. přenesená",J146,0)</f>
        <v>0</v>
      </c>
      <c r="BI146" s="176">
        <f>IF(N146="nulová",J146,0)</f>
        <v>0</v>
      </c>
      <c r="BJ146" s="17" t="s">
        <v>80</v>
      </c>
      <c r="BK146" s="176">
        <f>ROUND(I146*H146,2)</f>
        <v>0</v>
      </c>
      <c r="BL146" s="17" t="s">
        <v>128</v>
      </c>
      <c r="BM146" s="175" t="s">
        <v>156</v>
      </c>
    </row>
    <row r="147" s="2" customFormat="1" ht="24.15" customHeight="1">
      <c r="A147" s="36"/>
      <c r="B147" s="163"/>
      <c r="C147" s="164" t="s">
        <v>132</v>
      </c>
      <c r="D147" s="164" t="s">
        <v>123</v>
      </c>
      <c r="E147" s="165" t="s">
        <v>157</v>
      </c>
      <c r="F147" s="166" t="s">
        <v>158</v>
      </c>
      <c r="G147" s="167" t="s">
        <v>136</v>
      </c>
      <c r="H147" s="168">
        <v>7.8079999999999998</v>
      </c>
      <c r="I147" s="169"/>
      <c r="J147" s="170">
        <f>ROUND(I147*H147,2)</f>
        <v>0</v>
      </c>
      <c r="K147" s="166" t="s">
        <v>127</v>
      </c>
      <c r="L147" s="37"/>
      <c r="M147" s="171" t="s">
        <v>1</v>
      </c>
      <c r="N147" s="172" t="s">
        <v>41</v>
      </c>
      <c r="O147" s="75"/>
      <c r="P147" s="173">
        <f>O147*H147</f>
        <v>0</v>
      </c>
      <c r="Q147" s="173">
        <v>0.033579999999999999</v>
      </c>
      <c r="R147" s="173">
        <f>Q147*H147</f>
        <v>0.26219263999999998</v>
      </c>
      <c r="S147" s="173">
        <v>0</v>
      </c>
      <c r="T147" s="174">
        <f>S147*H147</f>
        <v>0</v>
      </c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R147" s="175" t="s">
        <v>128</v>
      </c>
      <c r="AT147" s="175" t="s">
        <v>123</v>
      </c>
      <c r="AU147" s="175" t="s">
        <v>82</v>
      </c>
      <c r="AY147" s="17" t="s">
        <v>120</v>
      </c>
      <c r="BE147" s="176">
        <f>IF(N147="základní",J147,0)</f>
        <v>0</v>
      </c>
      <c r="BF147" s="176">
        <f>IF(N147="snížená",J147,0)</f>
        <v>0</v>
      </c>
      <c r="BG147" s="176">
        <f>IF(N147="zákl. přenesená",J147,0)</f>
        <v>0</v>
      </c>
      <c r="BH147" s="176">
        <f>IF(N147="sníž. přenesená",J147,0)</f>
        <v>0</v>
      </c>
      <c r="BI147" s="176">
        <f>IF(N147="nulová",J147,0)</f>
        <v>0</v>
      </c>
      <c r="BJ147" s="17" t="s">
        <v>82</v>
      </c>
      <c r="BK147" s="176">
        <f>ROUND(I147*H147,2)</f>
        <v>0</v>
      </c>
      <c r="BL147" s="17" t="s">
        <v>128</v>
      </c>
      <c r="BM147" s="175" t="s">
        <v>159</v>
      </c>
    </row>
    <row r="148" s="13" customFormat="1">
      <c r="A148" s="13"/>
      <c r="B148" s="177"/>
      <c r="C148" s="13"/>
      <c r="D148" s="178" t="s">
        <v>130</v>
      </c>
      <c r="E148" s="179" t="s">
        <v>1</v>
      </c>
      <c r="F148" s="180" t="s">
        <v>160</v>
      </c>
      <c r="G148" s="13"/>
      <c r="H148" s="181">
        <v>4.9279999999999999</v>
      </c>
      <c r="I148" s="182"/>
      <c r="J148" s="13"/>
      <c r="K148" s="13"/>
      <c r="L148" s="177"/>
      <c r="M148" s="183"/>
      <c r="N148" s="184"/>
      <c r="O148" s="184"/>
      <c r="P148" s="184"/>
      <c r="Q148" s="184"/>
      <c r="R148" s="184"/>
      <c r="S148" s="184"/>
      <c r="T148" s="185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179" t="s">
        <v>130</v>
      </c>
      <c r="AU148" s="179" t="s">
        <v>82</v>
      </c>
      <c r="AV148" s="13" t="s">
        <v>82</v>
      </c>
      <c r="AW148" s="13" t="s">
        <v>32</v>
      </c>
      <c r="AX148" s="13" t="s">
        <v>75</v>
      </c>
      <c r="AY148" s="179" t="s">
        <v>120</v>
      </c>
    </row>
    <row r="149" s="13" customFormat="1">
      <c r="A149" s="13"/>
      <c r="B149" s="177"/>
      <c r="C149" s="13"/>
      <c r="D149" s="178" t="s">
        <v>130</v>
      </c>
      <c r="E149" s="179" t="s">
        <v>1</v>
      </c>
      <c r="F149" s="180" t="s">
        <v>161</v>
      </c>
      <c r="G149" s="13"/>
      <c r="H149" s="181">
        <v>1.125</v>
      </c>
      <c r="I149" s="182"/>
      <c r="J149" s="13"/>
      <c r="K149" s="13"/>
      <c r="L149" s="177"/>
      <c r="M149" s="183"/>
      <c r="N149" s="184"/>
      <c r="O149" s="184"/>
      <c r="P149" s="184"/>
      <c r="Q149" s="184"/>
      <c r="R149" s="184"/>
      <c r="S149" s="184"/>
      <c r="T149" s="185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179" t="s">
        <v>130</v>
      </c>
      <c r="AU149" s="179" t="s">
        <v>82</v>
      </c>
      <c r="AV149" s="13" t="s">
        <v>82</v>
      </c>
      <c r="AW149" s="13" t="s">
        <v>32</v>
      </c>
      <c r="AX149" s="13" t="s">
        <v>75</v>
      </c>
      <c r="AY149" s="179" t="s">
        <v>120</v>
      </c>
    </row>
    <row r="150" s="13" customFormat="1">
      <c r="A150" s="13"/>
      <c r="B150" s="177"/>
      <c r="C150" s="13"/>
      <c r="D150" s="178" t="s">
        <v>130</v>
      </c>
      <c r="E150" s="179" t="s">
        <v>1</v>
      </c>
      <c r="F150" s="180" t="s">
        <v>162</v>
      </c>
      <c r="G150" s="13"/>
      <c r="H150" s="181">
        <v>1.7549999999999999</v>
      </c>
      <c r="I150" s="182"/>
      <c r="J150" s="13"/>
      <c r="K150" s="13"/>
      <c r="L150" s="177"/>
      <c r="M150" s="183"/>
      <c r="N150" s="184"/>
      <c r="O150" s="184"/>
      <c r="P150" s="184"/>
      <c r="Q150" s="184"/>
      <c r="R150" s="184"/>
      <c r="S150" s="184"/>
      <c r="T150" s="185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179" t="s">
        <v>130</v>
      </c>
      <c r="AU150" s="179" t="s">
        <v>82</v>
      </c>
      <c r="AV150" s="13" t="s">
        <v>82</v>
      </c>
      <c r="AW150" s="13" t="s">
        <v>32</v>
      </c>
      <c r="AX150" s="13" t="s">
        <v>75</v>
      </c>
      <c r="AY150" s="179" t="s">
        <v>120</v>
      </c>
    </row>
    <row r="151" s="14" customFormat="1">
      <c r="A151" s="14"/>
      <c r="B151" s="186"/>
      <c r="C151" s="14"/>
      <c r="D151" s="178" t="s">
        <v>130</v>
      </c>
      <c r="E151" s="187" t="s">
        <v>1</v>
      </c>
      <c r="F151" s="188" t="s">
        <v>141</v>
      </c>
      <c r="G151" s="14"/>
      <c r="H151" s="189">
        <v>7.8079999999999998</v>
      </c>
      <c r="I151" s="190"/>
      <c r="J151" s="14"/>
      <c r="K151" s="14"/>
      <c r="L151" s="186"/>
      <c r="M151" s="191"/>
      <c r="N151" s="192"/>
      <c r="O151" s="192"/>
      <c r="P151" s="192"/>
      <c r="Q151" s="192"/>
      <c r="R151" s="192"/>
      <c r="S151" s="192"/>
      <c r="T151" s="193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T151" s="187" t="s">
        <v>130</v>
      </c>
      <c r="AU151" s="187" t="s">
        <v>82</v>
      </c>
      <c r="AV151" s="14" t="s">
        <v>128</v>
      </c>
      <c r="AW151" s="14" t="s">
        <v>32</v>
      </c>
      <c r="AX151" s="14" t="s">
        <v>80</v>
      </c>
      <c r="AY151" s="187" t="s">
        <v>120</v>
      </c>
    </row>
    <row r="152" s="2" customFormat="1" ht="16.5" customHeight="1">
      <c r="A152" s="36"/>
      <c r="B152" s="163"/>
      <c r="C152" s="164" t="s">
        <v>163</v>
      </c>
      <c r="D152" s="164" t="s">
        <v>123</v>
      </c>
      <c r="E152" s="165" t="s">
        <v>164</v>
      </c>
      <c r="F152" s="166" t="s">
        <v>165</v>
      </c>
      <c r="G152" s="167" t="s">
        <v>155</v>
      </c>
      <c r="H152" s="168">
        <v>7</v>
      </c>
      <c r="I152" s="169"/>
      <c r="J152" s="170">
        <f>ROUND(I152*H152,2)</f>
        <v>0</v>
      </c>
      <c r="K152" s="166" t="s">
        <v>1</v>
      </c>
      <c r="L152" s="37"/>
      <c r="M152" s="171" t="s">
        <v>1</v>
      </c>
      <c r="N152" s="172" t="s">
        <v>41</v>
      </c>
      <c r="O152" s="75"/>
      <c r="P152" s="173">
        <f>O152*H152</f>
        <v>0</v>
      </c>
      <c r="Q152" s="173">
        <v>0.030450000000000001</v>
      </c>
      <c r="R152" s="173">
        <f>Q152*H152</f>
        <v>0.21315000000000001</v>
      </c>
      <c r="S152" s="173">
        <v>0</v>
      </c>
      <c r="T152" s="174">
        <f>S152*H152</f>
        <v>0</v>
      </c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R152" s="175" t="s">
        <v>128</v>
      </c>
      <c r="AT152" s="175" t="s">
        <v>123</v>
      </c>
      <c r="AU152" s="175" t="s">
        <v>82</v>
      </c>
      <c r="AY152" s="17" t="s">
        <v>120</v>
      </c>
      <c r="BE152" s="176">
        <f>IF(N152="základní",J152,0)</f>
        <v>0</v>
      </c>
      <c r="BF152" s="176">
        <f>IF(N152="snížená",J152,0)</f>
        <v>0</v>
      </c>
      <c r="BG152" s="176">
        <f>IF(N152="zákl. přenesená",J152,0)</f>
        <v>0</v>
      </c>
      <c r="BH152" s="176">
        <f>IF(N152="sníž. přenesená",J152,0)</f>
        <v>0</v>
      </c>
      <c r="BI152" s="176">
        <f>IF(N152="nulová",J152,0)</f>
        <v>0</v>
      </c>
      <c r="BJ152" s="17" t="s">
        <v>82</v>
      </c>
      <c r="BK152" s="176">
        <f>ROUND(I152*H152,2)</f>
        <v>0</v>
      </c>
      <c r="BL152" s="17" t="s">
        <v>128</v>
      </c>
      <c r="BM152" s="175" t="s">
        <v>166</v>
      </c>
    </row>
    <row r="153" s="2" customFormat="1" ht="24.15" customHeight="1">
      <c r="A153" s="36"/>
      <c r="B153" s="163"/>
      <c r="C153" s="164" t="s">
        <v>167</v>
      </c>
      <c r="D153" s="164" t="s">
        <v>123</v>
      </c>
      <c r="E153" s="165" t="s">
        <v>168</v>
      </c>
      <c r="F153" s="166" t="s">
        <v>169</v>
      </c>
      <c r="G153" s="167" t="s">
        <v>155</v>
      </c>
      <c r="H153" s="168">
        <v>3</v>
      </c>
      <c r="I153" s="169"/>
      <c r="J153" s="170">
        <f>ROUND(I153*H153,2)</f>
        <v>0</v>
      </c>
      <c r="K153" s="166" t="s">
        <v>1</v>
      </c>
      <c r="L153" s="37"/>
      <c r="M153" s="171" t="s">
        <v>1</v>
      </c>
      <c r="N153" s="172" t="s">
        <v>40</v>
      </c>
      <c r="O153" s="75"/>
      <c r="P153" s="173">
        <f>O153*H153</f>
        <v>0</v>
      </c>
      <c r="Q153" s="173">
        <v>0.010200000000000001</v>
      </c>
      <c r="R153" s="173">
        <f>Q153*H153</f>
        <v>0.030600000000000002</v>
      </c>
      <c r="S153" s="173">
        <v>0</v>
      </c>
      <c r="T153" s="174">
        <f>S153*H153</f>
        <v>0</v>
      </c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R153" s="175" t="s">
        <v>128</v>
      </c>
      <c r="AT153" s="175" t="s">
        <v>123</v>
      </c>
      <c r="AU153" s="175" t="s">
        <v>82</v>
      </c>
      <c r="AY153" s="17" t="s">
        <v>120</v>
      </c>
      <c r="BE153" s="176">
        <f>IF(N153="základní",J153,0)</f>
        <v>0</v>
      </c>
      <c r="BF153" s="176">
        <f>IF(N153="snížená",J153,0)</f>
        <v>0</v>
      </c>
      <c r="BG153" s="176">
        <f>IF(N153="zákl. přenesená",J153,0)</f>
        <v>0</v>
      </c>
      <c r="BH153" s="176">
        <f>IF(N153="sníž. přenesená",J153,0)</f>
        <v>0</v>
      </c>
      <c r="BI153" s="176">
        <f>IF(N153="nulová",J153,0)</f>
        <v>0</v>
      </c>
      <c r="BJ153" s="17" t="s">
        <v>80</v>
      </c>
      <c r="BK153" s="176">
        <f>ROUND(I153*H153,2)</f>
        <v>0</v>
      </c>
      <c r="BL153" s="17" t="s">
        <v>128</v>
      </c>
      <c r="BM153" s="175" t="s">
        <v>170</v>
      </c>
    </row>
    <row r="154" s="2" customFormat="1" ht="24.15" customHeight="1">
      <c r="A154" s="36"/>
      <c r="B154" s="163"/>
      <c r="C154" s="164" t="s">
        <v>171</v>
      </c>
      <c r="D154" s="164" t="s">
        <v>123</v>
      </c>
      <c r="E154" s="165" t="s">
        <v>172</v>
      </c>
      <c r="F154" s="166" t="s">
        <v>173</v>
      </c>
      <c r="G154" s="167" t="s">
        <v>136</v>
      </c>
      <c r="H154" s="168">
        <v>0.98999999999999999</v>
      </c>
      <c r="I154" s="169"/>
      <c r="J154" s="170">
        <f>ROUND(I154*H154,2)</f>
        <v>0</v>
      </c>
      <c r="K154" s="166" t="s">
        <v>127</v>
      </c>
      <c r="L154" s="37"/>
      <c r="M154" s="171" t="s">
        <v>1</v>
      </c>
      <c r="N154" s="172" t="s">
        <v>40</v>
      </c>
      <c r="O154" s="75"/>
      <c r="P154" s="173">
        <f>O154*H154</f>
        <v>0</v>
      </c>
      <c r="Q154" s="173">
        <v>0.0043800000000000002</v>
      </c>
      <c r="R154" s="173">
        <f>Q154*H154</f>
        <v>0.0043362000000000001</v>
      </c>
      <c r="S154" s="173">
        <v>0</v>
      </c>
      <c r="T154" s="174">
        <f>S154*H154</f>
        <v>0</v>
      </c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R154" s="175" t="s">
        <v>128</v>
      </c>
      <c r="AT154" s="175" t="s">
        <v>123</v>
      </c>
      <c r="AU154" s="175" t="s">
        <v>82</v>
      </c>
      <c r="AY154" s="17" t="s">
        <v>120</v>
      </c>
      <c r="BE154" s="176">
        <f>IF(N154="základní",J154,0)</f>
        <v>0</v>
      </c>
      <c r="BF154" s="176">
        <f>IF(N154="snížená",J154,0)</f>
        <v>0</v>
      </c>
      <c r="BG154" s="176">
        <f>IF(N154="zákl. přenesená",J154,0)</f>
        <v>0</v>
      </c>
      <c r="BH154" s="176">
        <f>IF(N154="sníž. přenesená",J154,0)</f>
        <v>0</v>
      </c>
      <c r="BI154" s="176">
        <f>IF(N154="nulová",J154,0)</f>
        <v>0</v>
      </c>
      <c r="BJ154" s="17" t="s">
        <v>80</v>
      </c>
      <c r="BK154" s="176">
        <f>ROUND(I154*H154,2)</f>
        <v>0</v>
      </c>
      <c r="BL154" s="17" t="s">
        <v>128</v>
      </c>
      <c r="BM154" s="175" t="s">
        <v>174</v>
      </c>
    </row>
    <row r="155" s="2" customFormat="1" ht="24.15" customHeight="1">
      <c r="A155" s="36"/>
      <c r="B155" s="163"/>
      <c r="C155" s="164" t="s">
        <v>175</v>
      </c>
      <c r="D155" s="164" t="s">
        <v>123</v>
      </c>
      <c r="E155" s="165" t="s">
        <v>176</v>
      </c>
      <c r="F155" s="166" t="s">
        <v>177</v>
      </c>
      <c r="G155" s="167" t="s">
        <v>136</v>
      </c>
      <c r="H155" s="168">
        <v>2.298</v>
      </c>
      <c r="I155" s="169"/>
      <c r="J155" s="170">
        <f>ROUND(I155*H155,2)</f>
        <v>0</v>
      </c>
      <c r="K155" s="166" t="s">
        <v>127</v>
      </c>
      <c r="L155" s="37"/>
      <c r="M155" s="171" t="s">
        <v>1</v>
      </c>
      <c r="N155" s="172" t="s">
        <v>41</v>
      </c>
      <c r="O155" s="75"/>
      <c r="P155" s="173">
        <f>O155*H155</f>
        <v>0</v>
      </c>
      <c r="Q155" s="173">
        <v>0.105</v>
      </c>
      <c r="R155" s="173">
        <f>Q155*H155</f>
        <v>0.24129</v>
      </c>
      <c r="S155" s="173">
        <v>0</v>
      </c>
      <c r="T155" s="174">
        <f>S155*H155</f>
        <v>0</v>
      </c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R155" s="175" t="s">
        <v>128</v>
      </c>
      <c r="AT155" s="175" t="s">
        <v>123</v>
      </c>
      <c r="AU155" s="175" t="s">
        <v>82</v>
      </c>
      <c r="AY155" s="17" t="s">
        <v>120</v>
      </c>
      <c r="BE155" s="176">
        <f>IF(N155="základní",J155,0)</f>
        <v>0</v>
      </c>
      <c r="BF155" s="176">
        <f>IF(N155="snížená",J155,0)</f>
        <v>0</v>
      </c>
      <c r="BG155" s="176">
        <f>IF(N155="zákl. přenesená",J155,0)</f>
        <v>0</v>
      </c>
      <c r="BH155" s="176">
        <f>IF(N155="sníž. přenesená",J155,0)</f>
        <v>0</v>
      </c>
      <c r="BI155" s="176">
        <f>IF(N155="nulová",J155,0)</f>
        <v>0</v>
      </c>
      <c r="BJ155" s="17" t="s">
        <v>82</v>
      </c>
      <c r="BK155" s="176">
        <f>ROUND(I155*H155,2)</f>
        <v>0</v>
      </c>
      <c r="BL155" s="17" t="s">
        <v>128</v>
      </c>
      <c r="BM155" s="175" t="s">
        <v>178</v>
      </c>
    </row>
    <row r="156" s="13" customFormat="1">
      <c r="A156" s="13"/>
      <c r="B156" s="177"/>
      <c r="C156" s="13"/>
      <c r="D156" s="178" t="s">
        <v>130</v>
      </c>
      <c r="E156" s="179" t="s">
        <v>1</v>
      </c>
      <c r="F156" s="180" t="s">
        <v>179</v>
      </c>
      <c r="G156" s="13"/>
      <c r="H156" s="181">
        <v>2.298</v>
      </c>
      <c r="I156" s="182"/>
      <c r="J156" s="13"/>
      <c r="K156" s="13"/>
      <c r="L156" s="177"/>
      <c r="M156" s="183"/>
      <c r="N156" s="184"/>
      <c r="O156" s="184"/>
      <c r="P156" s="184"/>
      <c r="Q156" s="184"/>
      <c r="R156" s="184"/>
      <c r="S156" s="184"/>
      <c r="T156" s="185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179" t="s">
        <v>130</v>
      </c>
      <c r="AU156" s="179" t="s">
        <v>82</v>
      </c>
      <c r="AV156" s="13" t="s">
        <v>82</v>
      </c>
      <c r="AW156" s="13" t="s">
        <v>32</v>
      </c>
      <c r="AX156" s="13" t="s">
        <v>80</v>
      </c>
      <c r="AY156" s="179" t="s">
        <v>120</v>
      </c>
    </row>
    <row r="157" s="12" customFormat="1" ht="22.8" customHeight="1">
      <c r="A157" s="12"/>
      <c r="B157" s="150"/>
      <c r="C157" s="12"/>
      <c r="D157" s="151" t="s">
        <v>74</v>
      </c>
      <c r="E157" s="161" t="s">
        <v>171</v>
      </c>
      <c r="F157" s="161" t="s">
        <v>180</v>
      </c>
      <c r="G157" s="12"/>
      <c r="H157" s="12"/>
      <c r="I157" s="153"/>
      <c r="J157" s="162">
        <f>BK157</f>
        <v>0</v>
      </c>
      <c r="K157" s="12"/>
      <c r="L157" s="150"/>
      <c r="M157" s="155"/>
      <c r="N157" s="156"/>
      <c r="O157" s="156"/>
      <c r="P157" s="157">
        <f>SUM(P158:P168)</f>
        <v>0</v>
      </c>
      <c r="Q157" s="156"/>
      <c r="R157" s="157">
        <f>SUM(R158:R168)</f>
        <v>0.0032059999999999996</v>
      </c>
      <c r="S157" s="156"/>
      <c r="T157" s="158">
        <f>SUM(T158:T168)</f>
        <v>0.47363799999999995</v>
      </c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R157" s="151" t="s">
        <v>80</v>
      </c>
      <c r="AT157" s="159" t="s">
        <v>74</v>
      </c>
      <c r="AU157" s="159" t="s">
        <v>80</v>
      </c>
      <c r="AY157" s="151" t="s">
        <v>120</v>
      </c>
      <c r="BK157" s="160">
        <f>SUM(BK158:BK168)</f>
        <v>0</v>
      </c>
    </row>
    <row r="158" s="2" customFormat="1" ht="33" customHeight="1">
      <c r="A158" s="36"/>
      <c r="B158" s="163"/>
      <c r="C158" s="164" t="s">
        <v>181</v>
      </c>
      <c r="D158" s="164" t="s">
        <v>123</v>
      </c>
      <c r="E158" s="165" t="s">
        <v>182</v>
      </c>
      <c r="F158" s="166" t="s">
        <v>183</v>
      </c>
      <c r="G158" s="167" t="s">
        <v>136</v>
      </c>
      <c r="H158" s="168">
        <v>22.199999999999999</v>
      </c>
      <c r="I158" s="169"/>
      <c r="J158" s="170">
        <f>ROUND(I158*H158,2)</f>
        <v>0</v>
      </c>
      <c r="K158" s="166" t="s">
        <v>127</v>
      </c>
      <c r="L158" s="37"/>
      <c r="M158" s="171" t="s">
        <v>1</v>
      </c>
      <c r="N158" s="172" t="s">
        <v>41</v>
      </c>
      <c r="O158" s="75"/>
      <c r="P158" s="173">
        <f>O158*H158</f>
        <v>0</v>
      </c>
      <c r="Q158" s="173">
        <v>0.00012999999999999999</v>
      </c>
      <c r="R158" s="173">
        <f>Q158*H158</f>
        <v>0.0028859999999999997</v>
      </c>
      <c r="S158" s="173">
        <v>0</v>
      </c>
      <c r="T158" s="174">
        <f>S158*H158</f>
        <v>0</v>
      </c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R158" s="175" t="s">
        <v>128</v>
      </c>
      <c r="AT158" s="175" t="s">
        <v>123</v>
      </c>
      <c r="AU158" s="175" t="s">
        <v>82</v>
      </c>
      <c r="AY158" s="17" t="s">
        <v>120</v>
      </c>
      <c r="BE158" s="176">
        <f>IF(N158="základní",J158,0)</f>
        <v>0</v>
      </c>
      <c r="BF158" s="176">
        <f>IF(N158="snížená",J158,0)</f>
        <v>0</v>
      </c>
      <c r="BG158" s="176">
        <f>IF(N158="zákl. přenesená",J158,0)</f>
        <v>0</v>
      </c>
      <c r="BH158" s="176">
        <f>IF(N158="sníž. přenesená",J158,0)</f>
        <v>0</v>
      </c>
      <c r="BI158" s="176">
        <f>IF(N158="nulová",J158,0)</f>
        <v>0</v>
      </c>
      <c r="BJ158" s="17" t="s">
        <v>82</v>
      </c>
      <c r="BK158" s="176">
        <f>ROUND(I158*H158,2)</f>
        <v>0</v>
      </c>
      <c r="BL158" s="17" t="s">
        <v>128</v>
      </c>
      <c r="BM158" s="175" t="s">
        <v>184</v>
      </c>
    </row>
    <row r="159" s="13" customFormat="1">
      <c r="A159" s="13"/>
      <c r="B159" s="177"/>
      <c r="C159" s="13"/>
      <c r="D159" s="178" t="s">
        <v>130</v>
      </c>
      <c r="E159" s="179" t="s">
        <v>1</v>
      </c>
      <c r="F159" s="180" t="s">
        <v>185</v>
      </c>
      <c r="G159" s="13"/>
      <c r="H159" s="181">
        <v>22.199999999999999</v>
      </c>
      <c r="I159" s="182"/>
      <c r="J159" s="13"/>
      <c r="K159" s="13"/>
      <c r="L159" s="177"/>
      <c r="M159" s="183"/>
      <c r="N159" s="184"/>
      <c r="O159" s="184"/>
      <c r="P159" s="184"/>
      <c r="Q159" s="184"/>
      <c r="R159" s="184"/>
      <c r="S159" s="184"/>
      <c r="T159" s="185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179" t="s">
        <v>130</v>
      </c>
      <c r="AU159" s="179" t="s">
        <v>82</v>
      </c>
      <c r="AV159" s="13" t="s">
        <v>82</v>
      </c>
      <c r="AW159" s="13" t="s">
        <v>32</v>
      </c>
      <c r="AX159" s="13" t="s">
        <v>80</v>
      </c>
      <c r="AY159" s="179" t="s">
        <v>120</v>
      </c>
    </row>
    <row r="160" s="2" customFormat="1" ht="16.5" customHeight="1">
      <c r="A160" s="36"/>
      <c r="B160" s="163"/>
      <c r="C160" s="164" t="s">
        <v>186</v>
      </c>
      <c r="D160" s="164" t="s">
        <v>123</v>
      </c>
      <c r="E160" s="165" t="s">
        <v>187</v>
      </c>
      <c r="F160" s="166" t="s">
        <v>188</v>
      </c>
      <c r="G160" s="167" t="s">
        <v>155</v>
      </c>
      <c r="H160" s="168">
        <v>8</v>
      </c>
      <c r="I160" s="169"/>
      <c r="J160" s="170">
        <f>ROUND(I160*H160,2)</f>
        <v>0</v>
      </c>
      <c r="K160" s="166" t="s">
        <v>127</v>
      </c>
      <c r="L160" s="37"/>
      <c r="M160" s="171" t="s">
        <v>1</v>
      </c>
      <c r="N160" s="172" t="s">
        <v>41</v>
      </c>
      <c r="O160" s="75"/>
      <c r="P160" s="173">
        <f>O160*H160</f>
        <v>0</v>
      </c>
      <c r="Q160" s="173">
        <v>4.0000000000000003E-05</v>
      </c>
      <c r="R160" s="173">
        <f>Q160*H160</f>
        <v>0.00032000000000000003</v>
      </c>
      <c r="S160" s="173">
        <v>0</v>
      </c>
      <c r="T160" s="174">
        <f>S160*H160</f>
        <v>0</v>
      </c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R160" s="175" t="s">
        <v>128</v>
      </c>
      <c r="AT160" s="175" t="s">
        <v>123</v>
      </c>
      <c r="AU160" s="175" t="s">
        <v>82</v>
      </c>
      <c r="AY160" s="17" t="s">
        <v>120</v>
      </c>
      <c r="BE160" s="176">
        <f>IF(N160="základní",J160,0)</f>
        <v>0</v>
      </c>
      <c r="BF160" s="176">
        <f>IF(N160="snížená",J160,0)</f>
        <v>0</v>
      </c>
      <c r="BG160" s="176">
        <f>IF(N160="zákl. přenesená",J160,0)</f>
        <v>0</v>
      </c>
      <c r="BH160" s="176">
        <f>IF(N160="sníž. přenesená",J160,0)</f>
        <v>0</v>
      </c>
      <c r="BI160" s="176">
        <f>IF(N160="nulová",J160,0)</f>
        <v>0</v>
      </c>
      <c r="BJ160" s="17" t="s">
        <v>82</v>
      </c>
      <c r="BK160" s="176">
        <f>ROUND(I160*H160,2)</f>
        <v>0</v>
      </c>
      <c r="BL160" s="17" t="s">
        <v>128</v>
      </c>
      <c r="BM160" s="175" t="s">
        <v>189</v>
      </c>
    </row>
    <row r="161" s="2" customFormat="1" ht="24.15" customHeight="1">
      <c r="A161" s="36"/>
      <c r="B161" s="163"/>
      <c r="C161" s="164" t="s">
        <v>190</v>
      </c>
      <c r="D161" s="164" t="s">
        <v>123</v>
      </c>
      <c r="E161" s="165" t="s">
        <v>191</v>
      </c>
      <c r="F161" s="166" t="s">
        <v>192</v>
      </c>
      <c r="G161" s="167" t="s">
        <v>136</v>
      </c>
      <c r="H161" s="168">
        <v>0.63400000000000001</v>
      </c>
      <c r="I161" s="169"/>
      <c r="J161" s="170">
        <f>ROUND(I161*H161,2)</f>
        <v>0</v>
      </c>
      <c r="K161" s="166" t="s">
        <v>127</v>
      </c>
      <c r="L161" s="37"/>
      <c r="M161" s="171" t="s">
        <v>1</v>
      </c>
      <c r="N161" s="172" t="s">
        <v>40</v>
      </c>
      <c r="O161" s="75"/>
      <c r="P161" s="173">
        <f>O161*H161</f>
        <v>0</v>
      </c>
      <c r="Q161" s="173">
        <v>0</v>
      </c>
      <c r="R161" s="173">
        <f>Q161*H161</f>
        <v>0</v>
      </c>
      <c r="S161" s="173">
        <v>0.085000000000000006</v>
      </c>
      <c r="T161" s="174">
        <f>S161*H161</f>
        <v>0.053890000000000007</v>
      </c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R161" s="175" t="s">
        <v>128</v>
      </c>
      <c r="AT161" s="175" t="s">
        <v>123</v>
      </c>
      <c r="AU161" s="175" t="s">
        <v>82</v>
      </c>
      <c r="AY161" s="17" t="s">
        <v>120</v>
      </c>
      <c r="BE161" s="176">
        <f>IF(N161="základní",J161,0)</f>
        <v>0</v>
      </c>
      <c r="BF161" s="176">
        <f>IF(N161="snížená",J161,0)</f>
        <v>0</v>
      </c>
      <c r="BG161" s="176">
        <f>IF(N161="zákl. přenesená",J161,0)</f>
        <v>0</v>
      </c>
      <c r="BH161" s="176">
        <f>IF(N161="sníž. přenesená",J161,0)</f>
        <v>0</v>
      </c>
      <c r="BI161" s="176">
        <f>IF(N161="nulová",J161,0)</f>
        <v>0</v>
      </c>
      <c r="BJ161" s="17" t="s">
        <v>80</v>
      </c>
      <c r="BK161" s="176">
        <f>ROUND(I161*H161,2)</f>
        <v>0</v>
      </c>
      <c r="BL161" s="17" t="s">
        <v>128</v>
      </c>
      <c r="BM161" s="175" t="s">
        <v>193</v>
      </c>
    </row>
    <row r="162" s="13" customFormat="1">
      <c r="A162" s="13"/>
      <c r="B162" s="177"/>
      <c r="C162" s="13"/>
      <c r="D162" s="178" t="s">
        <v>130</v>
      </c>
      <c r="E162" s="179" t="s">
        <v>1</v>
      </c>
      <c r="F162" s="180" t="s">
        <v>194</v>
      </c>
      <c r="G162" s="13"/>
      <c r="H162" s="181">
        <v>0.63400000000000001</v>
      </c>
      <c r="I162" s="182"/>
      <c r="J162" s="13"/>
      <c r="K162" s="13"/>
      <c r="L162" s="177"/>
      <c r="M162" s="183"/>
      <c r="N162" s="184"/>
      <c r="O162" s="184"/>
      <c r="P162" s="184"/>
      <c r="Q162" s="184"/>
      <c r="R162" s="184"/>
      <c r="S162" s="184"/>
      <c r="T162" s="185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179" t="s">
        <v>130</v>
      </c>
      <c r="AU162" s="179" t="s">
        <v>82</v>
      </c>
      <c r="AV162" s="13" t="s">
        <v>82</v>
      </c>
      <c r="AW162" s="13" t="s">
        <v>32</v>
      </c>
      <c r="AX162" s="13" t="s">
        <v>80</v>
      </c>
      <c r="AY162" s="179" t="s">
        <v>120</v>
      </c>
    </row>
    <row r="163" s="2" customFormat="1" ht="24.15" customHeight="1">
      <c r="A163" s="36"/>
      <c r="B163" s="163"/>
      <c r="C163" s="164" t="s">
        <v>195</v>
      </c>
      <c r="D163" s="164" t="s">
        <v>123</v>
      </c>
      <c r="E163" s="165" t="s">
        <v>196</v>
      </c>
      <c r="F163" s="166" t="s">
        <v>197</v>
      </c>
      <c r="G163" s="167" t="s">
        <v>136</v>
      </c>
      <c r="H163" s="168">
        <v>4.742</v>
      </c>
      <c r="I163" s="169"/>
      <c r="J163" s="170">
        <f>ROUND(I163*H163,2)</f>
        <v>0</v>
      </c>
      <c r="K163" s="166" t="s">
        <v>127</v>
      </c>
      <c r="L163" s="37"/>
      <c r="M163" s="171" t="s">
        <v>1</v>
      </c>
      <c r="N163" s="172" t="s">
        <v>41</v>
      </c>
      <c r="O163" s="75"/>
      <c r="P163" s="173">
        <f>O163*H163</f>
        <v>0</v>
      </c>
      <c r="Q163" s="173">
        <v>0</v>
      </c>
      <c r="R163" s="173">
        <f>Q163*H163</f>
        <v>0</v>
      </c>
      <c r="S163" s="173">
        <v>0.071999999999999995</v>
      </c>
      <c r="T163" s="174">
        <f>S163*H163</f>
        <v>0.34142399999999995</v>
      </c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R163" s="175" t="s">
        <v>128</v>
      </c>
      <c r="AT163" s="175" t="s">
        <v>123</v>
      </c>
      <c r="AU163" s="175" t="s">
        <v>82</v>
      </c>
      <c r="AY163" s="17" t="s">
        <v>120</v>
      </c>
      <c r="BE163" s="176">
        <f>IF(N163="základní",J163,0)</f>
        <v>0</v>
      </c>
      <c r="BF163" s="176">
        <f>IF(N163="snížená",J163,0)</f>
        <v>0</v>
      </c>
      <c r="BG163" s="176">
        <f>IF(N163="zákl. přenesená",J163,0)</f>
        <v>0</v>
      </c>
      <c r="BH163" s="176">
        <f>IF(N163="sníž. přenesená",J163,0)</f>
        <v>0</v>
      </c>
      <c r="BI163" s="176">
        <f>IF(N163="nulová",J163,0)</f>
        <v>0</v>
      </c>
      <c r="BJ163" s="17" t="s">
        <v>82</v>
      </c>
      <c r="BK163" s="176">
        <f>ROUND(I163*H163,2)</f>
        <v>0</v>
      </c>
      <c r="BL163" s="17" t="s">
        <v>128</v>
      </c>
      <c r="BM163" s="175" t="s">
        <v>198</v>
      </c>
    </row>
    <row r="164" s="13" customFormat="1">
      <c r="A164" s="13"/>
      <c r="B164" s="177"/>
      <c r="C164" s="13"/>
      <c r="D164" s="178" t="s">
        <v>130</v>
      </c>
      <c r="E164" s="179" t="s">
        <v>1</v>
      </c>
      <c r="F164" s="180" t="s">
        <v>199</v>
      </c>
      <c r="G164" s="13"/>
      <c r="H164" s="181">
        <v>4.742</v>
      </c>
      <c r="I164" s="182"/>
      <c r="J164" s="13"/>
      <c r="K164" s="13"/>
      <c r="L164" s="177"/>
      <c r="M164" s="183"/>
      <c r="N164" s="184"/>
      <c r="O164" s="184"/>
      <c r="P164" s="184"/>
      <c r="Q164" s="184"/>
      <c r="R164" s="184"/>
      <c r="S164" s="184"/>
      <c r="T164" s="185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179" t="s">
        <v>130</v>
      </c>
      <c r="AU164" s="179" t="s">
        <v>82</v>
      </c>
      <c r="AV164" s="13" t="s">
        <v>82</v>
      </c>
      <c r="AW164" s="13" t="s">
        <v>32</v>
      </c>
      <c r="AX164" s="13" t="s">
        <v>80</v>
      </c>
      <c r="AY164" s="179" t="s">
        <v>120</v>
      </c>
    </row>
    <row r="165" s="2" customFormat="1" ht="24.15" customHeight="1">
      <c r="A165" s="36"/>
      <c r="B165" s="163"/>
      <c r="C165" s="164" t="s">
        <v>8</v>
      </c>
      <c r="D165" s="164" t="s">
        <v>123</v>
      </c>
      <c r="E165" s="165" t="s">
        <v>200</v>
      </c>
      <c r="F165" s="166" t="s">
        <v>201</v>
      </c>
      <c r="G165" s="167" t="s">
        <v>136</v>
      </c>
      <c r="H165" s="168">
        <v>1.1779999999999999</v>
      </c>
      <c r="I165" s="169"/>
      <c r="J165" s="170">
        <f>ROUND(I165*H165,2)</f>
        <v>0</v>
      </c>
      <c r="K165" s="166" t="s">
        <v>127</v>
      </c>
      <c r="L165" s="37"/>
      <c r="M165" s="171" t="s">
        <v>1</v>
      </c>
      <c r="N165" s="172" t="s">
        <v>40</v>
      </c>
      <c r="O165" s="75"/>
      <c r="P165" s="173">
        <f>O165*H165</f>
        <v>0</v>
      </c>
      <c r="Q165" s="173">
        <v>0</v>
      </c>
      <c r="R165" s="173">
        <f>Q165*H165</f>
        <v>0</v>
      </c>
      <c r="S165" s="173">
        <v>0.058000000000000003</v>
      </c>
      <c r="T165" s="174">
        <f>S165*H165</f>
        <v>0.068323999999999996</v>
      </c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R165" s="175" t="s">
        <v>128</v>
      </c>
      <c r="AT165" s="175" t="s">
        <v>123</v>
      </c>
      <c r="AU165" s="175" t="s">
        <v>82</v>
      </c>
      <c r="AY165" s="17" t="s">
        <v>120</v>
      </c>
      <c r="BE165" s="176">
        <f>IF(N165="základní",J165,0)</f>
        <v>0</v>
      </c>
      <c r="BF165" s="176">
        <f>IF(N165="snížená",J165,0)</f>
        <v>0</v>
      </c>
      <c r="BG165" s="176">
        <f>IF(N165="zákl. přenesená",J165,0)</f>
        <v>0</v>
      </c>
      <c r="BH165" s="176">
        <f>IF(N165="sníž. přenesená",J165,0)</f>
        <v>0</v>
      </c>
      <c r="BI165" s="176">
        <f>IF(N165="nulová",J165,0)</f>
        <v>0</v>
      </c>
      <c r="BJ165" s="17" t="s">
        <v>80</v>
      </c>
      <c r="BK165" s="176">
        <f>ROUND(I165*H165,2)</f>
        <v>0</v>
      </c>
      <c r="BL165" s="17" t="s">
        <v>128</v>
      </c>
      <c r="BM165" s="175" t="s">
        <v>202</v>
      </c>
    </row>
    <row r="166" s="13" customFormat="1">
      <c r="A166" s="13"/>
      <c r="B166" s="177"/>
      <c r="C166" s="13"/>
      <c r="D166" s="178" t="s">
        <v>130</v>
      </c>
      <c r="E166" s="179" t="s">
        <v>1</v>
      </c>
      <c r="F166" s="180" t="s">
        <v>203</v>
      </c>
      <c r="G166" s="13"/>
      <c r="H166" s="181">
        <v>1.1779999999999999</v>
      </c>
      <c r="I166" s="182"/>
      <c r="J166" s="13"/>
      <c r="K166" s="13"/>
      <c r="L166" s="177"/>
      <c r="M166" s="183"/>
      <c r="N166" s="184"/>
      <c r="O166" s="184"/>
      <c r="P166" s="184"/>
      <c r="Q166" s="184"/>
      <c r="R166" s="184"/>
      <c r="S166" s="184"/>
      <c r="T166" s="185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179" t="s">
        <v>130</v>
      </c>
      <c r="AU166" s="179" t="s">
        <v>82</v>
      </c>
      <c r="AV166" s="13" t="s">
        <v>82</v>
      </c>
      <c r="AW166" s="13" t="s">
        <v>32</v>
      </c>
      <c r="AX166" s="13" t="s">
        <v>80</v>
      </c>
      <c r="AY166" s="179" t="s">
        <v>120</v>
      </c>
    </row>
    <row r="167" s="2" customFormat="1" ht="24.15" customHeight="1">
      <c r="A167" s="36"/>
      <c r="B167" s="163"/>
      <c r="C167" s="164" t="s">
        <v>204</v>
      </c>
      <c r="D167" s="164" t="s">
        <v>123</v>
      </c>
      <c r="E167" s="165" t="s">
        <v>205</v>
      </c>
      <c r="F167" s="166" t="s">
        <v>206</v>
      </c>
      <c r="G167" s="167" t="s">
        <v>207</v>
      </c>
      <c r="H167" s="168">
        <v>0.5</v>
      </c>
      <c r="I167" s="169"/>
      <c r="J167" s="170">
        <f>ROUND(I167*H167,2)</f>
        <v>0</v>
      </c>
      <c r="K167" s="166" t="s">
        <v>127</v>
      </c>
      <c r="L167" s="37"/>
      <c r="M167" s="171" t="s">
        <v>1</v>
      </c>
      <c r="N167" s="172" t="s">
        <v>40</v>
      </c>
      <c r="O167" s="75"/>
      <c r="P167" s="173">
        <f>O167*H167</f>
        <v>0</v>
      </c>
      <c r="Q167" s="173">
        <v>0</v>
      </c>
      <c r="R167" s="173">
        <f>Q167*H167</f>
        <v>0</v>
      </c>
      <c r="S167" s="173">
        <v>0.02</v>
      </c>
      <c r="T167" s="174">
        <f>S167*H167</f>
        <v>0.01</v>
      </c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R167" s="175" t="s">
        <v>128</v>
      </c>
      <c r="AT167" s="175" t="s">
        <v>123</v>
      </c>
      <c r="AU167" s="175" t="s">
        <v>82</v>
      </c>
      <c r="AY167" s="17" t="s">
        <v>120</v>
      </c>
      <c r="BE167" s="176">
        <f>IF(N167="základní",J167,0)</f>
        <v>0</v>
      </c>
      <c r="BF167" s="176">
        <f>IF(N167="snížená",J167,0)</f>
        <v>0</v>
      </c>
      <c r="BG167" s="176">
        <f>IF(N167="zákl. přenesená",J167,0)</f>
        <v>0</v>
      </c>
      <c r="BH167" s="176">
        <f>IF(N167="sníž. přenesená",J167,0)</f>
        <v>0</v>
      </c>
      <c r="BI167" s="176">
        <f>IF(N167="nulová",J167,0)</f>
        <v>0</v>
      </c>
      <c r="BJ167" s="17" t="s">
        <v>80</v>
      </c>
      <c r="BK167" s="176">
        <f>ROUND(I167*H167,2)</f>
        <v>0</v>
      </c>
      <c r="BL167" s="17" t="s">
        <v>128</v>
      </c>
      <c r="BM167" s="175" t="s">
        <v>208</v>
      </c>
    </row>
    <row r="168" s="13" customFormat="1">
      <c r="A168" s="13"/>
      <c r="B168" s="177"/>
      <c r="C168" s="13"/>
      <c r="D168" s="178" t="s">
        <v>130</v>
      </c>
      <c r="E168" s="179" t="s">
        <v>1</v>
      </c>
      <c r="F168" s="180" t="s">
        <v>209</v>
      </c>
      <c r="G168" s="13"/>
      <c r="H168" s="181">
        <v>0.5</v>
      </c>
      <c r="I168" s="182"/>
      <c r="J168" s="13"/>
      <c r="K168" s="13"/>
      <c r="L168" s="177"/>
      <c r="M168" s="183"/>
      <c r="N168" s="184"/>
      <c r="O168" s="184"/>
      <c r="P168" s="184"/>
      <c r="Q168" s="184"/>
      <c r="R168" s="184"/>
      <c r="S168" s="184"/>
      <c r="T168" s="185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179" t="s">
        <v>130</v>
      </c>
      <c r="AU168" s="179" t="s">
        <v>82</v>
      </c>
      <c r="AV168" s="13" t="s">
        <v>82</v>
      </c>
      <c r="AW168" s="13" t="s">
        <v>32</v>
      </c>
      <c r="AX168" s="13" t="s">
        <v>80</v>
      </c>
      <c r="AY168" s="179" t="s">
        <v>120</v>
      </c>
    </row>
    <row r="169" s="12" customFormat="1" ht="22.8" customHeight="1">
      <c r="A169" s="12"/>
      <c r="B169" s="150"/>
      <c r="C169" s="12"/>
      <c r="D169" s="151" t="s">
        <v>74</v>
      </c>
      <c r="E169" s="161" t="s">
        <v>210</v>
      </c>
      <c r="F169" s="161" t="s">
        <v>211</v>
      </c>
      <c r="G169" s="12"/>
      <c r="H169" s="12"/>
      <c r="I169" s="153"/>
      <c r="J169" s="162">
        <f>BK169</f>
        <v>0</v>
      </c>
      <c r="K169" s="12"/>
      <c r="L169" s="150"/>
      <c r="M169" s="155"/>
      <c r="N169" s="156"/>
      <c r="O169" s="156"/>
      <c r="P169" s="157">
        <f>SUM(P170:P174)</f>
        <v>0</v>
      </c>
      <c r="Q169" s="156"/>
      <c r="R169" s="157">
        <f>SUM(R170:R174)</f>
        <v>0</v>
      </c>
      <c r="S169" s="156"/>
      <c r="T169" s="158">
        <f>SUM(T170:T174)</f>
        <v>0</v>
      </c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R169" s="151" t="s">
        <v>80</v>
      </c>
      <c r="AT169" s="159" t="s">
        <v>74</v>
      </c>
      <c r="AU169" s="159" t="s">
        <v>80</v>
      </c>
      <c r="AY169" s="151" t="s">
        <v>120</v>
      </c>
      <c r="BK169" s="160">
        <f>SUM(BK170:BK174)</f>
        <v>0</v>
      </c>
    </row>
    <row r="170" s="2" customFormat="1" ht="24.15" customHeight="1">
      <c r="A170" s="36"/>
      <c r="B170" s="163"/>
      <c r="C170" s="164" t="s">
        <v>212</v>
      </c>
      <c r="D170" s="164" t="s">
        <v>123</v>
      </c>
      <c r="E170" s="165" t="s">
        <v>213</v>
      </c>
      <c r="F170" s="166" t="s">
        <v>214</v>
      </c>
      <c r="G170" s="167" t="s">
        <v>215</v>
      </c>
      <c r="H170" s="168">
        <v>0.48399999999999999</v>
      </c>
      <c r="I170" s="169"/>
      <c r="J170" s="170">
        <f>ROUND(I170*H170,2)</f>
        <v>0</v>
      </c>
      <c r="K170" s="166" t="s">
        <v>127</v>
      </c>
      <c r="L170" s="37"/>
      <c r="M170" s="171" t="s">
        <v>1</v>
      </c>
      <c r="N170" s="172" t="s">
        <v>41</v>
      </c>
      <c r="O170" s="75"/>
      <c r="P170" s="173">
        <f>O170*H170</f>
        <v>0</v>
      </c>
      <c r="Q170" s="173">
        <v>0</v>
      </c>
      <c r="R170" s="173">
        <f>Q170*H170</f>
        <v>0</v>
      </c>
      <c r="S170" s="173">
        <v>0</v>
      </c>
      <c r="T170" s="174">
        <f>S170*H170</f>
        <v>0</v>
      </c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R170" s="175" t="s">
        <v>128</v>
      </c>
      <c r="AT170" s="175" t="s">
        <v>123</v>
      </c>
      <c r="AU170" s="175" t="s">
        <v>82</v>
      </c>
      <c r="AY170" s="17" t="s">
        <v>120</v>
      </c>
      <c r="BE170" s="176">
        <f>IF(N170="základní",J170,0)</f>
        <v>0</v>
      </c>
      <c r="BF170" s="176">
        <f>IF(N170="snížená",J170,0)</f>
        <v>0</v>
      </c>
      <c r="BG170" s="176">
        <f>IF(N170="zákl. přenesená",J170,0)</f>
        <v>0</v>
      </c>
      <c r="BH170" s="176">
        <f>IF(N170="sníž. přenesená",J170,0)</f>
        <v>0</v>
      </c>
      <c r="BI170" s="176">
        <f>IF(N170="nulová",J170,0)</f>
        <v>0</v>
      </c>
      <c r="BJ170" s="17" t="s">
        <v>82</v>
      </c>
      <c r="BK170" s="176">
        <f>ROUND(I170*H170,2)</f>
        <v>0</v>
      </c>
      <c r="BL170" s="17" t="s">
        <v>128</v>
      </c>
      <c r="BM170" s="175" t="s">
        <v>216</v>
      </c>
    </row>
    <row r="171" s="2" customFormat="1" ht="24.15" customHeight="1">
      <c r="A171" s="36"/>
      <c r="B171" s="163"/>
      <c r="C171" s="164" t="s">
        <v>217</v>
      </c>
      <c r="D171" s="164" t="s">
        <v>123</v>
      </c>
      <c r="E171" s="165" t="s">
        <v>218</v>
      </c>
      <c r="F171" s="166" t="s">
        <v>219</v>
      </c>
      <c r="G171" s="167" t="s">
        <v>215</v>
      </c>
      <c r="H171" s="168">
        <v>0.48399999999999999</v>
      </c>
      <c r="I171" s="169"/>
      <c r="J171" s="170">
        <f>ROUND(I171*H171,2)</f>
        <v>0</v>
      </c>
      <c r="K171" s="166" t="s">
        <v>127</v>
      </c>
      <c r="L171" s="37"/>
      <c r="M171" s="171" t="s">
        <v>1</v>
      </c>
      <c r="N171" s="172" t="s">
        <v>41</v>
      </c>
      <c r="O171" s="75"/>
      <c r="P171" s="173">
        <f>O171*H171</f>
        <v>0</v>
      </c>
      <c r="Q171" s="173">
        <v>0</v>
      </c>
      <c r="R171" s="173">
        <f>Q171*H171</f>
        <v>0</v>
      </c>
      <c r="S171" s="173">
        <v>0</v>
      </c>
      <c r="T171" s="174">
        <f>S171*H171</f>
        <v>0</v>
      </c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R171" s="175" t="s">
        <v>128</v>
      </c>
      <c r="AT171" s="175" t="s">
        <v>123</v>
      </c>
      <c r="AU171" s="175" t="s">
        <v>82</v>
      </c>
      <c r="AY171" s="17" t="s">
        <v>120</v>
      </c>
      <c r="BE171" s="176">
        <f>IF(N171="základní",J171,0)</f>
        <v>0</v>
      </c>
      <c r="BF171" s="176">
        <f>IF(N171="snížená",J171,0)</f>
        <v>0</v>
      </c>
      <c r="BG171" s="176">
        <f>IF(N171="zákl. přenesená",J171,0)</f>
        <v>0</v>
      </c>
      <c r="BH171" s="176">
        <f>IF(N171="sníž. přenesená",J171,0)</f>
        <v>0</v>
      </c>
      <c r="BI171" s="176">
        <f>IF(N171="nulová",J171,0)</f>
        <v>0</v>
      </c>
      <c r="BJ171" s="17" t="s">
        <v>82</v>
      </c>
      <c r="BK171" s="176">
        <f>ROUND(I171*H171,2)</f>
        <v>0</v>
      </c>
      <c r="BL171" s="17" t="s">
        <v>128</v>
      </c>
      <c r="BM171" s="175" t="s">
        <v>220</v>
      </c>
    </row>
    <row r="172" s="2" customFormat="1" ht="33" customHeight="1">
      <c r="A172" s="36"/>
      <c r="B172" s="163"/>
      <c r="C172" s="164" t="s">
        <v>221</v>
      </c>
      <c r="D172" s="164" t="s">
        <v>123</v>
      </c>
      <c r="E172" s="165" t="s">
        <v>222</v>
      </c>
      <c r="F172" s="166" t="s">
        <v>223</v>
      </c>
      <c r="G172" s="167" t="s">
        <v>215</v>
      </c>
      <c r="H172" s="168">
        <v>9.1959999999999997</v>
      </c>
      <c r="I172" s="169"/>
      <c r="J172" s="170">
        <f>ROUND(I172*H172,2)</f>
        <v>0</v>
      </c>
      <c r="K172" s="166" t="s">
        <v>127</v>
      </c>
      <c r="L172" s="37"/>
      <c r="M172" s="171" t="s">
        <v>1</v>
      </c>
      <c r="N172" s="172" t="s">
        <v>41</v>
      </c>
      <c r="O172" s="75"/>
      <c r="P172" s="173">
        <f>O172*H172</f>
        <v>0</v>
      </c>
      <c r="Q172" s="173">
        <v>0</v>
      </c>
      <c r="R172" s="173">
        <f>Q172*H172</f>
        <v>0</v>
      </c>
      <c r="S172" s="173">
        <v>0</v>
      </c>
      <c r="T172" s="174">
        <f>S172*H172</f>
        <v>0</v>
      </c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R172" s="175" t="s">
        <v>128</v>
      </c>
      <c r="AT172" s="175" t="s">
        <v>123</v>
      </c>
      <c r="AU172" s="175" t="s">
        <v>82</v>
      </c>
      <c r="AY172" s="17" t="s">
        <v>120</v>
      </c>
      <c r="BE172" s="176">
        <f>IF(N172="základní",J172,0)</f>
        <v>0</v>
      </c>
      <c r="BF172" s="176">
        <f>IF(N172="snížená",J172,0)</f>
        <v>0</v>
      </c>
      <c r="BG172" s="176">
        <f>IF(N172="zákl. přenesená",J172,0)</f>
        <v>0</v>
      </c>
      <c r="BH172" s="176">
        <f>IF(N172="sníž. přenesená",J172,0)</f>
        <v>0</v>
      </c>
      <c r="BI172" s="176">
        <f>IF(N172="nulová",J172,0)</f>
        <v>0</v>
      </c>
      <c r="BJ172" s="17" t="s">
        <v>82</v>
      </c>
      <c r="BK172" s="176">
        <f>ROUND(I172*H172,2)</f>
        <v>0</v>
      </c>
      <c r="BL172" s="17" t="s">
        <v>128</v>
      </c>
      <c r="BM172" s="175" t="s">
        <v>224</v>
      </c>
    </row>
    <row r="173" s="13" customFormat="1">
      <c r="A173" s="13"/>
      <c r="B173" s="177"/>
      <c r="C173" s="13"/>
      <c r="D173" s="178" t="s">
        <v>130</v>
      </c>
      <c r="E173" s="13"/>
      <c r="F173" s="180" t="s">
        <v>225</v>
      </c>
      <c r="G173" s="13"/>
      <c r="H173" s="181">
        <v>9.1959999999999997</v>
      </c>
      <c r="I173" s="182"/>
      <c r="J173" s="13"/>
      <c r="K173" s="13"/>
      <c r="L173" s="177"/>
      <c r="M173" s="183"/>
      <c r="N173" s="184"/>
      <c r="O173" s="184"/>
      <c r="P173" s="184"/>
      <c r="Q173" s="184"/>
      <c r="R173" s="184"/>
      <c r="S173" s="184"/>
      <c r="T173" s="185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179" t="s">
        <v>130</v>
      </c>
      <c r="AU173" s="179" t="s">
        <v>82</v>
      </c>
      <c r="AV173" s="13" t="s">
        <v>82</v>
      </c>
      <c r="AW173" s="13" t="s">
        <v>3</v>
      </c>
      <c r="AX173" s="13" t="s">
        <v>80</v>
      </c>
      <c r="AY173" s="179" t="s">
        <v>120</v>
      </c>
    </row>
    <row r="174" s="2" customFormat="1" ht="33" customHeight="1">
      <c r="A174" s="36"/>
      <c r="B174" s="163"/>
      <c r="C174" s="164" t="s">
        <v>226</v>
      </c>
      <c r="D174" s="164" t="s">
        <v>123</v>
      </c>
      <c r="E174" s="165" t="s">
        <v>227</v>
      </c>
      <c r="F174" s="166" t="s">
        <v>228</v>
      </c>
      <c r="G174" s="167" t="s">
        <v>215</v>
      </c>
      <c r="H174" s="168">
        <v>0.48399999999999999</v>
      </c>
      <c r="I174" s="169"/>
      <c r="J174" s="170">
        <f>ROUND(I174*H174,2)</f>
        <v>0</v>
      </c>
      <c r="K174" s="166" t="s">
        <v>127</v>
      </c>
      <c r="L174" s="37"/>
      <c r="M174" s="171" t="s">
        <v>1</v>
      </c>
      <c r="N174" s="172" t="s">
        <v>41</v>
      </c>
      <c r="O174" s="75"/>
      <c r="P174" s="173">
        <f>O174*H174</f>
        <v>0</v>
      </c>
      <c r="Q174" s="173">
        <v>0</v>
      </c>
      <c r="R174" s="173">
        <f>Q174*H174</f>
        <v>0</v>
      </c>
      <c r="S174" s="173">
        <v>0</v>
      </c>
      <c r="T174" s="174">
        <f>S174*H174</f>
        <v>0</v>
      </c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R174" s="175" t="s">
        <v>128</v>
      </c>
      <c r="AT174" s="175" t="s">
        <v>123</v>
      </c>
      <c r="AU174" s="175" t="s">
        <v>82</v>
      </c>
      <c r="AY174" s="17" t="s">
        <v>120</v>
      </c>
      <c r="BE174" s="176">
        <f>IF(N174="základní",J174,0)</f>
        <v>0</v>
      </c>
      <c r="BF174" s="176">
        <f>IF(N174="snížená",J174,0)</f>
        <v>0</v>
      </c>
      <c r="BG174" s="176">
        <f>IF(N174="zákl. přenesená",J174,0)</f>
        <v>0</v>
      </c>
      <c r="BH174" s="176">
        <f>IF(N174="sníž. přenesená",J174,0)</f>
        <v>0</v>
      </c>
      <c r="BI174" s="176">
        <f>IF(N174="nulová",J174,0)</f>
        <v>0</v>
      </c>
      <c r="BJ174" s="17" t="s">
        <v>82</v>
      </c>
      <c r="BK174" s="176">
        <f>ROUND(I174*H174,2)</f>
        <v>0</v>
      </c>
      <c r="BL174" s="17" t="s">
        <v>128</v>
      </c>
      <c r="BM174" s="175" t="s">
        <v>229</v>
      </c>
    </row>
    <row r="175" s="12" customFormat="1" ht="22.8" customHeight="1">
      <c r="A175" s="12"/>
      <c r="B175" s="150"/>
      <c r="C175" s="12"/>
      <c r="D175" s="151" t="s">
        <v>74</v>
      </c>
      <c r="E175" s="161" t="s">
        <v>230</v>
      </c>
      <c r="F175" s="161" t="s">
        <v>231</v>
      </c>
      <c r="G175" s="12"/>
      <c r="H175" s="12"/>
      <c r="I175" s="153"/>
      <c r="J175" s="162">
        <f>BK175</f>
        <v>0</v>
      </c>
      <c r="K175" s="12"/>
      <c r="L175" s="150"/>
      <c r="M175" s="155"/>
      <c r="N175" s="156"/>
      <c r="O175" s="156"/>
      <c r="P175" s="157">
        <f>P176</f>
        <v>0</v>
      </c>
      <c r="Q175" s="156"/>
      <c r="R175" s="157">
        <f>R176</f>
        <v>0</v>
      </c>
      <c r="S175" s="156"/>
      <c r="T175" s="158">
        <f>T176</f>
        <v>0</v>
      </c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R175" s="151" t="s">
        <v>80</v>
      </c>
      <c r="AT175" s="159" t="s">
        <v>74</v>
      </c>
      <c r="AU175" s="159" t="s">
        <v>80</v>
      </c>
      <c r="AY175" s="151" t="s">
        <v>120</v>
      </c>
      <c r="BK175" s="160">
        <f>BK176</f>
        <v>0</v>
      </c>
    </row>
    <row r="176" s="2" customFormat="1" ht="21.75" customHeight="1">
      <c r="A176" s="36"/>
      <c r="B176" s="163"/>
      <c r="C176" s="164" t="s">
        <v>7</v>
      </c>
      <c r="D176" s="164" t="s">
        <v>123</v>
      </c>
      <c r="E176" s="165" t="s">
        <v>232</v>
      </c>
      <c r="F176" s="166" t="s">
        <v>233</v>
      </c>
      <c r="G176" s="167" t="s">
        <v>215</v>
      </c>
      <c r="H176" s="168">
        <v>1.5720000000000001</v>
      </c>
      <c r="I176" s="169"/>
      <c r="J176" s="170">
        <f>ROUND(I176*H176,2)</f>
        <v>0</v>
      </c>
      <c r="K176" s="166" t="s">
        <v>127</v>
      </c>
      <c r="L176" s="37"/>
      <c r="M176" s="171" t="s">
        <v>1</v>
      </c>
      <c r="N176" s="172" t="s">
        <v>41</v>
      </c>
      <c r="O176" s="75"/>
      <c r="P176" s="173">
        <f>O176*H176</f>
        <v>0</v>
      </c>
      <c r="Q176" s="173">
        <v>0</v>
      </c>
      <c r="R176" s="173">
        <f>Q176*H176</f>
        <v>0</v>
      </c>
      <c r="S176" s="173">
        <v>0</v>
      </c>
      <c r="T176" s="174">
        <f>S176*H176</f>
        <v>0</v>
      </c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R176" s="175" t="s">
        <v>128</v>
      </c>
      <c r="AT176" s="175" t="s">
        <v>123</v>
      </c>
      <c r="AU176" s="175" t="s">
        <v>82</v>
      </c>
      <c r="AY176" s="17" t="s">
        <v>120</v>
      </c>
      <c r="BE176" s="176">
        <f>IF(N176="základní",J176,0)</f>
        <v>0</v>
      </c>
      <c r="BF176" s="176">
        <f>IF(N176="snížená",J176,0)</f>
        <v>0</v>
      </c>
      <c r="BG176" s="176">
        <f>IF(N176="zákl. přenesená",J176,0)</f>
        <v>0</v>
      </c>
      <c r="BH176" s="176">
        <f>IF(N176="sníž. přenesená",J176,0)</f>
        <v>0</v>
      </c>
      <c r="BI176" s="176">
        <f>IF(N176="nulová",J176,0)</f>
        <v>0</v>
      </c>
      <c r="BJ176" s="17" t="s">
        <v>82</v>
      </c>
      <c r="BK176" s="176">
        <f>ROUND(I176*H176,2)</f>
        <v>0</v>
      </c>
      <c r="BL176" s="17" t="s">
        <v>128</v>
      </c>
      <c r="BM176" s="175" t="s">
        <v>234</v>
      </c>
    </row>
    <row r="177" s="12" customFormat="1" ht="25.92" customHeight="1">
      <c r="A177" s="12"/>
      <c r="B177" s="150"/>
      <c r="C177" s="12"/>
      <c r="D177" s="151" t="s">
        <v>74</v>
      </c>
      <c r="E177" s="152" t="s">
        <v>235</v>
      </c>
      <c r="F177" s="152" t="s">
        <v>236</v>
      </c>
      <c r="G177" s="12"/>
      <c r="H177" s="12"/>
      <c r="I177" s="153"/>
      <c r="J177" s="154">
        <f>BK177</f>
        <v>0</v>
      </c>
      <c r="K177" s="12"/>
      <c r="L177" s="150"/>
      <c r="M177" s="155"/>
      <c r="N177" s="156"/>
      <c r="O177" s="156"/>
      <c r="P177" s="157">
        <f>P178+P184+P196+P202+P209</f>
        <v>0</v>
      </c>
      <c r="Q177" s="156"/>
      <c r="R177" s="157">
        <f>R178+R184+R196+R202+R209</f>
        <v>0.025903020000000002</v>
      </c>
      <c r="S177" s="156"/>
      <c r="T177" s="158">
        <f>T178+T184+T196+T202+T209</f>
        <v>0.0099365000000000009</v>
      </c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R177" s="151" t="s">
        <v>82</v>
      </c>
      <c r="AT177" s="159" t="s">
        <v>74</v>
      </c>
      <c r="AU177" s="159" t="s">
        <v>75</v>
      </c>
      <c r="AY177" s="151" t="s">
        <v>120</v>
      </c>
      <c r="BK177" s="160">
        <f>BK178+BK184+BK196+BK202+BK209</f>
        <v>0</v>
      </c>
    </row>
    <row r="178" s="12" customFormat="1" ht="22.8" customHeight="1">
      <c r="A178" s="12"/>
      <c r="B178" s="150"/>
      <c r="C178" s="12"/>
      <c r="D178" s="151" t="s">
        <v>74</v>
      </c>
      <c r="E178" s="161" t="s">
        <v>237</v>
      </c>
      <c r="F178" s="161" t="s">
        <v>238</v>
      </c>
      <c r="G178" s="12"/>
      <c r="H178" s="12"/>
      <c r="I178" s="153"/>
      <c r="J178" s="162">
        <f>BK178</f>
        <v>0</v>
      </c>
      <c r="K178" s="12"/>
      <c r="L178" s="150"/>
      <c r="M178" s="155"/>
      <c r="N178" s="156"/>
      <c r="O178" s="156"/>
      <c r="P178" s="157">
        <f>SUM(P179:P183)</f>
        <v>0</v>
      </c>
      <c r="Q178" s="156"/>
      <c r="R178" s="157">
        <f>SUM(R179:R183)</f>
        <v>0.013923000000000001</v>
      </c>
      <c r="S178" s="156"/>
      <c r="T178" s="158">
        <f>SUM(T179:T183)</f>
        <v>0.0099365000000000009</v>
      </c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R178" s="151" t="s">
        <v>82</v>
      </c>
      <c r="AT178" s="159" t="s">
        <v>74</v>
      </c>
      <c r="AU178" s="159" t="s">
        <v>80</v>
      </c>
      <c r="AY178" s="151" t="s">
        <v>120</v>
      </c>
      <c r="BK178" s="160">
        <f>SUM(BK179:BK183)</f>
        <v>0</v>
      </c>
    </row>
    <row r="179" s="2" customFormat="1" ht="16.5" customHeight="1">
      <c r="A179" s="36"/>
      <c r="B179" s="163"/>
      <c r="C179" s="164" t="s">
        <v>239</v>
      </c>
      <c r="D179" s="164" t="s">
        <v>123</v>
      </c>
      <c r="E179" s="165" t="s">
        <v>240</v>
      </c>
      <c r="F179" s="166" t="s">
        <v>241</v>
      </c>
      <c r="G179" s="167" t="s">
        <v>207</v>
      </c>
      <c r="H179" s="168">
        <v>5.9500000000000002</v>
      </c>
      <c r="I179" s="169"/>
      <c r="J179" s="170">
        <f>ROUND(I179*H179,2)</f>
        <v>0</v>
      </c>
      <c r="K179" s="166" t="s">
        <v>127</v>
      </c>
      <c r="L179" s="37"/>
      <c r="M179" s="171" t="s">
        <v>1</v>
      </c>
      <c r="N179" s="172" t="s">
        <v>41</v>
      </c>
      <c r="O179" s="75"/>
      <c r="P179" s="173">
        <f>O179*H179</f>
        <v>0</v>
      </c>
      <c r="Q179" s="173">
        <v>0</v>
      </c>
      <c r="R179" s="173">
        <f>Q179*H179</f>
        <v>0</v>
      </c>
      <c r="S179" s="173">
        <v>0.00167</v>
      </c>
      <c r="T179" s="174">
        <f>S179*H179</f>
        <v>0.0099365000000000009</v>
      </c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R179" s="175" t="s">
        <v>204</v>
      </c>
      <c r="AT179" s="175" t="s">
        <v>123</v>
      </c>
      <c r="AU179" s="175" t="s">
        <v>82</v>
      </c>
      <c r="AY179" s="17" t="s">
        <v>120</v>
      </c>
      <c r="BE179" s="176">
        <f>IF(N179="základní",J179,0)</f>
        <v>0</v>
      </c>
      <c r="BF179" s="176">
        <f>IF(N179="snížená",J179,0)</f>
        <v>0</v>
      </c>
      <c r="BG179" s="176">
        <f>IF(N179="zákl. přenesená",J179,0)</f>
        <v>0</v>
      </c>
      <c r="BH179" s="176">
        <f>IF(N179="sníž. přenesená",J179,0)</f>
        <v>0</v>
      </c>
      <c r="BI179" s="176">
        <f>IF(N179="nulová",J179,0)</f>
        <v>0</v>
      </c>
      <c r="BJ179" s="17" t="s">
        <v>82</v>
      </c>
      <c r="BK179" s="176">
        <f>ROUND(I179*H179,2)</f>
        <v>0</v>
      </c>
      <c r="BL179" s="17" t="s">
        <v>204</v>
      </c>
      <c r="BM179" s="175" t="s">
        <v>242</v>
      </c>
    </row>
    <row r="180" s="13" customFormat="1">
      <c r="A180" s="13"/>
      <c r="B180" s="177"/>
      <c r="C180" s="13"/>
      <c r="D180" s="178" t="s">
        <v>130</v>
      </c>
      <c r="E180" s="179" t="s">
        <v>1</v>
      </c>
      <c r="F180" s="180" t="s">
        <v>243</v>
      </c>
      <c r="G180" s="13"/>
      <c r="H180" s="181">
        <v>5.9500000000000002</v>
      </c>
      <c r="I180" s="182"/>
      <c r="J180" s="13"/>
      <c r="K180" s="13"/>
      <c r="L180" s="177"/>
      <c r="M180" s="183"/>
      <c r="N180" s="184"/>
      <c r="O180" s="184"/>
      <c r="P180" s="184"/>
      <c r="Q180" s="184"/>
      <c r="R180" s="184"/>
      <c r="S180" s="184"/>
      <c r="T180" s="185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179" t="s">
        <v>130</v>
      </c>
      <c r="AU180" s="179" t="s">
        <v>82</v>
      </c>
      <c r="AV180" s="13" t="s">
        <v>82</v>
      </c>
      <c r="AW180" s="13" t="s">
        <v>32</v>
      </c>
      <c r="AX180" s="13" t="s">
        <v>80</v>
      </c>
      <c r="AY180" s="179" t="s">
        <v>120</v>
      </c>
    </row>
    <row r="181" s="2" customFormat="1" ht="24.15" customHeight="1">
      <c r="A181" s="36"/>
      <c r="B181" s="163"/>
      <c r="C181" s="164" t="s">
        <v>244</v>
      </c>
      <c r="D181" s="164" t="s">
        <v>123</v>
      </c>
      <c r="E181" s="165" t="s">
        <v>245</v>
      </c>
      <c r="F181" s="166" t="s">
        <v>246</v>
      </c>
      <c r="G181" s="167" t="s">
        <v>207</v>
      </c>
      <c r="H181" s="168">
        <v>5.9500000000000002</v>
      </c>
      <c r="I181" s="169"/>
      <c r="J181" s="170">
        <f>ROUND(I181*H181,2)</f>
        <v>0</v>
      </c>
      <c r="K181" s="166" t="s">
        <v>127</v>
      </c>
      <c r="L181" s="37"/>
      <c r="M181" s="171" t="s">
        <v>1</v>
      </c>
      <c r="N181" s="172" t="s">
        <v>41</v>
      </c>
      <c r="O181" s="75"/>
      <c r="P181" s="173">
        <f>O181*H181</f>
        <v>0</v>
      </c>
      <c r="Q181" s="173">
        <v>0.0023400000000000001</v>
      </c>
      <c r="R181" s="173">
        <f>Q181*H181</f>
        <v>0.013923000000000001</v>
      </c>
      <c r="S181" s="173">
        <v>0</v>
      </c>
      <c r="T181" s="174">
        <f>S181*H181</f>
        <v>0</v>
      </c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R181" s="175" t="s">
        <v>204</v>
      </c>
      <c r="AT181" s="175" t="s">
        <v>123</v>
      </c>
      <c r="AU181" s="175" t="s">
        <v>82</v>
      </c>
      <c r="AY181" s="17" t="s">
        <v>120</v>
      </c>
      <c r="BE181" s="176">
        <f>IF(N181="základní",J181,0)</f>
        <v>0</v>
      </c>
      <c r="BF181" s="176">
        <f>IF(N181="snížená",J181,0)</f>
        <v>0</v>
      </c>
      <c r="BG181" s="176">
        <f>IF(N181="zákl. přenesená",J181,0)</f>
        <v>0</v>
      </c>
      <c r="BH181" s="176">
        <f>IF(N181="sníž. přenesená",J181,0)</f>
        <v>0</v>
      </c>
      <c r="BI181" s="176">
        <f>IF(N181="nulová",J181,0)</f>
        <v>0</v>
      </c>
      <c r="BJ181" s="17" t="s">
        <v>82</v>
      </c>
      <c r="BK181" s="176">
        <f>ROUND(I181*H181,2)</f>
        <v>0</v>
      </c>
      <c r="BL181" s="17" t="s">
        <v>204</v>
      </c>
      <c r="BM181" s="175" t="s">
        <v>247</v>
      </c>
    </row>
    <row r="182" s="13" customFormat="1">
      <c r="A182" s="13"/>
      <c r="B182" s="177"/>
      <c r="C182" s="13"/>
      <c r="D182" s="178" t="s">
        <v>130</v>
      </c>
      <c r="E182" s="179" t="s">
        <v>1</v>
      </c>
      <c r="F182" s="180" t="s">
        <v>248</v>
      </c>
      <c r="G182" s="13"/>
      <c r="H182" s="181">
        <v>5.9500000000000002</v>
      </c>
      <c r="I182" s="182"/>
      <c r="J182" s="13"/>
      <c r="K182" s="13"/>
      <c r="L182" s="177"/>
      <c r="M182" s="183"/>
      <c r="N182" s="184"/>
      <c r="O182" s="184"/>
      <c r="P182" s="184"/>
      <c r="Q182" s="184"/>
      <c r="R182" s="184"/>
      <c r="S182" s="184"/>
      <c r="T182" s="185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179" t="s">
        <v>130</v>
      </c>
      <c r="AU182" s="179" t="s">
        <v>82</v>
      </c>
      <c r="AV182" s="13" t="s">
        <v>82</v>
      </c>
      <c r="AW182" s="13" t="s">
        <v>32</v>
      </c>
      <c r="AX182" s="13" t="s">
        <v>80</v>
      </c>
      <c r="AY182" s="179" t="s">
        <v>120</v>
      </c>
    </row>
    <row r="183" s="2" customFormat="1" ht="24.15" customHeight="1">
      <c r="A183" s="36"/>
      <c r="B183" s="163"/>
      <c r="C183" s="164" t="s">
        <v>249</v>
      </c>
      <c r="D183" s="164" t="s">
        <v>123</v>
      </c>
      <c r="E183" s="165" t="s">
        <v>250</v>
      </c>
      <c r="F183" s="166" t="s">
        <v>251</v>
      </c>
      <c r="G183" s="167" t="s">
        <v>252</v>
      </c>
      <c r="H183" s="194"/>
      <c r="I183" s="169"/>
      <c r="J183" s="170">
        <f>ROUND(I183*H183,2)</f>
        <v>0</v>
      </c>
      <c r="K183" s="166" t="s">
        <v>127</v>
      </c>
      <c r="L183" s="37"/>
      <c r="M183" s="171" t="s">
        <v>1</v>
      </c>
      <c r="N183" s="172" t="s">
        <v>41</v>
      </c>
      <c r="O183" s="75"/>
      <c r="P183" s="173">
        <f>O183*H183</f>
        <v>0</v>
      </c>
      <c r="Q183" s="173">
        <v>0</v>
      </c>
      <c r="R183" s="173">
        <f>Q183*H183</f>
        <v>0</v>
      </c>
      <c r="S183" s="173">
        <v>0</v>
      </c>
      <c r="T183" s="174">
        <f>S183*H183</f>
        <v>0</v>
      </c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R183" s="175" t="s">
        <v>204</v>
      </c>
      <c r="AT183" s="175" t="s">
        <v>123</v>
      </c>
      <c r="AU183" s="175" t="s">
        <v>82</v>
      </c>
      <c r="AY183" s="17" t="s">
        <v>120</v>
      </c>
      <c r="BE183" s="176">
        <f>IF(N183="základní",J183,0)</f>
        <v>0</v>
      </c>
      <c r="BF183" s="176">
        <f>IF(N183="snížená",J183,0)</f>
        <v>0</v>
      </c>
      <c r="BG183" s="176">
        <f>IF(N183="zákl. přenesená",J183,0)</f>
        <v>0</v>
      </c>
      <c r="BH183" s="176">
        <f>IF(N183="sníž. přenesená",J183,0)</f>
        <v>0</v>
      </c>
      <c r="BI183" s="176">
        <f>IF(N183="nulová",J183,0)</f>
        <v>0</v>
      </c>
      <c r="BJ183" s="17" t="s">
        <v>82</v>
      </c>
      <c r="BK183" s="176">
        <f>ROUND(I183*H183,2)</f>
        <v>0</v>
      </c>
      <c r="BL183" s="17" t="s">
        <v>204</v>
      </c>
      <c r="BM183" s="175" t="s">
        <v>253</v>
      </c>
    </row>
    <row r="184" s="12" customFormat="1" ht="22.8" customHeight="1">
      <c r="A184" s="12"/>
      <c r="B184" s="150"/>
      <c r="C184" s="12"/>
      <c r="D184" s="151" t="s">
        <v>74</v>
      </c>
      <c r="E184" s="161" t="s">
        <v>254</v>
      </c>
      <c r="F184" s="161" t="s">
        <v>255</v>
      </c>
      <c r="G184" s="12"/>
      <c r="H184" s="12"/>
      <c r="I184" s="153"/>
      <c r="J184" s="162">
        <f>BK184</f>
        <v>0</v>
      </c>
      <c r="K184" s="12"/>
      <c r="L184" s="150"/>
      <c r="M184" s="155"/>
      <c r="N184" s="156"/>
      <c r="O184" s="156"/>
      <c r="P184" s="157">
        <f>SUM(P185:P195)</f>
        <v>0</v>
      </c>
      <c r="Q184" s="156"/>
      <c r="R184" s="157">
        <f>SUM(R185:R195)</f>
        <v>0</v>
      </c>
      <c r="S184" s="156"/>
      <c r="T184" s="158">
        <f>SUM(T185:T195)</f>
        <v>0</v>
      </c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R184" s="151" t="s">
        <v>82</v>
      </c>
      <c r="AT184" s="159" t="s">
        <v>74</v>
      </c>
      <c r="AU184" s="159" t="s">
        <v>80</v>
      </c>
      <c r="AY184" s="151" t="s">
        <v>120</v>
      </c>
      <c r="BK184" s="160">
        <f>SUM(BK185:BK195)</f>
        <v>0</v>
      </c>
    </row>
    <row r="185" s="2" customFormat="1" ht="37.8" customHeight="1">
      <c r="A185" s="36"/>
      <c r="B185" s="163"/>
      <c r="C185" s="164" t="s">
        <v>256</v>
      </c>
      <c r="D185" s="164" t="s">
        <v>123</v>
      </c>
      <c r="E185" s="165" t="s">
        <v>257</v>
      </c>
      <c r="F185" s="166" t="s">
        <v>258</v>
      </c>
      <c r="G185" s="167" t="s">
        <v>155</v>
      </c>
      <c r="H185" s="168">
        <v>3</v>
      </c>
      <c r="I185" s="169"/>
      <c r="J185" s="170">
        <f>ROUND(I185*H185,2)</f>
        <v>0</v>
      </c>
      <c r="K185" s="166" t="s">
        <v>1</v>
      </c>
      <c r="L185" s="37"/>
      <c r="M185" s="171" t="s">
        <v>1</v>
      </c>
      <c r="N185" s="172" t="s">
        <v>41</v>
      </c>
      <c r="O185" s="75"/>
      <c r="P185" s="173">
        <f>O185*H185</f>
        <v>0</v>
      </c>
      <c r="Q185" s="173">
        <v>0</v>
      </c>
      <c r="R185" s="173">
        <f>Q185*H185</f>
        <v>0</v>
      </c>
      <c r="S185" s="173">
        <v>0</v>
      </c>
      <c r="T185" s="174">
        <f>S185*H185</f>
        <v>0</v>
      </c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R185" s="175" t="s">
        <v>204</v>
      </c>
      <c r="AT185" s="175" t="s">
        <v>123</v>
      </c>
      <c r="AU185" s="175" t="s">
        <v>82</v>
      </c>
      <c r="AY185" s="17" t="s">
        <v>120</v>
      </c>
      <c r="BE185" s="176">
        <f>IF(N185="základní",J185,0)</f>
        <v>0</v>
      </c>
      <c r="BF185" s="176">
        <f>IF(N185="snížená",J185,0)</f>
        <v>0</v>
      </c>
      <c r="BG185" s="176">
        <f>IF(N185="zákl. přenesená",J185,0)</f>
        <v>0</v>
      </c>
      <c r="BH185" s="176">
        <f>IF(N185="sníž. přenesená",J185,0)</f>
        <v>0</v>
      </c>
      <c r="BI185" s="176">
        <f>IF(N185="nulová",J185,0)</f>
        <v>0</v>
      </c>
      <c r="BJ185" s="17" t="s">
        <v>82</v>
      </c>
      <c r="BK185" s="176">
        <f>ROUND(I185*H185,2)</f>
        <v>0</v>
      </c>
      <c r="BL185" s="17" t="s">
        <v>204</v>
      </c>
      <c r="BM185" s="175" t="s">
        <v>259</v>
      </c>
    </row>
    <row r="186" s="13" customFormat="1">
      <c r="A186" s="13"/>
      <c r="B186" s="177"/>
      <c r="C186" s="13"/>
      <c r="D186" s="178" t="s">
        <v>130</v>
      </c>
      <c r="E186" s="179" t="s">
        <v>1</v>
      </c>
      <c r="F186" s="180" t="s">
        <v>121</v>
      </c>
      <c r="G186" s="13"/>
      <c r="H186" s="181">
        <v>3</v>
      </c>
      <c r="I186" s="182"/>
      <c r="J186" s="13"/>
      <c r="K186" s="13"/>
      <c r="L186" s="177"/>
      <c r="M186" s="183"/>
      <c r="N186" s="184"/>
      <c r="O186" s="184"/>
      <c r="P186" s="184"/>
      <c r="Q186" s="184"/>
      <c r="R186" s="184"/>
      <c r="S186" s="184"/>
      <c r="T186" s="185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179" t="s">
        <v>130</v>
      </c>
      <c r="AU186" s="179" t="s">
        <v>82</v>
      </c>
      <c r="AV186" s="13" t="s">
        <v>82</v>
      </c>
      <c r="AW186" s="13" t="s">
        <v>32</v>
      </c>
      <c r="AX186" s="13" t="s">
        <v>80</v>
      </c>
      <c r="AY186" s="179" t="s">
        <v>120</v>
      </c>
    </row>
    <row r="187" s="2" customFormat="1" ht="37.8" customHeight="1">
      <c r="A187" s="36"/>
      <c r="B187" s="163"/>
      <c r="C187" s="164" t="s">
        <v>260</v>
      </c>
      <c r="D187" s="164" t="s">
        <v>123</v>
      </c>
      <c r="E187" s="165" t="s">
        <v>261</v>
      </c>
      <c r="F187" s="166" t="s">
        <v>262</v>
      </c>
      <c r="G187" s="167" t="s">
        <v>155</v>
      </c>
      <c r="H187" s="168">
        <v>2</v>
      </c>
      <c r="I187" s="169"/>
      <c r="J187" s="170">
        <f>ROUND(I187*H187,2)</f>
        <v>0</v>
      </c>
      <c r="K187" s="166" t="s">
        <v>1</v>
      </c>
      <c r="L187" s="37"/>
      <c r="M187" s="171" t="s">
        <v>1</v>
      </c>
      <c r="N187" s="172" t="s">
        <v>41</v>
      </c>
      <c r="O187" s="75"/>
      <c r="P187" s="173">
        <f>O187*H187</f>
        <v>0</v>
      </c>
      <c r="Q187" s="173">
        <v>0</v>
      </c>
      <c r="R187" s="173">
        <f>Q187*H187</f>
        <v>0</v>
      </c>
      <c r="S187" s="173">
        <v>0</v>
      </c>
      <c r="T187" s="174">
        <f>S187*H187</f>
        <v>0</v>
      </c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R187" s="175" t="s">
        <v>204</v>
      </c>
      <c r="AT187" s="175" t="s">
        <v>123</v>
      </c>
      <c r="AU187" s="175" t="s">
        <v>82</v>
      </c>
      <c r="AY187" s="17" t="s">
        <v>120</v>
      </c>
      <c r="BE187" s="176">
        <f>IF(N187="základní",J187,0)</f>
        <v>0</v>
      </c>
      <c r="BF187" s="176">
        <f>IF(N187="snížená",J187,0)</f>
        <v>0</v>
      </c>
      <c r="BG187" s="176">
        <f>IF(N187="zákl. přenesená",J187,0)</f>
        <v>0</v>
      </c>
      <c r="BH187" s="176">
        <f>IF(N187="sníž. přenesená",J187,0)</f>
        <v>0</v>
      </c>
      <c r="BI187" s="176">
        <f>IF(N187="nulová",J187,0)</f>
        <v>0</v>
      </c>
      <c r="BJ187" s="17" t="s">
        <v>82</v>
      </c>
      <c r="BK187" s="176">
        <f>ROUND(I187*H187,2)</f>
        <v>0</v>
      </c>
      <c r="BL187" s="17" t="s">
        <v>204</v>
      </c>
      <c r="BM187" s="175" t="s">
        <v>263</v>
      </c>
    </row>
    <row r="188" s="13" customFormat="1">
      <c r="A188" s="13"/>
      <c r="B188" s="177"/>
      <c r="C188" s="13"/>
      <c r="D188" s="178" t="s">
        <v>130</v>
      </c>
      <c r="E188" s="179" t="s">
        <v>1</v>
      </c>
      <c r="F188" s="180" t="s">
        <v>82</v>
      </c>
      <c r="G188" s="13"/>
      <c r="H188" s="181">
        <v>2</v>
      </c>
      <c r="I188" s="182"/>
      <c r="J188" s="13"/>
      <c r="K188" s="13"/>
      <c r="L188" s="177"/>
      <c r="M188" s="183"/>
      <c r="N188" s="184"/>
      <c r="O188" s="184"/>
      <c r="P188" s="184"/>
      <c r="Q188" s="184"/>
      <c r="R188" s="184"/>
      <c r="S188" s="184"/>
      <c r="T188" s="185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179" t="s">
        <v>130</v>
      </c>
      <c r="AU188" s="179" t="s">
        <v>82</v>
      </c>
      <c r="AV188" s="13" t="s">
        <v>82</v>
      </c>
      <c r="AW188" s="13" t="s">
        <v>32</v>
      </c>
      <c r="AX188" s="13" t="s">
        <v>80</v>
      </c>
      <c r="AY188" s="179" t="s">
        <v>120</v>
      </c>
    </row>
    <row r="189" s="2" customFormat="1" ht="37.8" customHeight="1">
      <c r="A189" s="36"/>
      <c r="B189" s="163"/>
      <c r="C189" s="164" t="s">
        <v>264</v>
      </c>
      <c r="D189" s="164" t="s">
        <v>123</v>
      </c>
      <c r="E189" s="165" t="s">
        <v>265</v>
      </c>
      <c r="F189" s="166" t="s">
        <v>266</v>
      </c>
      <c r="G189" s="167" t="s">
        <v>155</v>
      </c>
      <c r="H189" s="168">
        <v>2</v>
      </c>
      <c r="I189" s="169"/>
      <c r="J189" s="170">
        <f>ROUND(I189*H189,2)</f>
        <v>0</v>
      </c>
      <c r="K189" s="166" t="s">
        <v>1</v>
      </c>
      <c r="L189" s="37"/>
      <c r="M189" s="171" t="s">
        <v>1</v>
      </c>
      <c r="N189" s="172" t="s">
        <v>41</v>
      </c>
      <c r="O189" s="75"/>
      <c r="P189" s="173">
        <f>O189*H189</f>
        <v>0</v>
      </c>
      <c r="Q189" s="173">
        <v>0</v>
      </c>
      <c r="R189" s="173">
        <f>Q189*H189</f>
        <v>0</v>
      </c>
      <c r="S189" s="173">
        <v>0</v>
      </c>
      <c r="T189" s="174">
        <f>S189*H189</f>
        <v>0</v>
      </c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R189" s="175" t="s">
        <v>204</v>
      </c>
      <c r="AT189" s="175" t="s">
        <v>123</v>
      </c>
      <c r="AU189" s="175" t="s">
        <v>82</v>
      </c>
      <c r="AY189" s="17" t="s">
        <v>120</v>
      </c>
      <c r="BE189" s="176">
        <f>IF(N189="základní",J189,0)</f>
        <v>0</v>
      </c>
      <c r="BF189" s="176">
        <f>IF(N189="snížená",J189,0)</f>
        <v>0</v>
      </c>
      <c r="BG189" s="176">
        <f>IF(N189="zákl. přenesená",J189,0)</f>
        <v>0</v>
      </c>
      <c r="BH189" s="176">
        <f>IF(N189="sníž. přenesená",J189,0)</f>
        <v>0</v>
      </c>
      <c r="BI189" s="176">
        <f>IF(N189="nulová",J189,0)</f>
        <v>0</v>
      </c>
      <c r="BJ189" s="17" t="s">
        <v>82</v>
      </c>
      <c r="BK189" s="176">
        <f>ROUND(I189*H189,2)</f>
        <v>0</v>
      </c>
      <c r="BL189" s="17" t="s">
        <v>204</v>
      </c>
      <c r="BM189" s="175" t="s">
        <v>267</v>
      </c>
    </row>
    <row r="190" s="13" customFormat="1">
      <c r="A190" s="13"/>
      <c r="B190" s="177"/>
      <c r="C190" s="13"/>
      <c r="D190" s="178" t="s">
        <v>130</v>
      </c>
      <c r="E190" s="179" t="s">
        <v>1</v>
      </c>
      <c r="F190" s="180" t="s">
        <v>82</v>
      </c>
      <c r="G190" s="13"/>
      <c r="H190" s="181">
        <v>2</v>
      </c>
      <c r="I190" s="182"/>
      <c r="J190" s="13"/>
      <c r="K190" s="13"/>
      <c r="L190" s="177"/>
      <c r="M190" s="183"/>
      <c r="N190" s="184"/>
      <c r="O190" s="184"/>
      <c r="P190" s="184"/>
      <c r="Q190" s="184"/>
      <c r="R190" s="184"/>
      <c r="S190" s="184"/>
      <c r="T190" s="185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179" t="s">
        <v>130</v>
      </c>
      <c r="AU190" s="179" t="s">
        <v>82</v>
      </c>
      <c r="AV190" s="13" t="s">
        <v>82</v>
      </c>
      <c r="AW190" s="13" t="s">
        <v>32</v>
      </c>
      <c r="AX190" s="13" t="s">
        <v>80</v>
      </c>
      <c r="AY190" s="179" t="s">
        <v>120</v>
      </c>
    </row>
    <row r="191" s="2" customFormat="1" ht="33" customHeight="1">
      <c r="A191" s="36"/>
      <c r="B191" s="163"/>
      <c r="C191" s="164" t="s">
        <v>268</v>
      </c>
      <c r="D191" s="164" t="s">
        <v>123</v>
      </c>
      <c r="E191" s="165" t="s">
        <v>269</v>
      </c>
      <c r="F191" s="166" t="s">
        <v>270</v>
      </c>
      <c r="G191" s="167" t="s">
        <v>155</v>
      </c>
      <c r="H191" s="168">
        <v>1</v>
      </c>
      <c r="I191" s="169"/>
      <c r="J191" s="170">
        <f>ROUND(I191*H191,2)</f>
        <v>0</v>
      </c>
      <c r="K191" s="166" t="s">
        <v>1</v>
      </c>
      <c r="L191" s="37"/>
      <c r="M191" s="171" t="s">
        <v>1</v>
      </c>
      <c r="N191" s="172" t="s">
        <v>41</v>
      </c>
      <c r="O191" s="75"/>
      <c r="P191" s="173">
        <f>O191*H191</f>
        <v>0</v>
      </c>
      <c r="Q191" s="173">
        <v>0</v>
      </c>
      <c r="R191" s="173">
        <f>Q191*H191</f>
        <v>0</v>
      </c>
      <c r="S191" s="173">
        <v>0</v>
      </c>
      <c r="T191" s="174">
        <f>S191*H191</f>
        <v>0</v>
      </c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R191" s="175" t="s">
        <v>204</v>
      </c>
      <c r="AT191" s="175" t="s">
        <v>123</v>
      </c>
      <c r="AU191" s="175" t="s">
        <v>82</v>
      </c>
      <c r="AY191" s="17" t="s">
        <v>120</v>
      </c>
      <c r="BE191" s="176">
        <f>IF(N191="základní",J191,0)</f>
        <v>0</v>
      </c>
      <c r="BF191" s="176">
        <f>IF(N191="snížená",J191,0)</f>
        <v>0</v>
      </c>
      <c r="BG191" s="176">
        <f>IF(N191="zákl. přenesená",J191,0)</f>
        <v>0</v>
      </c>
      <c r="BH191" s="176">
        <f>IF(N191="sníž. přenesená",J191,0)</f>
        <v>0</v>
      </c>
      <c r="BI191" s="176">
        <f>IF(N191="nulová",J191,0)</f>
        <v>0</v>
      </c>
      <c r="BJ191" s="17" t="s">
        <v>82</v>
      </c>
      <c r="BK191" s="176">
        <f>ROUND(I191*H191,2)</f>
        <v>0</v>
      </c>
      <c r="BL191" s="17" t="s">
        <v>204</v>
      </c>
      <c r="BM191" s="175" t="s">
        <v>271</v>
      </c>
    </row>
    <row r="192" s="13" customFormat="1">
      <c r="A192" s="13"/>
      <c r="B192" s="177"/>
      <c r="C192" s="13"/>
      <c r="D192" s="178" t="s">
        <v>130</v>
      </c>
      <c r="E192" s="179" t="s">
        <v>1</v>
      </c>
      <c r="F192" s="180" t="s">
        <v>272</v>
      </c>
      <c r="G192" s="13"/>
      <c r="H192" s="181">
        <v>1</v>
      </c>
      <c r="I192" s="182"/>
      <c r="J192" s="13"/>
      <c r="K192" s="13"/>
      <c r="L192" s="177"/>
      <c r="M192" s="183"/>
      <c r="N192" s="184"/>
      <c r="O192" s="184"/>
      <c r="P192" s="184"/>
      <c r="Q192" s="184"/>
      <c r="R192" s="184"/>
      <c r="S192" s="184"/>
      <c r="T192" s="185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179" t="s">
        <v>130</v>
      </c>
      <c r="AU192" s="179" t="s">
        <v>82</v>
      </c>
      <c r="AV192" s="13" t="s">
        <v>82</v>
      </c>
      <c r="AW192" s="13" t="s">
        <v>32</v>
      </c>
      <c r="AX192" s="13" t="s">
        <v>80</v>
      </c>
      <c r="AY192" s="179" t="s">
        <v>120</v>
      </c>
    </row>
    <row r="193" s="2" customFormat="1" ht="24.15" customHeight="1">
      <c r="A193" s="36"/>
      <c r="B193" s="163"/>
      <c r="C193" s="164" t="s">
        <v>273</v>
      </c>
      <c r="D193" s="164" t="s">
        <v>123</v>
      </c>
      <c r="E193" s="165" t="s">
        <v>274</v>
      </c>
      <c r="F193" s="166" t="s">
        <v>275</v>
      </c>
      <c r="G193" s="167" t="s">
        <v>207</v>
      </c>
      <c r="H193" s="168">
        <v>5.9500000000000002</v>
      </c>
      <c r="I193" s="169"/>
      <c r="J193" s="170">
        <f>ROUND(I193*H193,2)</f>
        <v>0</v>
      </c>
      <c r="K193" s="166" t="s">
        <v>1</v>
      </c>
      <c r="L193" s="37"/>
      <c r="M193" s="171" t="s">
        <v>1</v>
      </c>
      <c r="N193" s="172" t="s">
        <v>41</v>
      </c>
      <c r="O193" s="75"/>
      <c r="P193" s="173">
        <f>O193*H193</f>
        <v>0</v>
      </c>
      <c r="Q193" s="173">
        <v>0</v>
      </c>
      <c r="R193" s="173">
        <f>Q193*H193</f>
        <v>0</v>
      </c>
      <c r="S193" s="173">
        <v>0</v>
      </c>
      <c r="T193" s="174">
        <f>S193*H193</f>
        <v>0</v>
      </c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R193" s="175" t="s">
        <v>204</v>
      </c>
      <c r="AT193" s="175" t="s">
        <v>123</v>
      </c>
      <c r="AU193" s="175" t="s">
        <v>82</v>
      </c>
      <c r="AY193" s="17" t="s">
        <v>120</v>
      </c>
      <c r="BE193" s="176">
        <f>IF(N193="základní",J193,0)</f>
        <v>0</v>
      </c>
      <c r="BF193" s="176">
        <f>IF(N193="snížená",J193,0)</f>
        <v>0</v>
      </c>
      <c r="BG193" s="176">
        <f>IF(N193="zákl. přenesená",J193,0)</f>
        <v>0</v>
      </c>
      <c r="BH193" s="176">
        <f>IF(N193="sníž. přenesená",J193,0)</f>
        <v>0</v>
      </c>
      <c r="BI193" s="176">
        <f>IF(N193="nulová",J193,0)</f>
        <v>0</v>
      </c>
      <c r="BJ193" s="17" t="s">
        <v>82</v>
      </c>
      <c r="BK193" s="176">
        <f>ROUND(I193*H193,2)</f>
        <v>0</v>
      </c>
      <c r="BL193" s="17" t="s">
        <v>204</v>
      </c>
      <c r="BM193" s="175" t="s">
        <v>276</v>
      </c>
    </row>
    <row r="194" s="13" customFormat="1">
      <c r="A194" s="13"/>
      <c r="B194" s="177"/>
      <c r="C194" s="13"/>
      <c r="D194" s="178" t="s">
        <v>130</v>
      </c>
      <c r="E194" s="179" t="s">
        <v>1</v>
      </c>
      <c r="F194" s="180" t="s">
        <v>243</v>
      </c>
      <c r="G194" s="13"/>
      <c r="H194" s="181">
        <v>5.9500000000000002</v>
      </c>
      <c r="I194" s="182"/>
      <c r="J194" s="13"/>
      <c r="K194" s="13"/>
      <c r="L194" s="177"/>
      <c r="M194" s="183"/>
      <c r="N194" s="184"/>
      <c r="O194" s="184"/>
      <c r="P194" s="184"/>
      <c r="Q194" s="184"/>
      <c r="R194" s="184"/>
      <c r="S194" s="184"/>
      <c r="T194" s="185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179" t="s">
        <v>130</v>
      </c>
      <c r="AU194" s="179" t="s">
        <v>82</v>
      </c>
      <c r="AV194" s="13" t="s">
        <v>82</v>
      </c>
      <c r="AW194" s="13" t="s">
        <v>32</v>
      </c>
      <c r="AX194" s="13" t="s">
        <v>80</v>
      </c>
      <c r="AY194" s="179" t="s">
        <v>120</v>
      </c>
    </row>
    <row r="195" s="2" customFormat="1" ht="24.15" customHeight="1">
      <c r="A195" s="36"/>
      <c r="B195" s="163"/>
      <c r="C195" s="164" t="s">
        <v>277</v>
      </c>
      <c r="D195" s="164" t="s">
        <v>123</v>
      </c>
      <c r="E195" s="165" t="s">
        <v>278</v>
      </c>
      <c r="F195" s="166" t="s">
        <v>279</v>
      </c>
      <c r="G195" s="167" t="s">
        <v>252</v>
      </c>
      <c r="H195" s="194"/>
      <c r="I195" s="169"/>
      <c r="J195" s="170">
        <f>ROUND(I195*H195,2)</f>
        <v>0</v>
      </c>
      <c r="K195" s="166" t="s">
        <v>127</v>
      </c>
      <c r="L195" s="37"/>
      <c r="M195" s="171" t="s">
        <v>1</v>
      </c>
      <c r="N195" s="172" t="s">
        <v>41</v>
      </c>
      <c r="O195" s="75"/>
      <c r="P195" s="173">
        <f>O195*H195</f>
        <v>0</v>
      </c>
      <c r="Q195" s="173">
        <v>0</v>
      </c>
      <c r="R195" s="173">
        <f>Q195*H195</f>
        <v>0</v>
      </c>
      <c r="S195" s="173">
        <v>0</v>
      </c>
      <c r="T195" s="174">
        <f>S195*H195</f>
        <v>0</v>
      </c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R195" s="175" t="s">
        <v>204</v>
      </c>
      <c r="AT195" s="175" t="s">
        <v>123</v>
      </c>
      <c r="AU195" s="175" t="s">
        <v>82</v>
      </c>
      <c r="AY195" s="17" t="s">
        <v>120</v>
      </c>
      <c r="BE195" s="176">
        <f>IF(N195="základní",J195,0)</f>
        <v>0</v>
      </c>
      <c r="BF195" s="176">
        <f>IF(N195="snížená",J195,0)</f>
        <v>0</v>
      </c>
      <c r="BG195" s="176">
        <f>IF(N195="zákl. přenesená",J195,0)</f>
        <v>0</v>
      </c>
      <c r="BH195" s="176">
        <f>IF(N195="sníž. přenesená",J195,0)</f>
        <v>0</v>
      </c>
      <c r="BI195" s="176">
        <f>IF(N195="nulová",J195,0)</f>
        <v>0</v>
      </c>
      <c r="BJ195" s="17" t="s">
        <v>82</v>
      </c>
      <c r="BK195" s="176">
        <f>ROUND(I195*H195,2)</f>
        <v>0</v>
      </c>
      <c r="BL195" s="17" t="s">
        <v>204</v>
      </c>
      <c r="BM195" s="175" t="s">
        <v>280</v>
      </c>
    </row>
    <row r="196" s="12" customFormat="1" ht="22.8" customHeight="1">
      <c r="A196" s="12"/>
      <c r="B196" s="150"/>
      <c r="C196" s="12"/>
      <c r="D196" s="151" t="s">
        <v>74</v>
      </c>
      <c r="E196" s="161" t="s">
        <v>281</v>
      </c>
      <c r="F196" s="161" t="s">
        <v>282</v>
      </c>
      <c r="G196" s="12"/>
      <c r="H196" s="12"/>
      <c r="I196" s="153"/>
      <c r="J196" s="162">
        <f>BK196</f>
        <v>0</v>
      </c>
      <c r="K196" s="12"/>
      <c r="L196" s="150"/>
      <c r="M196" s="155"/>
      <c r="N196" s="156"/>
      <c r="O196" s="156"/>
      <c r="P196" s="157">
        <f>SUM(P197:P201)</f>
        <v>0</v>
      </c>
      <c r="Q196" s="156"/>
      <c r="R196" s="157">
        <f>SUM(R197:R201)</f>
        <v>0.00075000000000000002</v>
      </c>
      <c r="S196" s="156"/>
      <c r="T196" s="158">
        <f>SUM(T197:T201)</f>
        <v>0</v>
      </c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R196" s="151" t="s">
        <v>82</v>
      </c>
      <c r="AT196" s="159" t="s">
        <v>74</v>
      </c>
      <c r="AU196" s="159" t="s">
        <v>80</v>
      </c>
      <c r="AY196" s="151" t="s">
        <v>120</v>
      </c>
      <c r="BK196" s="160">
        <f>SUM(BK197:BK201)</f>
        <v>0</v>
      </c>
    </row>
    <row r="197" s="2" customFormat="1" ht="24.15" customHeight="1">
      <c r="A197" s="36"/>
      <c r="B197" s="163"/>
      <c r="C197" s="164" t="s">
        <v>283</v>
      </c>
      <c r="D197" s="164" t="s">
        <v>123</v>
      </c>
      <c r="E197" s="165" t="s">
        <v>284</v>
      </c>
      <c r="F197" s="166" t="s">
        <v>285</v>
      </c>
      <c r="G197" s="167" t="s">
        <v>155</v>
      </c>
      <c r="H197" s="168">
        <v>3</v>
      </c>
      <c r="I197" s="169"/>
      <c r="J197" s="170">
        <f>ROUND(I197*H197,2)</f>
        <v>0</v>
      </c>
      <c r="K197" s="166" t="s">
        <v>1</v>
      </c>
      <c r="L197" s="37"/>
      <c r="M197" s="171" t="s">
        <v>1</v>
      </c>
      <c r="N197" s="172" t="s">
        <v>41</v>
      </c>
      <c r="O197" s="75"/>
      <c r="P197" s="173">
        <f>O197*H197</f>
        <v>0</v>
      </c>
      <c r="Q197" s="173">
        <v>0.00014999999999999999</v>
      </c>
      <c r="R197" s="173">
        <f>Q197*H197</f>
        <v>0.00044999999999999999</v>
      </c>
      <c r="S197" s="173">
        <v>0</v>
      </c>
      <c r="T197" s="174">
        <f>S197*H197</f>
        <v>0</v>
      </c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R197" s="175" t="s">
        <v>204</v>
      </c>
      <c r="AT197" s="175" t="s">
        <v>123</v>
      </c>
      <c r="AU197" s="175" t="s">
        <v>82</v>
      </c>
      <c r="AY197" s="17" t="s">
        <v>120</v>
      </c>
      <c r="BE197" s="176">
        <f>IF(N197="základní",J197,0)</f>
        <v>0</v>
      </c>
      <c r="BF197" s="176">
        <f>IF(N197="snížená",J197,0)</f>
        <v>0</v>
      </c>
      <c r="BG197" s="176">
        <f>IF(N197="zákl. přenesená",J197,0)</f>
        <v>0</v>
      </c>
      <c r="BH197" s="176">
        <f>IF(N197="sníž. přenesená",J197,0)</f>
        <v>0</v>
      </c>
      <c r="BI197" s="176">
        <f>IF(N197="nulová",J197,0)</f>
        <v>0</v>
      </c>
      <c r="BJ197" s="17" t="s">
        <v>82</v>
      </c>
      <c r="BK197" s="176">
        <f>ROUND(I197*H197,2)</f>
        <v>0</v>
      </c>
      <c r="BL197" s="17" t="s">
        <v>204</v>
      </c>
      <c r="BM197" s="175" t="s">
        <v>286</v>
      </c>
    </row>
    <row r="198" s="13" customFormat="1">
      <c r="A198" s="13"/>
      <c r="B198" s="177"/>
      <c r="C198" s="13"/>
      <c r="D198" s="178" t="s">
        <v>130</v>
      </c>
      <c r="E198" s="179" t="s">
        <v>1</v>
      </c>
      <c r="F198" s="180" t="s">
        <v>121</v>
      </c>
      <c r="G198" s="13"/>
      <c r="H198" s="181">
        <v>3</v>
      </c>
      <c r="I198" s="182"/>
      <c r="J198" s="13"/>
      <c r="K198" s="13"/>
      <c r="L198" s="177"/>
      <c r="M198" s="183"/>
      <c r="N198" s="184"/>
      <c r="O198" s="184"/>
      <c r="P198" s="184"/>
      <c r="Q198" s="184"/>
      <c r="R198" s="184"/>
      <c r="S198" s="184"/>
      <c r="T198" s="185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179" t="s">
        <v>130</v>
      </c>
      <c r="AU198" s="179" t="s">
        <v>82</v>
      </c>
      <c r="AV198" s="13" t="s">
        <v>82</v>
      </c>
      <c r="AW198" s="13" t="s">
        <v>32</v>
      </c>
      <c r="AX198" s="13" t="s">
        <v>80</v>
      </c>
      <c r="AY198" s="179" t="s">
        <v>120</v>
      </c>
    </row>
    <row r="199" s="2" customFormat="1" ht="24.15" customHeight="1">
      <c r="A199" s="36"/>
      <c r="B199" s="163"/>
      <c r="C199" s="164" t="s">
        <v>287</v>
      </c>
      <c r="D199" s="164" t="s">
        <v>123</v>
      </c>
      <c r="E199" s="165" t="s">
        <v>288</v>
      </c>
      <c r="F199" s="166" t="s">
        <v>289</v>
      </c>
      <c r="G199" s="167" t="s">
        <v>155</v>
      </c>
      <c r="H199" s="168">
        <v>2</v>
      </c>
      <c r="I199" s="169"/>
      <c r="J199" s="170">
        <f>ROUND(I199*H199,2)</f>
        <v>0</v>
      </c>
      <c r="K199" s="166" t="s">
        <v>1</v>
      </c>
      <c r="L199" s="37"/>
      <c r="M199" s="171" t="s">
        <v>1</v>
      </c>
      <c r="N199" s="172" t="s">
        <v>41</v>
      </c>
      <c r="O199" s="75"/>
      <c r="P199" s="173">
        <f>O199*H199</f>
        <v>0</v>
      </c>
      <c r="Q199" s="173">
        <v>0.00014999999999999999</v>
      </c>
      <c r="R199" s="173">
        <f>Q199*H199</f>
        <v>0.00029999999999999997</v>
      </c>
      <c r="S199" s="173">
        <v>0</v>
      </c>
      <c r="T199" s="174">
        <f>S199*H199</f>
        <v>0</v>
      </c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R199" s="175" t="s">
        <v>204</v>
      </c>
      <c r="AT199" s="175" t="s">
        <v>123</v>
      </c>
      <c r="AU199" s="175" t="s">
        <v>82</v>
      </c>
      <c r="AY199" s="17" t="s">
        <v>120</v>
      </c>
      <c r="BE199" s="176">
        <f>IF(N199="základní",J199,0)</f>
        <v>0</v>
      </c>
      <c r="BF199" s="176">
        <f>IF(N199="snížená",J199,0)</f>
        <v>0</v>
      </c>
      <c r="BG199" s="176">
        <f>IF(N199="zákl. přenesená",J199,0)</f>
        <v>0</v>
      </c>
      <c r="BH199" s="176">
        <f>IF(N199="sníž. přenesená",J199,0)</f>
        <v>0</v>
      </c>
      <c r="BI199" s="176">
        <f>IF(N199="nulová",J199,0)</f>
        <v>0</v>
      </c>
      <c r="BJ199" s="17" t="s">
        <v>82</v>
      </c>
      <c r="BK199" s="176">
        <f>ROUND(I199*H199,2)</f>
        <v>0</v>
      </c>
      <c r="BL199" s="17" t="s">
        <v>204</v>
      </c>
      <c r="BM199" s="175" t="s">
        <v>290</v>
      </c>
    </row>
    <row r="200" s="13" customFormat="1">
      <c r="A200" s="13"/>
      <c r="B200" s="177"/>
      <c r="C200" s="13"/>
      <c r="D200" s="178" t="s">
        <v>130</v>
      </c>
      <c r="E200" s="179" t="s">
        <v>1</v>
      </c>
      <c r="F200" s="180" t="s">
        <v>82</v>
      </c>
      <c r="G200" s="13"/>
      <c r="H200" s="181">
        <v>2</v>
      </c>
      <c r="I200" s="182"/>
      <c r="J200" s="13"/>
      <c r="K200" s="13"/>
      <c r="L200" s="177"/>
      <c r="M200" s="183"/>
      <c r="N200" s="184"/>
      <c r="O200" s="184"/>
      <c r="P200" s="184"/>
      <c r="Q200" s="184"/>
      <c r="R200" s="184"/>
      <c r="S200" s="184"/>
      <c r="T200" s="185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179" t="s">
        <v>130</v>
      </c>
      <c r="AU200" s="179" t="s">
        <v>82</v>
      </c>
      <c r="AV200" s="13" t="s">
        <v>82</v>
      </c>
      <c r="AW200" s="13" t="s">
        <v>32</v>
      </c>
      <c r="AX200" s="13" t="s">
        <v>80</v>
      </c>
      <c r="AY200" s="179" t="s">
        <v>120</v>
      </c>
    </row>
    <row r="201" s="2" customFormat="1" ht="24.15" customHeight="1">
      <c r="A201" s="36"/>
      <c r="B201" s="163"/>
      <c r="C201" s="164" t="s">
        <v>291</v>
      </c>
      <c r="D201" s="164" t="s">
        <v>123</v>
      </c>
      <c r="E201" s="165" t="s">
        <v>292</v>
      </c>
      <c r="F201" s="166" t="s">
        <v>293</v>
      </c>
      <c r="G201" s="167" t="s">
        <v>252</v>
      </c>
      <c r="H201" s="194"/>
      <c r="I201" s="169"/>
      <c r="J201" s="170">
        <f>ROUND(I201*H201,2)</f>
        <v>0</v>
      </c>
      <c r="K201" s="166" t="s">
        <v>127</v>
      </c>
      <c r="L201" s="37"/>
      <c r="M201" s="171" t="s">
        <v>1</v>
      </c>
      <c r="N201" s="172" t="s">
        <v>41</v>
      </c>
      <c r="O201" s="75"/>
      <c r="P201" s="173">
        <f>O201*H201</f>
        <v>0</v>
      </c>
      <c r="Q201" s="173">
        <v>0</v>
      </c>
      <c r="R201" s="173">
        <f>Q201*H201</f>
        <v>0</v>
      </c>
      <c r="S201" s="173">
        <v>0</v>
      </c>
      <c r="T201" s="174">
        <f>S201*H201</f>
        <v>0</v>
      </c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R201" s="175" t="s">
        <v>204</v>
      </c>
      <c r="AT201" s="175" t="s">
        <v>123</v>
      </c>
      <c r="AU201" s="175" t="s">
        <v>82</v>
      </c>
      <c r="AY201" s="17" t="s">
        <v>120</v>
      </c>
      <c r="BE201" s="176">
        <f>IF(N201="základní",J201,0)</f>
        <v>0</v>
      </c>
      <c r="BF201" s="176">
        <f>IF(N201="snížená",J201,0)</f>
        <v>0</v>
      </c>
      <c r="BG201" s="176">
        <f>IF(N201="zákl. přenesená",J201,0)</f>
        <v>0</v>
      </c>
      <c r="BH201" s="176">
        <f>IF(N201="sníž. přenesená",J201,0)</f>
        <v>0</v>
      </c>
      <c r="BI201" s="176">
        <f>IF(N201="nulová",J201,0)</f>
        <v>0</v>
      </c>
      <c r="BJ201" s="17" t="s">
        <v>82</v>
      </c>
      <c r="BK201" s="176">
        <f>ROUND(I201*H201,2)</f>
        <v>0</v>
      </c>
      <c r="BL201" s="17" t="s">
        <v>204</v>
      </c>
      <c r="BM201" s="175" t="s">
        <v>294</v>
      </c>
    </row>
    <row r="202" s="12" customFormat="1" ht="22.8" customHeight="1">
      <c r="A202" s="12"/>
      <c r="B202" s="150"/>
      <c r="C202" s="12"/>
      <c r="D202" s="151" t="s">
        <v>74</v>
      </c>
      <c r="E202" s="161" t="s">
        <v>295</v>
      </c>
      <c r="F202" s="161" t="s">
        <v>296</v>
      </c>
      <c r="G202" s="12"/>
      <c r="H202" s="12"/>
      <c r="I202" s="153"/>
      <c r="J202" s="162">
        <f>BK202</f>
        <v>0</v>
      </c>
      <c r="K202" s="12"/>
      <c r="L202" s="150"/>
      <c r="M202" s="155"/>
      <c r="N202" s="156"/>
      <c r="O202" s="156"/>
      <c r="P202" s="157">
        <f>SUM(P203:P208)</f>
        <v>0</v>
      </c>
      <c r="Q202" s="156"/>
      <c r="R202" s="157">
        <f>SUM(R203:R208)</f>
        <v>0.0092000199999999997</v>
      </c>
      <c r="S202" s="156"/>
      <c r="T202" s="158">
        <f>SUM(T203:T208)</f>
        <v>0</v>
      </c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R202" s="151" t="s">
        <v>82</v>
      </c>
      <c r="AT202" s="159" t="s">
        <v>74</v>
      </c>
      <c r="AU202" s="159" t="s">
        <v>80</v>
      </c>
      <c r="AY202" s="151" t="s">
        <v>120</v>
      </c>
      <c r="BK202" s="160">
        <f>SUM(BK203:BK208)</f>
        <v>0</v>
      </c>
    </row>
    <row r="203" s="2" customFormat="1" ht="24.15" customHeight="1">
      <c r="A203" s="36"/>
      <c r="B203" s="163"/>
      <c r="C203" s="164" t="s">
        <v>297</v>
      </c>
      <c r="D203" s="164" t="s">
        <v>123</v>
      </c>
      <c r="E203" s="165" t="s">
        <v>298</v>
      </c>
      <c r="F203" s="166" t="s">
        <v>299</v>
      </c>
      <c r="G203" s="167" t="s">
        <v>136</v>
      </c>
      <c r="H203" s="168">
        <v>15.082000000000001</v>
      </c>
      <c r="I203" s="169"/>
      <c r="J203" s="170">
        <f>ROUND(I203*H203,2)</f>
        <v>0</v>
      </c>
      <c r="K203" s="166" t="s">
        <v>127</v>
      </c>
      <c r="L203" s="37"/>
      <c r="M203" s="171" t="s">
        <v>1</v>
      </c>
      <c r="N203" s="172" t="s">
        <v>40</v>
      </c>
      <c r="O203" s="75"/>
      <c r="P203" s="173">
        <f>O203*H203</f>
        <v>0</v>
      </c>
      <c r="Q203" s="173">
        <v>2.0000000000000002E-05</v>
      </c>
      <c r="R203" s="173">
        <f>Q203*H203</f>
        <v>0.00030164000000000005</v>
      </c>
      <c r="S203" s="173">
        <v>0</v>
      </c>
      <c r="T203" s="174">
        <f>S203*H203</f>
        <v>0</v>
      </c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R203" s="175" t="s">
        <v>204</v>
      </c>
      <c r="AT203" s="175" t="s">
        <v>123</v>
      </c>
      <c r="AU203" s="175" t="s">
        <v>82</v>
      </c>
      <c r="AY203" s="17" t="s">
        <v>120</v>
      </c>
      <c r="BE203" s="176">
        <f>IF(N203="základní",J203,0)</f>
        <v>0</v>
      </c>
      <c r="BF203" s="176">
        <f>IF(N203="snížená",J203,0)</f>
        <v>0</v>
      </c>
      <c r="BG203" s="176">
        <f>IF(N203="zákl. přenesená",J203,0)</f>
        <v>0</v>
      </c>
      <c r="BH203" s="176">
        <f>IF(N203="sníž. přenesená",J203,0)</f>
        <v>0</v>
      </c>
      <c r="BI203" s="176">
        <f>IF(N203="nulová",J203,0)</f>
        <v>0</v>
      </c>
      <c r="BJ203" s="17" t="s">
        <v>80</v>
      </c>
      <c r="BK203" s="176">
        <f>ROUND(I203*H203,2)</f>
        <v>0</v>
      </c>
      <c r="BL203" s="17" t="s">
        <v>204</v>
      </c>
      <c r="BM203" s="175" t="s">
        <v>300</v>
      </c>
    </row>
    <row r="204" s="2" customFormat="1" ht="21.75" customHeight="1">
      <c r="A204" s="36"/>
      <c r="B204" s="163"/>
      <c r="C204" s="164" t="s">
        <v>301</v>
      </c>
      <c r="D204" s="164" t="s">
        <v>123</v>
      </c>
      <c r="E204" s="165" t="s">
        <v>302</v>
      </c>
      <c r="F204" s="166" t="s">
        <v>303</v>
      </c>
      <c r="G204" s="167" t="s">
        <v>136</v>
      </c>
      <c r="H204" s="168">
        <v>15.082000000000001</v>
      </c>
      <c r="I204" s="169"/>
      <c r="J204" s="170">
        <f>ROUND(I204*H204,2)</f>
        <v>0</v>
      </c>
      <c r="K204" s="166" t="s">
        <v>127</v>
      </c>
      <c r="L204" s="37"/>
      <c r="M204" s="171" t="s">
        <v>1</v>
      </c>
      <c r="N204" s="172" t="s">
        <v>40</v>
      </c>
      <c r="O204" s="75"/>
      <c r="P204" s="173">
        <f>O204*H204</f>
        <v>0</v>
      </c>
      <c r="Q204" s="173">
        <v>2.0000000000000002E-05</v>
      </c>
      <c r="R204" s="173">
        <f>Q204*H204</f>
        <v>0.00030164000000000005</v>
      </c>
      <c r="S204" s="173">
        <v>0</v>
      </c>
      <c r="T204" s="174">
        <f>S204*H204</f>
        <v>0</v>
      </c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R204" s="175" t="s">
        <v>204</v>
      </c>
      <c r="AT204" s="175" t="s">
        <v>123</v>
      </c>
      <c r="AU204" s="175" t="s">
        <v>82</v>
      </c>
      <c r="AY204" s="17" t="s">
        <v>120</v>
      </c>
      <c r="BE204" s="176">
        <f>IF(N204="základní",J204,0)</f>
        <v>0</v>
      </c>
      <c r="BF204" s="176">
        <f>IF(N204="snížená",J204,0)</f>
        <v>0</v>
      </c>
      <c r="BG204" s="176">
        <f>IF(N204="zákl. přenesená",J204,0)</f>
        <v>0</v>
      </c>
      <c r="BH204" s="176">
        <f>IF(N204="sníž. přenesená",J204,0)</f>
        <v>0</v>
      </c>
      <c r="BI204" s="176">
        <f>IF(N204="nulová",J204,0)</f>
        <v>0</v>
      </c>
      <c r="BJ204" s="17" t="s">
        <v>80</v>
      </c>
      <c r="BK204" s="176">
        <f>ROUND(I204*H204,2)</f>
        <v>0</v>
      </c>
      <c r="BL204" s="17" t="s">
        <v>204</v>
      </c>
      <c r="BM204" s="175" t="s">
        <v>304</v>
      </c>
    </row>
    <row r="205" s="13" customFormat="1">
      <c r="A205" s="13"/>
      <c r="B205" s="177"/>
      <c r="C205" s="13"/>
      <c r="D205" s="178" t="s">
        <v>130</v>
      </c>
      <c r="E205" s="179" t="s">
        <v>1</v>
      </c>
      <c r="F205" s="180" t="s">
        <v>305</v>
      </c>
      <c r="G205" s="13"/>
      <c r="H205" s="181">
        <v>15.082000000000001</v>
      </c>
      <c r="I205" s="182"/>
      <c r="J205" s="13"/>
      <c r="K205" s="13"/>
      <c r="L205" s="177"/>
      <c r="M205" s="183"/>
      <c r="N205" s="184"/>
      <c r="O205" s="184"/>
      <c r="P205" s="184"/>
      <c r="Q205" s="184"/>
      <c r="R205" s="184"/>
      <c r="S205" s="184"/>
      <c r="T205" s="185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179" t="s">
        <v>130</v>
      </c>
      <c r="AU205" s="179" t="s">
        <v>82</v>
      </c>
      <c r="AV205" s="13" t="s">
        <v>82</v>
      </c>
      <c r="AW205" s="13" t="s">
        <v>32</v>
      </c>
      <c r="AX205" s="13" t="s">
        <v>80</v>
      </c>
      <c r="AY205" s="179" t="s">
        <v>120</v>
      </c>
    </row>
    <row r="206" s="2" customFormat="1" ht="24.15" customHeight="1">
      <c r="A206" s="36"/>
      <c r="B206" s="163"/>
      <c r="C206" s="164" t="s">
        <v>306</v>
      </c>
      <c r="D206" s="164" t="s">
        <v>123</v>
      </c>
      <c r="E206" s="165" t="s">
        <v>307</v>
      </c>
      <c r="F206" s="166" t="s">
        <v>308</v>
      </c>
      <c r="G206" s="167" t="s">
        <v>136</v>
      </c>
      <c r="H206" s="168">
        <v>15.082000000000001</v>
      </c>
      <c r="I206" s="169"/>
      <c r="J206" s="170">
        <f>ROUND(I206*H206,2)</f>
        <v>0</v>
      </c>
      <c r="K206" s="166" t="s">
        <v>127</v>
      </c>
      <c r="L206" s="37"/>
      <c r="M206" s="171" t="s">
        <v>1</v>
      </c>
      <c r="N206" s="172" t="s">
        <v>40</v>
      </c>
      <c r="O206" s="75"/>
      <c r="P206" s="173">
        <f>O206*H206</f>
        <v>0</v>
      </c>
      <c r="Q206" s="173">
        <v>0.00012999999999999999</v>
      </c>
      <c r="R206" s="173">
        <f>Q206*H206</f>
        <v>0.0019606599999999999</v>
      </c>
      <c r="S206" s="173">
        <v>0</v>
      </c>
      <c r="T206" s="174">
        <f>S206*H206</f>
        <v>0</v>
      </c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R206" s="175" t="s">
        <v>204</v>
      </c>
      <c r="AT206" s="175" t="s">
        <v>123</v>
      </c>
      <c r="AU206" s="175" t="s">
        <v>82</v>
      </c>
      <c r="AY206" s="17" t="s">
        <v>120</v>
      </c>
      <c r="BE206" s="176">
        <f>IF(N206="základní",J206,0)</f>
        <v>0</v>
      </c>
      <c r="BF206" s="176">
        <f>IF(N206="snížená",J206,0)</f>
        <v>0</v>
      </c>
      <c r="BG206" s="176">
        <f>IF(N206="zákl. přenesená",J206,0)</f>
        <v>0</v>
      </c>
      <c r="BH206" s="176">
        <f>IF(N206="sníž. přenesená",J206,0)</f>
        <v>0</v>
      </c>
      <c r="BI206" s="176">
        <f>IF(N206="nulová",J206,0)</f>
        <v>0</v>
      </c>
      <c r="BJ206" s="17" t="s">
        <v>80</v>
      </c>
      <c r="BK206" s="176">
        <f>ROUND(I206*H206,2)</f>
        <v>0</v>
      </c>
      <c r="BL206" s="17" t="s">
        <v>204</v>
      </c>
      <c r="BM206" s="175" t="s">
        <v>309</v>
      </c>
    </row>
    <row r="207" s="2" customFormat="1" ht="24.15" customHeight="1">
      <c r="A207" s="36"/>
      <c r="B207" s="163"/>
      <c r="C207" s="164" t="s">
        <v>310</v>
      </c>
      <c r="D207" s="164" t="s">
        <v>123</v>
      </c>
      <c r="E207" s="165" t="s">
        <v>311</v>
      </c>
      <c r="F207" s="166" t="s">
        <v>312</v>
      </c>
      <c r="G207" s="167" t="s">
        <v>136</v>
      </c>
      <c r="H207" s="168">
        <v>15.082000000000001</v>
      </c>
      <c r="I207" s="169"/>
      <c r="J207" s="170">
        <f>ROUND(I207*H207,2)</f>
        <v>0</v>
      </c>
      <c r="K207" s="166" t="s">
        <v>127</v>
      </c>
      <c r="L207" s="37"/>
      <c r="M207" s="171" t="s">
        <v>1</v>
      </c>
      <c r="N207" s="172" t="s">
        <v>40</v>
      </c>
      <c r="O207" s="75"/>
      <c r="P207" s="173">
        <f>O207*H207</f>
        <v>0</v>
      </c>
      <c r="Q207" s="173">
        <v>0.00012</v>
      </c>
      <c r="R207" s="173">
        <f>Q207*H207</f>
        <v>0.0018098400000000001</v>
      </c>
      <c r="S207" s="173">
        <v>0</v>
      </c>
      <c r="T207" s="174">
        <f>S207*H207</f>
        <v>0</v>
      </c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R207" s="175" t="s">
        <v>204</v>
      </c>
      <c r="AT207" s="175" t="s">
        <v>123</v>
      </c>
      <c r="AU207" s="175" t="s">
        <v>82</v>
      </c>
      <c r="AY207" s="17" t="s">
        <v>120</v>
      </c>
      <c r="BE207" s="176">
        <f>IF(N207="základní",J207,0)</f>
        <v>0</v>
      </c>
      <c r="BF207" s="176">
        <f>IF(N207="snížená",J207,0)</f>
        <v>0</v>
      </c>
      <c r="BG207" s="176">
        <f>IF(N207="zákl. přenesená",J207,0)</f>
        <v>0</v>
      </c>
      <c r="BH207" s="176">
        <f>IF(N207="sníž. přenesená",J207,0)</f>
        <v>0</v>
      </c>
      <c r="BI207" s="176">
        <f>IF(N207="nulová",J207,0)</f>
        <v>0</v>
      </c>
      <c r="BJ207" s="17" t="s">
        <v>80</v>
      </c>
      <c r="BK207" s="176">
        <f>ROUND(I207*H207,2)</f>
        <v>0</v>
      </c>
      <c r="BL207" s="17" t="s">
        <v>204</v>
      </c>
      <c r="BM207" s="175" t="s">
        <v>313</v>
      </c>
    </row>
    <row r="208" s="2" customFormat="1" ht="24.15" customHeight="1">
      <c r="A208" s="36"/>
      <c r="B208" s="163"/>
      <c r="C208" s="164" t="s">
        <v>314</v>
      </c>
      <c r="D208" s="164" t="s">
        <v>123</v>
      </c>
      <c r="E208" s="165" t="s">
        <v>315</v>
      </c>
      <c r="F208" s="166" t="s">
        <v>316</v>
      </c>
      <c r="G208" s="167" t="s">
        <v>136</v>
      </c>
      <c r="H208" s="168">
        <v>15.082000000000001</v>
      </c>
      <c r="I208" s="169"/>
      <c r="J208" s="170">
        <f>ROUND(I208*H208,2)</f>
        <v>0</v>
      </c>
      <c r="K208" s="166" t="s">
        <v>127</v>
      </c>
      <c r="L208" s="37"/>
      <c r="M208" s="171" t="s">
        <v>1</v>
      </c>
      <c r="N208" s="172" t="s">
        <v>40</v>
      </c>
      <c r="O208" s="75"/>
      <c r="P208" s="173">
        <f>O208*H208</f>
        <v>0</v>
      </c>
      <c r="Q208" s="173">
        <v>0.00032000000000000003</v>
      </c>
      <c r="R208" s="173">
        <f>Q208*H208</f>
        <v>0.0048262400000000007</v>
      </c>
      <c r="S208" s="173">
        <v>0</v>
      </c>
      <c r="T208" s="174">
        <f>S208*H208</f>
        <v>0</v>
      </c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R208" s="175" t="s">
        <v>204</v>
      </c>
      <c r="AT208" s="175" t="s">
        <v>123</v>
      </c>
      <c r="AU208" s="175" t="s">
        <v>82</v>
      </c>
      <c r="AY208" s="17" t="s">
        <v>120</v>
      </c>
      <c r="BE208" s="176">
        <f>IF(N208="základní",J208,0)</f>
        <v>0</v>
      </c>
      <c r="BF208" s="176">
        <f>IF(N208="snížená",J208,0)</f>
        <v>0</v>
      </c>
      <c r="BG208" s="176">
        <f>IF(N208="zákl. přenesená",J208,0)</f>
        <v>0</v>
      </c>
      <c r="BH208" s="176">
        <f>IF(N208="sníž. přenesená",J208,0)</f>
        <v>0</v>
      </c>
      <c r="BI208" s="176">
        <f>IF(N208="nulová",J208,0)</f>
        <v>0</v>
      </c>
      <c r="BJ208" s="17" t="s">
        <v>80</v>
      </c>
      <c r="BK208" s="176">
        <f>ROUND(I208*H208,2)</f>
        <v>0</v>
      </c>
      <c r="BL208" s="17" t="s">
        <v>204</v>
      </c>
      <c r="BM208" s="175" t="s">
        <v>317</v>
      </c>
    </row>
    <row r="209" s="12" customFormat="1" ht="22.8" customHeight="1">
      <c r="A209" s="12"/>
      <c r="B209" s="150"/>
      <c r="C209" s="12"/>
      <c r="D209" s="151" t="s">
        <v>74</v>
      </c>
      <c r="E209" s="161" t="s">
        <v>318</v>
      </c>
      <c r="F209" s="161" t="s">
        <v>319</v>
      </c>
      <c r="G209" s="12"/>
      <c r="H209" s="12"/>
      <c r="I209" s="153"/>
      <c r="J209" s="162">
        <f>BK209</f>
        <v>0</v>
      </c>
      <c r="K209" s="12"/>
      <c r="L209" s="150"/>
      <c r="M209" s="155"/>
      <c r="N209" s="156"/>
      <c r="O209" s="156"/>
      <c r="P209" s="157">
        <f>SUM(P210:P213)</f>
        <v>0</v>
      </c>
      <c r="Q209" s="156"/>
      <c r="R209" s="157">
        <f>SUM(R210:R213)</f>
        <v>0.0020300000000000001</v>
      </c>
      <c r="S209" s="156"/>
      <c r="T209" s="158">
        <f>SUM(T210:T213)</f>
        <v>0</v>
      </c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R209" s="151" t="s">
        <v>82</v>
      </c>
      <c r="AT209" s="159" t="s">
        <v>74</v>
      </c>
      <c r="AU209" s="159" t="s">
        <v>80</v>
      </c>
      <c r="AY209" s="151" t="s">
        <v>120</v>
      </c>
      <c r="BK209" s="160">
        <f>SUM(BK210:BK213)</f>
        <v>0</v>
      </c>
    </row>
    <row r="210" s="2" customFormat="1" ht="16.5" customHeight="1">
      <c r="A210" s="36"/>
      <c r="B210" s="163"/>
      <c r="C210" s="164" t="s">
        <v>320</v>
      </c>
      <c r="D210" s="164" t="s">
        <v>123</v>
      </c>
      <c r="E210" s="165" t="s">
        <v>321</v>
      </c>
      <c r="F210" s="166" t="s">
        <v>322</v>
      </c>
      <c r="G210" s="167" t="s">
        <v>155</v>
      </c>
      <c r="H210" s="168">
        <v>3</v>
      </c>
      <c r="I210" s="169"/>
      <c r="J210" s="170">
        <f>ROUND(I210*H210,2)</f>
        <v>0</v>
      </c>
      <c r="K210" s="166" t="s">
        <v>1</v>
      </c>
      <c r="L210" s="37"/>
      <c r="M210" s="171" t="s">
        <v>1</v>
      </c>
      <c r="N210" s="172" t="s">
        <v>41</v>
      </c>
      <c r="O210" s="75"/>
      <c r="P210" s="173">
        <f>O210*H210</f>
        <v>0</v>
      </c>
      <c r="Q210" s="173">
        <v>0.00029</v>
      </c>
      <c r="R210" s="173">
        <f>Q210*H210</f>
        <v>0.00087000000000000001</v>
      </c>
      <c r="S210" s="173">
        <v>0</v>
      </c>
      <c r="T210" s="174">
        <f>S210*H210</f>
        <v>0</v>
      </c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R210" s="175" t="s">
        <v>204</v>
      </c>
      <c r="AT210" s="175" t="s">
        <v>123</v>
      </c>
      <c r="AU210" s="175" t="s">
        <v>82</v>
      </c>
      <c r="AY210" s="17" t="s">
        <v>120</v>
      </c>
      <c r="BE210" s="176">
        <f>IF(N210="základní",J210,0)</f>
        <v>0</v>
      </c>
      <c r="BF210" s="176">
        <f>IF(N210="snížená",J210,0)</f>
        <v>0</v>
      </c>
      <c r="BG210" s="176">
        <f>IF(N210="zákl. přenesená",J210,0)</f>
        <v>0</v>
      </c>
      <c r="BH210" s="176">
        <f>IF(N210="sníž. přenesená",J210,0)</f>
        <v>0</v>
      </c>
      <c r="BI210" s="176">
        <f>IF(N210="nulová",J210,0)</f>
        <v>0</v>
      </c>
      <c r="BJ210" s="17" t="s">
        <v>82</v>
      </c>
      <c r="BK210" s="176">
        <f>ROUND(I210*H210,2)</f>
        <v>0</v>
      </c>
      <c r="BL210" s="17" t="s">
        <v>204</v>
      </c>
      <c r="BM210" s="175" t="s">
        <v>323</v>
      </c>
    </row>
    <row r="211" s="13" customFormat="1">
      <c r="A211" s="13"/>
      <c r="B211" s="177"/>
      <c r="C211" s="13"/>
      <c r="D211" s="178" t="s">
        <v>130</v>
      </c>
      <c r="E211" s="179" t="s">
        <v>1</v>
      </c>
      <c r="F211" s="180" t="s">
        <v>324</v>
      </c>
      <c r="G211" s="13"/>
      <c r="H211" s="181">
        <v>3</v>
      </c>
      <c r="I211" s="182"/>
      <c r="J211" s="13"/>
      <c r="K211" s="13"/>
      <c r="L211" s="177"/>
      <c r="M211" s="183"/>
      <c r="N211" s="184"/>
      <c r="O211" s="184"/>
      <c r="P211" s="184"/>
      <c r="Q211" s="184"/>
      <c r="R211" s="184"/>
      <c r="S211" s="184"/>
      <c r="T211" s="185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179" t="s">
        <v>130</v>
      </c>
      <c r="AU211" s="179" t="s">
        <v>82</v>
      </c>
      <c r="AV211" s="13" t="s">
        <v>82</v>
      </c>
      <c r="AW211" s="13" t="s">
        <v>32</v>
      </c>
      <c r="AX211" s="13" t="s">
        <v>80</v>
      </c>
      <c r="AY211" s="179" t="s">
        <v>120</v>
      </c>
    </row>
    <row r="212" s="2" customFormat="1" ht="16.5" customHeight="1">
      <c r="A212" s="36"/>
      <c r="B212" s="163"/>
      <c r="C212" s="164" t="s">
        <v>325</v>
      </c>
      <c r="D212" s="164" t="s">
        <v>123</v>
      </c>
      <c r="E212" s="165" t="s">
        <v>326</v>
      </c>
      <c r="F212" s="166" t="s">
        <v>322</v>
      </c>
      <c r="G212" s="167" t="s">
        <v>155</v>
      </c>
      <c r="H212" s="168">
        <v>4</v>
      </c>
      <c r="I212" s="169"/>
      <c r="J212" s="170">
        <f>ROUND(I212*H212,2)</f>
        <v>0</v>
      </c>
      <c r="K212" s="166" t="s">
        <v>1</v>
      </c>
      <c r="L212" s="37"/>
      <c r="M212" s="171" t="s">
        <v>1</v>
      </c>
      <c r="N212" s="172" t="s">
        <v>41</v>
      </c>
      <c r="O212" s="75"/>
      <c r="P212" s="173">
        <f>O212*H212</f>
        <v>0</v>
      </c>
      <c r="Q212" s="173">
        <v>0.00029</v>
      </c>
      <c r="R212" s="173">
        <f>Q212*H212</f>
        <v>0.00116</v>
      </c>
      <c r="S212" s="173">
        <v>0</v>
      </c>
      <c r="T212" s="174">
        <f>S212*H212</f>
        <v>0</v>
      </c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R212" s="175" t="s">
        <v>204</v>
      </c>
      <c r="AT212" s="175" t="s">
        <v>123</v>
      </c>
      <c r="AU212" s="175" t="s">
        <v>82</v>
      </c>
      <c r="AY212" s="17" t="s">
        <v>120</v>
      </c>
      <c r="BE212" s="176">
        <f>IF(N212="základní",J212,0)</f>
        <v>0</v>
      </c>
      <c r="BF212" s="176">
        <f>IF(N212="snížená",J212,0)</f>
        <v>0</v>
      </c>
      <c r="BG212" s="176">
        <f>IF(N212="zákl. přenesená",J212,0)</f>
        <v>0</v>
      </c>
      <c r="BH212" s="176">
        <f>IF(N212="sníž. přenesená",J212,0)</f>
        <v>0</v>
      </c>
      <c r="BI212" s="176">
        <f>IF(N212="nulová",J212,0)</f>
        <v>0</v>
      </c>
      <c r="BJ212" s="17" t="s">
        <v>82</v>
      </c>
      <c r="BK212" s="176">
        <f>ROUND(I212*H212,2)</f>
        <v>0</v>
      </c>
      <c r="BL212" s="17" t="s">
        <v>204</v>
      </c>
      <c r="BM212" s="175" t="s">
        <v>327</v>
      </c>
    </row>
    <row r="213" s="13" customFormat="1">
      <c r="A213" s="13"/>
      <c r="B213" s="177"/>
      <c r="C213" s="13"/>
      <c r="D213" s="178" t="s">
        <v>130</v>
      </c>
      <c r="E213" s="179" t="s">
        <v>1</v>
      </c>
      <c r="F213" s="180" t="s">
        <v>328</v>
      </c>
      <c r="G213" s="13"/>
      <c r="H213" s="181">
        <v>4</v>
      </c>
      <c r="I213" s="182"/>
      <c r="J213" s="13"/>
      <c r="K213" s="13"/>
      <c r="L213" s="177"/>
      <c r="M213" s="183"/>
      <c r="N213" s="184"/>
      <c r="O213" s="184"/>
      <c r="P213" s="184"/>
      <c r="Q213" s="184"/>
      <c r="R213" s="184"/>
      <c r="S213" s="184"/>
      <c r="T213" s="185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179" t="s">
        <v>130</v>
      </c>
      <c r="AU213" s="179" t="s">
        <v>82</v>
      </c>
      <c r="AV213" s="13" t="s">
        <v>82</v>
      </c>
      <c r="AW213" s="13" t="s">
        <v>32</v>
      </c>
      <c r="AX213" s="13" t="s">
        <v>80</v>
      </c>
      <c r="AY213" s="179" t="s">
        <v>120</v>
      </c>
    </row>
    <row r="214" s="12" customFormat="1" ht="25.92" customHeight="1">
      <c r="A214" s="12"/>
      <c r="B214" s="150"/>
      <c r="C214" s="12"/>
      <c r="D214" s="151" t="s">
        <v>74</v>
      </c>
      <c r="E214" s="152" t="s">
        <v>329</v>
      </c>
      <c r="F214" s="152" t="s">
        <v>330</v>
      </c>
      <c r="G214" s="12"/>
      <c r="H214" s="12"/>
      <c r="I214" s="153"/>
      <c r="J214" s="154">
        <f>BK214</f>
        <v>0</v>
      </c>
      <c r="K214" s="12"/>
      <c r="L214" s="150"/>
      <c r="M214" s="155"/>
      <c r="N214" s="156"/>
      <c r="O214" s="156"/>
      <c r="P214" s="157">
        <f>P215+P217+P219</f>
        <v>0</v>
      </c>
      <c r="Q214" s="156"/>
      <c r="R214" s="157">
        <f>R215+R217+R219</f>
        <v>0</v>
      </c>
      <c r="S214" s="156"/>
      <c r="T214" s="158">
        <f>T215+T217+T219</f>
        <v>0</v>
      </c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R214" s="151" t="s">
        <v>152</v>
      </c>
      <c r="AT214" s="159" t="s">
        <v>74</v>
      </c>
      <c r="AU214" s="159" t="s">
        <v>75</v>
      </c>
      <c r="AY214" s="151" t="s">
        <v>120</v>
      </c>
      <c r="BK214" s="160">
        <f>BK215+BK217+BK219</f>
        <v>0</v>
      </c>
    </row>
    <row r="215" s="12" customFormat="1" ht="22.8" customHeight="1">
      <c r="A215" s="12"/>
      <c r="B215" s="150"/>
      <c r="C215" s="12"/>
      <c r="D215" s="151" t="s">
        <v>74</v>
      </c>
      <c r="E215" s="161" t="s">
        <v>331</v>
      </c>
      <c r="F215" s="161" t="s">
        <v>332</v>
      </c>
      <c r="G215" s="12"/>
      <c r="H215" s="12"/>
      <c r="I215" s="153"/>
      <c r="J215" s="162">
        <f>BK215</f>
        <v>0</v>
      </c>
      <c r="K215" s="12"/>
      <c r="L215" s="150"/>
      <c r="M215" s="155"/>
      <c r="N215" s="156"/>
      <c r="O215" s="156"/>
      <c r="P215" s="157">
        <f>P216</f>
        <v>0</v>
      </c>
      <c r="Q215" s="156"/>
      <c r="R215" s="157">
        <f>R216</f>
        <v>0</v>
      </c>
      <c r="S215" s="156"/>
      <c r="T215" s="158">
        <f>T216</f>
        <v>0</v>
      </c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R215" s="151" t="s">
        <v>152</v>
      </c>
      <c r="AT215" s="159" t="s">
        <v>74</v>
      </c>
      <c r="AU215" s="159" t="s">
        <v>80</v>
      </c>
      <c r="AY215" s="151" t="s">
        <v>120</v>
      </c>
      <c r="BK215" s="160">
        <f>BK216</f>
        <v>0</v>
      </c>
    </row>
    <row r="216" s="2" customFormat="1" ht="16.5" customHeight="1">
      <c r="A216" s="36"/>
      <c r="B216" s="163"/>
      <c r="C216" s="164" t="s">
        <v>333</v>
      </c>
      <c r="D216" s="164" t="s">
        <v>123</v>
      </c>
      <c r="E216" s="165" t="s">
        <v>334</v>
      </c>
      <c r="F216" s="166" t="s">
        <v>335</v>
      </c>
      <c r="G216" s="167" t="s">
        <v>336</v>
      </c>
      <c r="H216" s="168">
        <v>1</v>
      </c>
      <c r="I216" s="169"/>
      <c r="J216" s="170">
        <f>ROUND(I216*H216,2)</f>
        <v>0</v>
      </c>
      <c r="K216" s="166" t="s">
        <v>127</v>
      </c>
      <c r="L216" s="37"/>
      <c r="M216" s="171" t="s">
        <v>1</v>
      </c>
      <c r="N216" s="172" t="s">
        <v>41</v>
      </c>
      <c r="O216" s="75"/>
      <c r="P216" s="173">
        <f>O216*H216</f>
        <v>0</v>
      </c>
      <c r="Q216" s="173">
        <v>0</v>
      </c>
      <c r="R216" s="173">
        <f>Q216*H216</f>
        <v>0</v>
      </c>
      <c r="S216" s="173">
        <v>0</v>
      </c>
      <c r="T216" s="174">
        <f>S216*H216</f>
        <v>0</v>
      </c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R216" s="175" t="s">
        <v>337</v>
      </c>
      <c r="AT216" s="175" t="s">
        <v>123</v>
      </c>
      <c r="AU216" s="175" t="s">
        <v>82</v>
      </c>
      <c r="AY216" s="17" t="s">
        <v>120</v>
      </c>
      <c r="BE216" s="176">
        <f>IF(N216="základní",J216,0)</f>
        <v>0</v>
      </c>
      <c r="BF216" s="176">
        <f>IF(N216="snížená",J216,0)</f>
        <v>0</v>
      </c>
      <c r="BG216" s="176">
        <f>IF(N216="zákl. přenesená",J216,0)</f>
        <v>0</v>
      </c>
      <c r="BH216" s="176">
        <f>IF(N216="sníž. přenesená",J216,0)</f>
        <v>0</v>
      </c>
      <c r="BI216" s="176">
        <f>IF(N216="nulová",J216,0)</f>
        <v>0</v>
      </c>
      <c r="BJ216" s="17" t="s">
        <v>82</v>
      </c>
      <c r="BK216" s="176">
        <f>ROUND(I216*H216,2)</f>
        <v>0</v>
      </c>
      <c r="BL216" s="17" t="s">
        <v>337</v>
      </c>
      <c r="BM216" s="175" t="s">
        <v>338</v>
      </c>
    </row>
    <row r="217" s="12" customFormat="1" ht="22.8" customHeight="1">
      <c r="A217" s="12"/>
      <c r="B217" s="150"/>
      <c r="C217" s="12"/>
      <c r="D217" s="151" t="s">
        <v>74</v>
      </c>
      <c r="E217" s="161" t="s">
        <v>339</v>
      </c>
      <c r="F217" s="161" t="s">
        <v>340</v>
      </c>
      <c r="G217" s="12"/>
      <c r="H217" s="12"/>
      <c r="I217" s="153"/>
      <c r="J217" s="162">
        <f>BK217</f>
        <v>0</v>
      </c>
      <c r="K217" s="12"/>
      <c r="L217" s="150"/>
      <c r="M217" s="155"/>
      <c r="N217" s="156"/>
      <c r="O217" s="156"/>
      <c r="P217" s="157">
        <f>P218</f>
        <v>0</v>
      </c>
      <c r="Q217" s="156"/>
      <c r="R217" s="157">
        <f>R218</f>
        <v>0</v>
      </c>
      <c r="S217" s="156"/>
      <c r="T217" s="158">
        <f>T218</f>
        <v>0</v>
      </c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R217" s="151" t="s">
        <v>152</v>
      </c>
      <c r="AT217" s="159" t="s">
        <v>74</v>
      </c>
      <c r="AU217" s="159" t="s">
        <v>80</v>
      </c>
      <c r="AY217" s="151" t="s">
        <v>120</v>
      </c>
      <c r="BK217" s="160">
        <f>BK218</f>
        <v>0</v>
      </c>
    </row>
    <row r="218" s="2" customFormat="1" ht="16.5" customHeight="1">
      <c r="A218" s="36"/>
      <c r="B218" s="163"/>
      <c r="C218" s="164" t="s">
        <v>341</v>
      </c>
      <c r="D218" s="164" t="s">
        <v>123</v>
      </c>
      <c r="E218" s="165" t="s">
        <v>342</v>
      </c>
      <c r="F218" s="166" t="s">
        <v>343</v>
      </c>
      <c r="G218" s="167" t="s">
        <v>336</v>
      </c>
      <c r="H218" s="168">
        <v>1</v>
      </c>
      <c r="I218" s="169"/>
      <c r="J218" s="170">
        <f>ROUND(I218*H218,2)</f>
        <v>0</v>
      </c>
      <c r="K218" s="166" t="s">
        <v>127</v>
      </c>
      <c r="L218" s="37"/>
      <c r="M218" s="171" t="s">
        <v>1</v>
      </c>
      <c r="N218" s="172" t="s">
        <v>41</v>
      </c>
      <c r="O218" s="75"/>
      <c r="P218" s="173">
        <f>O218*H218</f>
        <v>0</v>
      </c>
      <c r="Q218" s="173">
        <v>0</v>
      </c>
      <c r="R218" s="173">
        <f>Q218*H218</f>
        <v>0</v>
      </c>
      <c r="S218" s="173">
        <v>0</v>
      </c>
      <c r="T218" s="174">
        <f>S218*H218</f>
        <v>0</v>
      </c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R218" s="175" t="s">
        <v>337</v>
      </c>
      <c r="AT218" s="175" t="s">
        <v>123</v>
      </c>
      <c r="AU218" s="175" t="s">
        <v>82</v>
      </c>
      <c r="AY218" s="17" t="s">
        <v>120</v>
      </c>
      <c r="BE218" s="176">
        <f>IF(N218="základní",J218,0)</f>
        <v>0</v>
      </c>
      <c r="BF218" s="176">
        <f>IF(N218="snížená",J218,0)</f>
        <v>0</v>
      </c>
      <c r="BG218" s="176">
        <f>IF(N218="zákl. přenesená",J218,0)</f>
        <v>0</v>
      </c>
      <c r="BH218" s="176">
        <f>IF(N218="sníž. přenesená",J218,0)</f>
        <v>0</v>
      </c>
      <c r="BI218" s="176">
        <f>IF(N218="nulová",J218,0)</f>
        <v>0</v>
      </c>
      <c r="BJ218" s="17" t="s">
        <v>82</v>
      </c>
      <c r="BK218" s="176">
        <f>ROUND(I218*H218,2)</f>
        <v>0</v>
      </c>
      <c r="BL218" s="17" t="s">
        <v>337</v>
      </c>
      <c r="BM218" s="175" t="s">
        <v>344</v>
      </c>
    </row>
    <row r="219" s="12" customFormat="1" ht="22.8" customHeight="1">
      <c r="A219" s="12"/>
      <c r="B219" s="150"/>
      <c r="C219" s="12"/>
      <c r="D219" s="151" t="s">
        <v>74</v>
      </c>
      <c r="E219" s="161" t="s">
        <v>345</v>
      </c>
      <c r="F219" s="161" t="s">
        <v>346</v>
      </c>
      <c r="G219" s="12"/>
      <c r="H219" s="12"/>
      <c r="I219" s="153"/>
      <c r="J219" s="162">
        <f>BK219</f>
        <v>0</v>
      </c>
      <c r="K219" s="12"/>
      <c r="L219" s="150"/>
      <c r="M219" s="155"/>
      <c r="N219" s="156"/>
      <c r="O219" s="156"/>
      <c r="P219" s="157">
        <f>P220</f>
        <v>0</v>
      </c>
      <c r="Q219" s="156"/>
      <c r="R219" s="157">
        <f>R220</f>
        <v>0</v>
      </c>
      <c r="S219" s="156"/>
      <c r="T219" s="158">
        <f>T220</f>
        <v>0</v>
      </c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R219" s="151" t="s">
        <v>152</v>
      </c>
      <c r="AT219" s="159" t="s">
        <v>74</v>
      </c>
      <c r="AU219" s="159" t="s">
        <v>80</v>
      </c>
      <c r="AY219" s="151" t="s">
        <v>120</v>
      </c>
      <c r="BK219" s="160">
        <f>BK220</f>
        <v>0</v>
      </c>
    </row>
    <row r="220" s="2" customFormat="1" ht="16.5" customHeight="1">
      <c r="A220" s="36"/>
      <c r="B220" s="163"/>
      <c r="C220" s="164" t="s">
        <v>347</v>
      </c>
      <c r="D220" s="164" t="s">
        <v>123</v>
      </c>
      <c r="E220" s="165" t="s">
        <v>348</v>
      </c>
      <c r="F220" s="166" t="s">
        <v>349</v>
      </c>
      <c r="G220" s="167" t="s">
        <v>336</v>
      </c>
      <c r="H220" s="168">
        <v>1</v>
      </c>
      <c r="I220" s="169"/>
      <c r="J220" s="170">
        <f>ROUND(I220*H220,2)</f>
        <v>0</v>
      </c>
      <c r="K220" s="166" t="s">
        <v>127</v>
      </c>
      <c r="L220" s="37"/>
      <c r="M220" s="195" t="s">
        <v>1</v>
      </c>
      <c r="N220" s="196" t="s">
        <v>41</v>
      </c>
      <c r="O220" s="197"/>
      <c r="P220" s="198">
        <f>O220*H220</f>
        <v>0</v>
      </c>
      <c r="Q220" s="198">
        <v>0</v>
      </c>
      <c r="R220" s="198">
        <f>Q220*H220</f>
        <v>0</v>
      </c>
      <c r="S220" s="198">
        <v>0</v>
      </c>
      <c r="T220" s="199">
        <f>S220*H220</f>
        <v>0</v>
      </c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R220" s="175" t="s">
        <v>337</v>
      </c>
      <c r="AT220" s="175" t="s">
        <v>123</v>
      </c>
      <c r="AU220" s="175" t="s">
        <v>82</v>
      </c>
      <c r="AY220" s="17" t="s">
        <v>120</v>
      </c>
      <c r="BE220" s="176">
        <f>IF(N220="základní",J220,0)</f>
        <v>0</v>
      </c>
      <c r="BF220" s="176">
        <f>IF(N220="snížená",J220,0)</f>
        <v>0</v>
      </c>
      <c r="BG220" s="176">
        <f>IF(N220="zákl. přenesená",J220,0)</f>
        <v>0</v>
      </c>
      <c r="BH220" s="176">
        <f>IF(N220="sníž. přenesená",J220,0)</f>
        <v>0</v>
      </c>
      <c r="BI220" s="176">
        <f>IF(N220="nulová",J220,0)</f>
        <v>0</v>
      </c>
      <c r="BJ220" s="17" t="s">
        <v>82</v>
      </c>
      <c r="BK220" s="176">
        <f>ROUND(I220*H220,2)</f>
        <v>0</v>
      </c>
      <c r="BL220" s="17" t="s">
        <v>337</v>
      </c>
      <c r="BM220" s="175" t="s">
        <v>350</v>
      </c>
    </row>
    <row r="221" s="2" customFormat="1" ht="6.96" customHeight="1">
      <c r="A221" s="36"/>
      <c r="B221" s="58"/>
      <c r="C221" s="59"/>
      <c r="D221" s="59"/>
      <c r="E221" s="59"/>
      <c r="F221" s="59"/>
      <c r="G221" s="59"/>
      <c r="H221" s="59"/>
      <c r="I221" s="59"/>
      <c r="J221" s="59"/>
      <c r="K221" s="59"/>
      <c r="L221" s="37"/>
      <c r="M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  <c r="AB221" s="36"/>
      <c r="AC221" s="36"/>
      <c r="AD221" s="36"/>
      <c r="AE221" s="36"/>
    </row>
  </sheetData>
  <autoFilter ref="C127:K220"/>
  <mergeCells count="6">
    <mergeCell ref="E7:H7"/>
    <mergeCell ref="E16:H16"/>
    <mergeCell ref="E25:H25"/>
    <mergeCell ref="E85:H85"/>
    <mergeCell ref="E120:H12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2022-05-09T09:08:15Z</dcterms:created>
  <dcterms:modified xsi:type="dcterms:W3CDTF">2022-05-09T09:08:17Z</dcterms:modified>
</cp:coreProperties>
</file>