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I:\VYMENA\Spacilova Lenka\Zámečnická 2 - oprava 1.schodiště\Zamečnická 2 - 1.schodiště\"/>
    </mc:Choice>
  </mc:AlternateContent>
  <bookViews>
    <workbookView xWindow="0" yWindow="0" windowWidth="28800" windowHeight="12210" activeTab="1"/>
  </bookViews>
  <sheets>
    <sheet name="Rekapitulace stavby" sheetId="1" r:id="rId1"/>
    <sheet name="Zamenicka2 - Oprava ve sc..." sheetId="2" r:id="rId2"/>
  </sheets>
  <definedNames>
    <definedName name="_xlnm._FilterDatabase" localSheetId="1" hidden="1">'Zamenicka2 - Oprava ve sc...'!$C$127:$K$193</definedName>
    <definedName name="_xlnm.Print_Titles" localSheetId="0">'Rekapitulace stavby'!$92:$92</definedName>
    <definedName name="_xlnm.Print_Titles" localSheetId="1">'Zamenicka2 - Oprava ve sc...'!$127:$127</definedName>
    <definedName name="_xlnm.Print_Area" localSheetId="0">'Rekapitulace stavby'!$D$4:$AO$76,'Rekapitulace stavby'!$C$82:$AQ$96</definedName>
    <definedName name="_xlnm.Print_Area" localSheetId="1">'Zamenicka2 - Oprava ve sc...'!$C$4:$J$76,'Zamenicka2 - Oprava ve sc...'!$C$82:$J$111,'Zamenicka2 - Oprava ve sc...'!$C$117:$K$193</definedName>
  </definedNames>
  <calcPr calcId="171027"/>
</workbook>
</file>

<file path=xl/calcChain.xml><?xml version="1.0" encoding="utf-8"?>
<calcChain xmlns="http://schemas.openxmlformats.org/spreadsheetml/2006/main">
  <c r="J35" i="2" l="1"/>
  <c r="J34" i="2"/>
  <c r="AY95" i="1" s="1"/>
  <c r="J33" i="2"/>
  <c r="AX95" i="1" s="1"/>
  <c r="BI193" i="2"/>
  <c r="BH193" i="2"/>
  <c r="BG193" i="2"/>
  <c r="BE193" i="2"/>
  <c r="T193" i="2"/>
  <c r="T192" i="2" s="1"/>
  <c r="T187" i="2" s="1"/>
  <c r="R193" i="2"/>
  <c r="R192" i="2" s="1"/>
  <c r="P193" i="2"/>
  <c r="P192" i="2" s="1"/>
  <c r="BK193" i="2"/>
  <c r="BK192" i="2" s="1"/>
  <c r="J192" i="2" s="1"/>
  <c r="J110" i="2" s="1"/>
  <c r="J193" i="2"/>
  <c r="BF193" i="2"/>
  <c r="BI191" i="2"/>
  <c r="BH191" i="2"/>
  <c r="BG191" i="2"/>
  <c r="BE191" i="2"/>
  <c r="T191" i="2"/>
  <c r="T190" i="2"/>
  <c r="R191" i="2"/>
  <c r="R190" i="2" s="1"/>
  <c r="R187" i="2" s="1"/>
  <c r="P191" i="2"/>
  <c r="P190" i="2"/>
  <c r="BK191" i="2"/>
  <c r="BK190" i="2" s="1"/>
  <c r="J190" i="2" s="1"/>
  <c r="J109" i="2" s="1"/>
  <c r="J191" i="2"/>
  <c r="BF191" i="2"/>
  <c r="BI189" i="2"/>
  <c r="BH189" i="2"/>
  <c r="BG189" i="2"/>
  <c r="BE189" i="2"/>
  <c r="T189" i="2"/>
  <c r="T188" i="2"/>
  <c r="R189" i="2"/>
  <c r="R188" i="2"/>
  <c r="P189" i="2"/>
  <c r="P188" i="2" s="1"/>
  <c r="P187" i="2" s="1"/>
  <c r="BK189" i="2"/>
  <c r="BK188" i="2"/>
  <c r="J188" i="2" s="1"/>
  <c r="J108" i="2" s="1"/>
  <c r="J189" i="2"/>
  <c r="BF189" i="2" s="1"/>
  <c r="BI186" i="2"/>
  <c r="BH186" i="2"/>
  <c r="BG186" i="2"/>
  <c r="BE186" i="2"/>
  <c r="T186" i="2"/>
  <c r="R186" i="2"/>
  <c r="P186" i="2"/>
  <c r="BK186" i="2"/>
  <c r="J186" i="2"/>
  <c r="BF186" i="2" s="1"/>
  <c r="BI185" i="2"/>
  <c r="BH185" i="2"/>
  <c r="BG185" i="2"/>
  <c r="BE185" i="2"/>
  <c r="T185" i="2"/>
  <c r="R185" i="2"/>
  <c r="P185" i="2"/>
  <c r="P182" i="2" s="1"/>
  <c r="BK185" i="2"/>
  <c r="J185" i="2"/>
  <c r="BF185" i="2"/>
  <c r="BI184" i="2"/>
  <c r="BH184" i="2"/>
  <c r="BG184" i="2"/>
  <c r="BE184" i="2"/>
  <c r="T184" i="2"/>
  <c r="T182" i="2" s="1"/>
  <c r="R184" i="2"/>
  <c r="P184" i="2"/>
  <c r="BK184" i="2"/>
  <c r="J184" i="2"/>
  <c r="BF184" i="2" s="1"/>
  <c r="BI183" i="2"/>
  <c r="BH183" i="2"/>
  <c r="BG183" i="2"/>
  <c r="BE183" i="2"/>
  <c r="T183" i="2"/>
  <c r="R183" i="2"/>
  <c r="R182" i="2" s="1"/>
  <c r="P183" i="2"/>
  <c r="BK183" i="2"/>
  <c r="BK182" i="2" s="1"/>
  <c r="J182" i="2" s="1"/>
  <c r="J106" i="2" s="1"/>
  <c r="J183" i="2"/>
  <c r="BF183" i="2"/>
  <c r="BI181" i="2"/>
  <c r="BH181" i="2"/>
  <c r="BG181" i="2"/>
  <c r="BE181" i="2"/>
  <c r="T181" i="2"/>
  <c r="R181" i="2"/>
  <c r="P181" i="2"/>
  <c r="BK181" i="2"/>
  <c r="J181" i="2"/>
  <c r="BF181" i="2"/>
  <c r="BI180" i="2"/>
  <c r="BH180" i="2"/>
  <c r="BG180" i="2"/>
  <c r="BE180" i="2"/>
  <c r="T180" i="2"/>
  <c r="R180" i="2"/>
  <c r="P180" i="2"/>
  <c r="BK180" i="2"/>
  <c r="J180" i="2"/>
  <c r="BF180" i="2" s="1"/>
  <c r="BI179" i="2"/>
  <c r="BH179" i="2"/>
  <c r="BG179" i="2"/>
  <c r="BE179" i="2"/>
  <c r="T179" i="2"/>
  <c r="R179" i="2"/>
  <c r="P179" i="2"/>
  <c r="BK179" i="2"/>
  <c r="J179" i="2"/>
  <c r="BF179" i="2"/>
  <c r="BI178" i="2"/>
  <c r="BH178" i="2"/>
  <c r="BG178" i="2"/>
  <c r="BE178" i="2"/>
  <c r="T178" i="2"/>
  <c r="R178" i="2"/>
  <c r="P178" i="2"/>
  <c r="BK178" i="2"/>
  <c r="J178" i="2"/>
  <c r="BF178" i="2" s="1"/>
  <c r="BI177" i="2"/>
  <c r="BH177" i="2"/>
  <c r="BG177" i="2"/>
  <c r="BE177" i="2"/>
  <c r="T177" i="2"/>
  <c r="R177" i="2"/>
  <c r="P177" i="2"/>
  <c r="BK177" i="2"/>
  <c r="J177" i="2"/>
  <c r="BF177" i="2"/>
  <c r="BI176" i="2"/>
  <c r="BH176" i="2"/>
  <c r="BG176" i="2"/>
  <c r="BE176" i="2"/>
  <c r="T176" i="2"/>
  <c r="R176" i="2"/>
  <c r="P176" i="2"/>
  <c r="BK176" i="2"/>
  <c r="J176" i="2"/>
  <c r="BF176" i="2" s="1"/>
  <c r="BI175" i="2"/>
  <c r="BH175" i="2"/>
  <c r="BG175" i="2"/>
  <c r="BE175" i="2"/>
  <c r="T175" i="2"/>
  <c r="R175" i="2"/>
  <c r="P175" i="2"/>
  <c r="BK175" i="2"/>
  <c r="J175" i="2"/>
  <c r="BF175" i="2"/>
  <c r="BI174" i="2"/>
  <c r="BH174" i="2"/>
  <c r="BG174" i="2"/>
  <c r="BE174" i="2"/>
  <c r="T174" i="2"/>
  <c r="R174" i="2"/>
  <c r="P174" i="2"/>
  <c r="BK174" i="2"/>
  <c r="J174" i="2"/>
  <c r="BF174" i="2" s="1"/>
  <c r="BI173" i="2"/>
  <c r="BH173" i="2"/>
  <c r="BG173" i="2"/>
  <c r="BE173" i="2"/>
  <c r="T173" i="2"/>
  <c r="R173" i="2"/>
  <c r="P173" i="2"/>
  <c r="BK173" i="2"/>
  <c r="J173" i="2"/>
  <c r="BF173" i="2"/>
  <c r="BI172" i="2"/>
  <c r="BH172" i="2"/>
  <c r="BG172" i="2"/>
  <c r="BE172" i="2"/>
  <c r="T172" i="2"/>
  <c r="R172" i="2"/>
  <c r="P172" i="2"/>
  <c r="BK172" i="2"/>
  <c r="J172" i="2"/>
  <c r="BF172" i="2" s="1"/>
  <c r="BI171" i="2"/>
  <c r="BH171" i="2"/>
  <c r="BG171" i="2"/>
  <c r="BE171" i="2"/>
  <c r="T171" i="2"/>
  <c r="R171" i="2"/>
  <c r="P171" i="2"/>
  <c r="BK171" i="2"/>
  <c r="J171" i="2"/>
  <c r="BF171" i="2"/>
  <c r="BI170" i="2"/>
  <c r="BH170" i="2"/>
  <c r="BG170" i="2"/>
  <c r="BE170" i="2"/>
  <c r="T170" i="2"/>
  <c r="R170" i="2"/>
  <c r="P170" i="2"/>
  <c r="BK170" i="2"/>
  <c r="J170" i="2"/>
  <c r="BF170" i="2" s="1"/>
  <c r="BI169" i="2"/>
  <c r="BH169" i="2"/>
  <c r="BG169" i="2"/>
  <c r="BE169" i="2"/>
  <c r="T169" i="2"/>
  <c r="R169" i="2"/>
  <c r="P169" i="2"/>
  <c r="BK169" i="2"/>
  <c r="J169" i="2"/>
  <c r="BF169" i="2"/>
  <c r="BI168" i="2"/>
  <c r="BH168" i="2"/>
  <c r="BG168" i="2"/>
  <c r="BE168" i="2"/>
  <c r="T168" i="2"/>
  <c r="T167" i="2" s="1"/>
  <c r="R168" i="2"/>
  <c r="R167" i="2"/>
  <c r="P168" i="2"/>
  <c r="P167" i="2" s="1"/>
  <c r="BK168" i="2"/>
  <c r="BK167" i="2"/>
  <c r="J167" i="2"/>
  <c r="J105" i="2" s="1"/>
  <c r="J168" i="2"/>
  <c r="BF168" i="2" s="1"/>
  <c r="BI166" i="2"/>
  <c r="BH166" i="2"/>
  <c r="BG166" i="2"/>
  <c r="BE166" i="2"/>
  <c r="T166" i="2"/>
  <c r="R166" i="2"/>
  <c r="P166" i="2"/>
  <c r="BK166" i="2"/>
  <c r="J166" i="2"/>
  <c r="BF166" i="2" s="1"/>
  <c r="BI165" i="2"/>
  <c r="BH165" i="2"/>
  <c r="BG165" i="2"/>
  <c r="BE165" i="2"/>
  <c r="T165" i="2"/>
  <c r="R165" i="2"/>
  <c r="P165" i="2"/>
  <c r="BK165" i="2"/>
  <c r="J165" i="2"/>
  <c r="BF165" i="2"/>
  <c r="BI164" i="2"/>
  <c r="BH164" i="2"/>
  <c r="BG164" i="2"/>
  <c r="BE164" i="2"/>
  <c r="T164" i="2"/>
  <c r="T163" i="2" s="1"/>
  <c r="R164" i="2"/>
  <c r="R163" i="2"/>
  <c r="P164" i="2"/>
  <c r="P163" i="2" s="1"/>
  <c r="BK164" i="2"/>
  <c r="BK163" i="2"/>
  <c r="J163" i="2"/>
  <c r="J104" i="2" s="1"/>
  <c r="J164" i="2"/>
  <c r="BF164" i="2" s="1"/>
  <c r="BI162" i="2"/>
  <c r="BH162" i="2"/>
  <c r="BG162" i="2"/>
  <c r="BE162" i="2"/>
  <c r="T162" i="2"/>
  <c r="R162" i="2"/>
  <c r="P162" i="2"/>
  <c r="BK162" i="2"/>
  <c r="J162" i="2"/>
  <c r="BF162" i="2" s="1"/>
  <c r="BI161" i="2"/>
  <c r="BH161" i="2"/>
  <c r="BG161" i="2"/>
  <c r="BE161" i="2"/>
  <c r="T161" i="2"/>
  <c r="R161" i="2"/>
  <c r="P161" i="2"/>
  <c r="P158" i="2" s="1"/>
  <c r="BK161" i="2"/>
  <c r="J161" i="2"/>
  <c r="BF161" i="2"/>
  <c r="BI160" i="2"/>
  <c r="BH160" i="2"/>
  <c r="BG160" i="2"/>
  <c r="BE160" i="2"/>
  <c r="T160" i="2"/>
  <c r="T158" i="2" s="1"/>
  <c r="R160" i="2"/>
  <c r="P160" i="2"/>
  <c r="BK160" i="2"/>
  <c r="J160" i="2"/>
  <c r="BF160" i="2" s="1"/>
  <c r="BI159" i="2"/>
  <c r="BH159" i="2"/>
  <c r="BG159" i="2"/>
  <c r="BE159" i="2"/>
  <c r="T159" i="2"/>
  <c r="R159" i="2"/>
  <c r="R158" i="2" s="1"/>
  <c r="P159" i="2"/>
  <c r="BK159" i="2"/>
  <c r="BK158" i="2" s="1"/>
  <c r="J158" i="2" s="1"/>
  <c r="J103" i="2" s="1"/>
  <c r="J159" i="2"/>
  <c r="BF159" i="2"/>
  <c r="BI157" i="2"/>
  <c r="BH157" i="2"/>
  <c r="BG157" i="2"/>
  <c r="BE157" i="2"/>
  <c r="T157" i="2"/>
  <c r="R157" i="2"/>
  <c r="P157" i="2"/>
  <c r="BK157" i="2"/>
  <c r="J157" i="2"/>
  <c r="BF157" i="2"/>
  <c r="BI156" i="2"/>
  <c r="BH156" i="2"/>
  <c r="BG156" i="2"/>
  <c r="BE156" i="2"/>
  <c r="T156" i="2"/>
  <c r="T154" i="2" s="1"/>
  <c r="R156" i="2"/>
  <c r="P156" i="2"/>
  <c r="BK156" i="2"/>
  <c r="J156" i="2"/>
  <c r="BF156" i="2" s="1"/>
  <c r="BI155" i="2"/>
  <c r="BH155" i="2"/>
  <c r="BG155" i="2"/>
  <c r="BE155" i="2"/>
  <c r="T155" i="2"/>
  <c r="R155" i="2"/>
  <c r="R154" i="2" s="1"/>
  <c r="P155" i="2"/>
  <c r="P154" i="2" s="1"/>
  <c r="BK155" i="2"/>
  <c r="BK154" i="2"/>
  <c r="J154" i="2" s="1"/>
  <c r="J102" i="2" s="1"/>
  <c r="J155" i="2"/>
  <c r="BF155" i="2" s="1"/>
  <c r="BI152" i="2"/>
  <c r="BH152" i="2"/>
  <c r="BG152" i="2"/>
  <c r="BE152" i="2"/>
  <c r="T152" i="2"/>
  <c r="T151" i="2" s="1"/>
  <c r="R152" i="2"/>
  <c r="R151" i="2"/>
  <c r="P152" i="2"/>
  <c r="P151" i="2" s="1"/>
  <c r="BK152" i="2"/>
  <c r="BK151" i="2"/>
  <c r="J151" i="2"/>
  <c r="J100" i="2" s="1"/>
  <c r="J152" i="2"/>
  <c r="BF152" i="2" s="1"/>
  <c r="BI150" i="2"/>
  <c r="BH150" i="2"/>
  <c r="BG150" i="2"/>
  <c r="BE150" i="2"/>
  <c r="T150" i="2"/>
  <c r="R150" i="2"/>
  <c r="P150" i="2"/>
  <c r="BK150" i="2"/>
  <c r="J150" i="2"/>
  <c r="BF150" i="2" s="1"/>
  <c r="BI149" i="2"/>
  <c r="BH149" i="2"/>
  <c r="BG149" i="2"/>
  <c r="BE149" i="2"/>
  <c r="T149" i="2"/>
  <c r="R149" i="2"/>
  <c r="P149" i="2"/>
  <c r="P146" i="2" s="1"/>
  <c r="BK149" i="2"/>
  <c r="J149" i="2"/>
  <c r="BF149" i="2"/>
  <c r="BI148" i="2"/>
  <c r="BH148" i="2"/>
  <c r="BG148" i="2"/>
  <c r="BE148" i="2"/>
  <c r="T148" i="2"/>
  <c r="T146" i="2" s="1"/>
  <c r="R148" i="2"/>
  <c r="P148" i="2"/>
  <c r="BK148" i="2"/>
  <c r="J148" i="2"/>
  <c r="BF148" i="2" s="1"/>
  <c r="BI147" i="2"/>
  <c r="BH147" i="2"/>
  <c r="BG147" i="2"/>
  <c r="BE147" i="2"/>
  <c r="T147" i="2"/>
  <c r="R147" i="2"/>
  <c r="R146" i="2" s="1"/>
  <c r="P147" i="2"/>
  <c r="BK147" i="2"/>
  <c r="BK146" i="2" s="1"/>
  <c r="J146" i="2" s="1"/>
  <c r="J99" i="2" s="1"/>
  <c r="J147" i="2"/>
  <c r="BF147" i="2"/>
  <c r="BI145" i="2"/>
  <c r="BH145" i="2"/>
  <c r="BG145" i="2"/>
  <c r="BE145" i="2"/>
  <c r="T145" i="2"/>
  <c r="R145" i="2"/>
  <c r="P145" i="2"/>
  <c r="BK145" i="2"/>
  <c r="J145" i="2"/>
  <c r="BF145" i="2"/>
  <c r="BI144" i="2"/>
  <c r="BH144" i="2"/>
  <c r="BG144" i="2"/>
  <c r="BE144" i="2"/>
  <c r="T144" i="2"/>
  <c r="R144" i="2"/>
  <c r="P144" i="2"/>
  <c r="BK144" i="2"/>
  <c r="J144" i="2"/>
  <c r="BF144" i="2" s="1"/>
  <c r="BI143" i="2"/>
  <c r="BH143" i="2"/>
  <c r="BG143" i="2"/>
  <c r="BE143" i="2"/>
  <c r="T143" i="2"/>
  <c r="R143" i="2"/>
  <c r="P143" i="2"/>
  <c r="P140" i="2" s="1"/>
  <c r="BK143" i="2"/>
  <c r="J143" i="2"/>
  <c r="BF143" i="2"/>
  <c r="BI142" i="2"/>
  <c r="BH142" i="2"/>
  <c r="BG142" i="2"/>
  <c r="BE142" i="2"/>
  <c r="T142" i="2"/>
  <c r="T140" i="2" s="1"/>
  <c r="R142" i="2"/>
  <c r="P142" i="2"/>
  <c r="BK142" i="2"/>
  <c r="J142" i="2"/>
  <c r="BF142" i="2" s="1"/>
  <c r="BI141" i="2"/>
  <c r="BH141" i="2"/>
  <c r="BG141" i="2"/>
  <c r="BE141" i="2"/>
  <c r="T141" i="2"/>
  <c r="R141" i="2"/>
  <c r="R140" i="2" s="1"/>
  <c r="P141" i="2"/>
  <c r="BK141" i="2"/>
  <c r="BK140" i="2" s="1"/>
  <c r="J140" i="2" s="1"/>
  <c r="J98" i="2" s="1"/>
  <c r="J141" i="2"/>
  <c r="BF141" i="2"/>
  <c r="BI139" i="2"/>
  <c r="BH139" i="2"/>
  <c r="BG139" i="2"/>
  <c r="BE139" i="2"/>
  <c r="T139" i="2"/>
  <c r="R139" i="2"/>
  <c r="P139" i="2"/>
  <c r="BK139" i="2"/>
  <c r="J139" i="2"/>
  <c r="BF139" i="2"/>
  <c r="BI138" i="2"/>
  <c r="BH138" i="2"/>
  <c r="BG138" i="2"/>
  <c r="BE138" i="2"/>
  <c r="T138" i="2"/>
  <c r="R138" i="2"/>
  <c r="P138" i="2"/>
  <c r="BK138" i="2"/>
  <c r="J138" i="2"/>
  <c r="BF138" i="2" s="1"/>
  <c r="BI137" i="2"/>
  <c r="BH137" i="2"/>
  <c r="BG137" i="2"/>
  <c r="BE137" i="2"/>
  <c r="T137" i="2"/>
  <c r="R137" i="2"/>
  <c r="P137" i="2"/>
  <c r="BK137" i="2"/>
  <c r="J137" i="2"/>
  <c r="BF137" i="2"/>
  <c r="BI136" i="2"/>
  <c r="BH136" i="2"/>
  <c r="BG136" i="2"/>
  <c r="BE136" i="2"/>
  <c r="T136" i="2"/>
  <c r="R136" i="2"/>
  <c r="P136" i="2"/>
  <c r="BK136" i="2"/>
  <c r="J136" i="2"/>
  <c r="BF136" i="2" s="1"/>
  <c r="BI135" i="2"/>
  <c r="BH135" i="2"/>
  <c r="BG135" i="2"/>
  <c r="BE135" i="2"/>
  <c r="T135" i="2"/>
  <c r="R135" i="2"/>
  <c r="P135" i="2"/>
  <c r="P132" i="2" s="1"/>
  <c r="BK135" i="2"/>
  <c r="J135" i="2"/>
  <c r="BF135" i="2"/>
  <c r="BI134" i="2"/>
  <c r="F35" i="2" s="1"/>
  <c r="BD95" i="1" s="1"/>
  <c r="BD94" i="1" s="1"/>
  <c r="W33" i="1" s="1"/>
  <c r="BH134" i="2"/>
  <c r="BG134" i="2"/>
  <c r="BE134" i="2"/>
  <c r="T134" i="2"/>
  <c r="T132" i="2" s="1"/>
  <c r="R134" i="2"/>
  <c r="P134" i="2"/>
  <c r="BK134" i="2"/>
  <c r="J134" i="2"/>
  <c r="BF134" i="2" s="1"/>
  <c r="BI133" i="2"/>
  <c r="BH133" i="2"/>
  <c r="BG133" i="2"/>
  <c r="BE133" i="2"/>
  <c r="T133" i="2"/>
  <c r="R133" i="2"/>
  <c r="R132" i="2" s="1"/>
  <c r="P133" i="2"/>
  <c r="BK133" i="2"/>
  <c r="BK132" i="2" s="1"/>
  <c r="J132" i="2" s="1"/>
  <c r="J97" i="2" s="1"/>
  <c r="J133" i="2"/>
  <c r="BF133" i="2"/>
  <c r="BI131" i="2"/>
  <c r="BH131" i="2"/>
  <c r="F34" i="2" s="1"/>
  <c r="BC95" i="1" s="1"/>
  <c r="BC94" i="1" s="1"/>
  <c r="BG131" i="2"/>
  <c r="F33" i="2" s="1"/>
  <c r="BB95" i="1" s="1"/>
  <c r="BB94" i="1" s="1"/>
  <c r="BE131" i="2"/>
  <c r="F31" i="2" s="1"/>
  <c r="AZ95" i="1" s="1"/>
  <c r="AZ94" i="1" s="1"/>
  <c r="J31" i="2"/>
  <c r="AV95" i="1" s="1"/>
  <c r="T131" i="2"/>
  <c r="T130" i="2" s="1"/>
  <c r="T129" i="2" s="1"/>
  <c r="R131" i="2"/>
  <c r="R130" i="2" s="1"/>
  <c r="P131" i="2"/>
  <c r="P130" i="2" s="1"/>
  <c r="BK131" i="2"/>
  <c r="BK130" i="2" s="1"/>
  <c r="J131" i="2"/>
  <c r="BF131" i="2"/>
  <c r="J125" i="2"/>
  <c r="J124" i="2"/>
  <c r="F124" i="2"/>
  <c r="F122" i="2"/>
  <c r="E120" i="2"/>
  <c r="J90" i="2"/>
  <c r="J89" i="2"/>
  <c r="F89" i="2"/>
  <c r="F87" i="2"/>
  <c r="E85" i="2"/>
  <c r="J16" i="2"/>
  <c r="E16" i="2"/>
  <c r="F125" i="2"/>
  <c r="F90" i="2"/>
  <c r="J15" i="2"/>
  <c r="J10" i="2"/>
  <c r="J122" i="2"/>
  <c r="J87" i="2"/>
  <c r="AS94" i="1"/>
  <c r="L90" i="1"/>
  <c r="AM90" i="1"/>
  <c r="AM89" i="1"/>
  <c r="L89" i="1"/>
  <c r="AM87" i="1"/>
  <c r="L87" i="1"/>
  <c r="L85" i="1"/>
  <c r="L84" i="1"/>
  <c r="P129" i="2" l="1"/>
  <c r="P128" i="2" s="1"/>
  <c r="AU95" i="1" s="1"/>
  <c r="AU94" i="1" s="1"/>
  <c r="AV94" i="1"/>
  <c r="W29" i="1"/>
  <c r="P153" i="2"/>
  <c r="W32" i="1"/>
  <c r="AY94" i="1"/>
  <c r="BK129" i="2"/>
  <c r="J130" i="2"/>
  <c r="J96" i="2" s="1"/>
  <c r="T153" i="2"/>
  <c r="T128" i="2" s="1"/>
  <c r="J32" i="2"/>
  <c r="AW95" i="1" s="1"/>
  <c r="AT95" i="1" s="1"/>
  <c r="R129" i="2"/>
  <c r="AX94" i="1"/>
  <c r="W31" i="1"/>
  <c r="R153" i="2"/>
  <c r="F32" i="2"/>
  <c r="BA95" i="1" s="1"/>
  <c r="BA94" i="1" s="1"/>
  <c r="BK153" i="2"/>
  <c r="J153" i="2" s="1"/>
  <c r="J101" i="2" s="1"/>
  <c r="BK187" i="2"/>
  <c r="J187" i="2" s="1"/>
  <c r="J107" i="2" s="1"/>
  <c r="AK29" i="1" l="1"/>
  <c r="W30" i="1"/>
  <c r="AW94" i="1"/>
  <c r="AK30" i="1" s="1"/>
  <c r="R128" i="2"/>
  <c r="J129" i="2"/>
  <c r="J95" i="2" s="1"/>
  <c r="BK128" i="2"/>
  <c r="J128" i="2" s="1"/>
  <c r="J28" i="2" l="1"/>
  <c r="J94" i="2"/>
  <c r="AT94" i="1"/>
  <c r="J37" i="2" l="1"/>
  <c r="AG95" i="1"/>
  <c r="AG94" i="1" l="1"/>
  <c r="AN95" i="1"/>
  <c r="AN94" i="1" l="1"/>
  <c r="AK26" i="1"/>
  <c r="AK35" i="1" s="1"/>
</calcChain>
</file>

<file path=xl/sharedStrings.xml><?xml version="1.0" encoding="utf-8"?>
<sst xmlns="http://schemas.openxmlformats.org/spreadsheetml/2006/main" count="1105" uniqueCount="348">
  <si>
    <t>Export Komplet</t>
  </si>
  <si>
    <t/>
  </si>
  <si>
    <t>2.0</t>
  </si>
  <si>
    <t>ZAMOK</t>
  </si>
  <si>
    <t>False</t>
  </si>
  <si>
    <t>{e8b61c47-a0a8-4db2-b1e9-1f9d85a6b4e5}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</si>
  <si>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</si>
  <si>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</si>
  <si>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</si>
  <si>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</si>
  <si>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</si>
  <si>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</si>
  <si>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</si>
  <si>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</si>
  <si>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Zamenicka2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</si>
  <si>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</si>
  <si>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</si>
  <si>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ve schodišti 1 a společných prostor v přízemí</t>
  </si>
  <si>
    <t>KSO:</t>
  </si>
  <si>
    <t>CC-CZ:</t>
  </si>
  <si>
    <t>Místo:</t>
  </si>
  <si>
    <t>Zámečnická 2,Brno</t>
  </si>
  <si>
    <t>Datum:</t>
  </si>
  <si>
    <t>11. 7. 2019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</si>
  <si>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</si>
  <si>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</si>
  <si>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</si>
  <si>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</si>
  <si>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</si>
  <si>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</si>
  <si>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</si>
  <si>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</si>
  <si>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</si>
  <si>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</si>
  <si>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Radka Volková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</si>
  <si>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</si>
  <si>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</si>
  <si>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</si>
  <si>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</si>
  <si>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</si>
  <si>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</si>
  <si>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</si>
  <si>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</si>
  <si>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</si>
  <si>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</si>
  <si>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</si>
  <si>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</si>
  <si>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</si>
  <si>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</si>
  <si>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</si>
  <si>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</si>
  <si>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</si>
  <si>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</si>
  <si>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</si>
  <si>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</si>
  <si>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</si>
  <si>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</si>
  <si>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</si>
  <si>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</si>
  <si>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</si>
  <si>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</si>
  <si>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</si>
  <si>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</si>
  <si>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</si>
  <si>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</si>
  <si>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</si>
  <si>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</si>
  <si>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</si>
  <si>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</si>
  <si>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</si>
  <si>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</si>
  <si>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</si>
  <si>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</si>
  <si>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</si>
  <si>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</si>
  <si>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</si>
  <si>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</si>
  <si>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</si>
  <si>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</si>
  <si>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</si>
  <si>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</si>
  <si>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</si>
  <si>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</si>
  <si>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</si>
  <si>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</si>
  <si>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</si>
  <si>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</si>
  <si>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</si>
  <si>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</si>
  <si>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</si>
  <si>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Ostatní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</si>
  <si>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</si>
  <si>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</si>
  <si>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</si>
  <si>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</si>
  <si>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</si>
  <si>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741 - Elektroinstalace - silnoproud</t>
  </si>
  <si>
    <t xml:space="preserve">    766 - Konstrukce truhlářské</t>
  </si>
  <si>
    <t xml:space="preserve">    767 - Konstrukce zámečnické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</si>
  <si>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</si>
  <si>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</si>
  <si>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</si>
  <si>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</si>
  <si>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</si>
  <si>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</si>
  <si>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</si>
  <si>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</si>
  <si>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</si>
  <si>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</si>
  <si>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</si>
  <si>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</si>
  <si>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</si>
  <si>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</si>
  <si>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</si>
  <si>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</si>
  <si>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</si>
  <si>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</si>
  <si>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</si>
  <si>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</si>
  <si>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</si>
  <si>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</si>
  <si>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Ostatní</t>
  </si>
  <si>
    <t>K</t>
  </si>
  <si>
    <t>1-pol.2</t>
  </si>
  <si>
    <t>Zapravení drážek</t>
  </si>
  <si>
    <t>sada</t>
  </si>
  <si>
    <t>4</t>
  </si>
  <si>
    <t>2</t>
  </si>
  <si>
    <t>-1337842408</t>
  </si>
  <si>
    <t>6</t>
  </si>
  <si>
    <t>Úpravy povrchů, podlahy a osazování výplní</t>
  </si>
  <si>
    <t>612315211</t>
  </si>
  <si>
    <t>Vápenná hladká omítka malých ploch do 0,09 m2 na stěnách</t>
  </si>
  <si>
    <t>kus</t>
  </si>
  <si>
    <t>CS ÚRS 2019 01</t>
  </si>
  <si>
    <t>761418916</t>
  </si>
  <si>
    <t>3</t>
  </si>
  <si>
    <t>612325421R</t>
  </si>
  <si>
    <t>Oprava vnitřní vápenocementové štukové omítky stěn v rozsahu plochy do 15%</t>
  </si>
  <si>
    <t>m2</t>
  </si>
  <si>
    <t>-288740320</t>
  </si>
  <si>
    <t>612325422</t>
  </si>
  <si>
    <t>Oprava vnitřní vápenocementové štukové omítky stěn v rozsahu plochy do 30%</t>
  </si>
  <si>
    <t>1321182983</t>
  </si>
  <si>
    <t>5</t>
  </si>
  <si>
    <t>612821012</t>
  </si>
  <si>
    <t>Vnitřní sanační štuková omítka pro vlhké a zasolené zdivo prováděná ručně</t>
  </si>
  <si>
    <t>-983463740</t>
  </si>
  <si>
    <t>612821061</t>
  </si>
  <si>
    <t>Příplatek k sanační omítce pro vlhké zasolené zdivo ZKD 10 mm prováděné ručně ve více vrstvách</t>
  </si>
  <si>
    <t>-412467037</t>
  </si>
  <si>
    <t>7</t>
  </si>
  <si>
    <t>612-pc 1</t>
  </si>
  <si>
    <t>Výměna kapotáže kabelů</t>
  </si>
  <si>
    <t>m</t>
  </si>
  <si>
    <t>2099431181</t>
  </si>
  <si>
    <t>8</t>
  </si>
  <si>
    <t>612-pc 2</t>
  </si>
  <si>
    <t xml:space="preserve">Kontrola funkčnosti drátů, využívané zadlabat </t>
  </si>
  <si>
    <t>1061475969</t>
  </si>
  <si>
    <t>9</t>
  </si>
  <si>
    <t>Ostatní konstrukce a práce, bourání</t>
  </si>
  <si>
    <t>952901111</t>
  </si>
  <si>
    <t>Vyčištění budov bytové a občanské výstavby při výšce podlaží do 4 m</t>
  </si>
  <si>
    <t>-63275202</t>
  </si>
  <si>
    <t>10</t>
  </si>
  <si>
    <t>974031142</t>
  </si>
  <si>
    <t>Vysekání rýh ve zdivu cihelném hl do 70 mm š do 70 mm</t>
  </si>
  <si>
    <t>CS ÚRS 2018 01</t>
  </si>
  <si>
    <t>19077600</t>
  </si>
  <si>
    <t>11</t>
  </si>
  <si>
    <t>978013141</t>
  </si>
  <si>
    <t>Otlučení (osekání) vnitřní vápenné nebo vápenocementové omítky stěn v rozsahu do 15 %</t>
  </si>
  <si>
    <t>2124130537</t>
  </si>
  <si>
    <t>12</t>
  </si>
  <si>
    <t>9780131411</t>
  </si>
  <si>
    <t>Otlučení (osekání) vnitřní vápenné nebo vápenocementové omítky stěn v rozsahu do 30 %</t>
  </si>
  <si>
    <t>816713779</t>
  </si>
  <si>
    <t>13</t>
  </si>
  <si>
    <t>978013191</t>
  </si>
  <si>
    <t>Otlučení (osekání) vnitřní vápenné nebo vápenocementové omítky stěn v rozsahu do 100 %</t>
  </si>
  <si>
    <t>1791162443</t>
  </si>
  <si>
    <t>997</t>
  </si>
  <si>
    <t>Přesun sutě</t>
  </si>
  <si>
    <t>14</t>
  </si>
  <si>
    <t>997013217</t>
  </si>
  <si>
    <t>Vnitrostaveništní doprava suti a vybouraných hmot pro budovy v do 24 m ručně</t>
  </si>
  <si>
    <t>t</t>
  </si>
  <si>
    <t>-1954080943</t>
  </si>
  <si>
    <t>997013501</t>
  </si>
  <si>
    <t>Odvoz suti a vybouraných hmot na skládku nebo meziskládku do 1 km se složením</t>
  </si>
  <si>
    <t>2045110442</t>
  </si>
  <si>
    <t>16</t>
  </si>
  <si>
    <t>997013511</t>
  </si>
  <si>
    <t>Odvoz suti a vybouraných hmot z meziskládky na skládku do 1 km s naložením a se složením</t>
  </si>
  <si>
    <t>-1762166342</t>
  </si>
  <si>
    <t>17</t>
  </si>
  <si>
    <t>997013801</t>
  </si>
  <si>
    <t>Poplatek za uložení na skládce (skládkovné) stavebního odpadu</t>
  </si>
  <si>
    <t>-160532092</t>
  </si>
  <si>
    <t>998</t>
  </si>
  <si>
    <t>Přesun hmot</t>
  </si>
  <si>
    <t>18</t>
  </si>
  <si>
    <t>998018003</t>
  </si>
  <si>
    <t>Přesun hmot ruční pro budovy v do 24 m</t>
  </si>
  <si>
    <t>562005245</t>
  </si>
  <si>
    <t>PSV</t>
  </si>
  <si>
    <t>Práce a dodávky PSV</t>
  </si>
  <si>
    <t>741</t>
  </si>
  <si>
    <t>Elektroinstalace - silnoproud</t>
  </si>
  <si>
    <t>19</t>
  </si>
  <si>
    <t>741-pc 1</t>
  </si>
  <si>
    <t>Výměna světla nad výtahem</t>
  </si>
  <si>
    <t>-133704348</t>
  </si>
  <si>
    <t>20</t>
  </si>
  <si>
    <t>741-pc 2</t>
  </si>
  <si>
    <t>Výměna schodištového tlačítka u výtahu</t>
  </si>
  <si>
    <t>-940451891</t>
  </si>
  <si>
    <t>998741202</t>
  </si>
  <si>
    <t>Přesun hmot procentní pro silnoproud v objektech v do 12 m</t>
  </si>
  <si>
    <t>%</t>
  </si>
  <si>
    <t>-482010704</t>
  </si>
  <si>
    <t>766</t>
  </si>
  <si>
    <t>Konstrukce truhlářské</t>
  </si>
  <si>
    <t>22</t>
  </si>
  <si>
    <t>766-pc 1</t>
  </si>
  <si>
    <t>Oprava oken kastlových  dvoukřídlové s nadsvětlíkem otevíravé, včetně výměny spodního kování,klik</t>
  </si>
  <si>
    <t>-1550638142</t>
  </si>
  <si>
    <t>23</t>
  </si>
  <si>
    <t>766-pc 1a</t>
  </si>
  <si>
    <t>Oprava oken kastlových  tříkřídlové s nadsvětlíkem otevíravé, včetně výměny spodního kování,klik</t>
  </si>
  <si>
    <t>1402028006</t>
  </si>
  <si>
    <t>24</t>
  </si>
  <si>
    <t>766-pc 2</t>
  </si>
  <si>
    <t>Oprava  dvoukřídlových dveří otevíravé, včetně výměny kování,klika-koule, záměk bezpečnostní</t>
  </si>
  <si>
    <t>1220047496</t>
  </si>
  <si>
    <t>25</t>
  </si>
  <si>
    <t>998766203</t>
  </si>
  <si>
    <t>Přesun hmot procentní pro konstrukce truhlářské v objektech v do 24 m</t>
  </si>
  <si>
    <t>335325089</t>
  </si>
  <si>
    <t>767</t>
  </si>
  <si>
    <t>Konstrukce zámečnické</t>
  </si>
  <si>
    <t>26</t>
  </si>
  <si>
    <t>767-pc 1</t>
  </si>
  <si>
    <t>D+m nové mříže před oknem ve schodišti</t>
  </si>
  <si>
    <t>492914957</t>
  </si>
  <si>
    <t>27</t>
  </si>
  <si>
    <t>767-pc 2</t>
  </si>
  <si>
    <t>Oprava zábradlí v 1patře-uchycení</t>
  </si>
  <si>
    <t>-562187495</t>
  </si>
  <si>
    <t>28</t>
  </si>
  <si>
    <t>998767203</t>
  </si>
  <si>
    <t>Přesun hmot procentní pro zámečnické konstrukce v objektech v do 24 m</t>
  </si>
  <si>
    <t>1301839161</t>
  </si>
  <si>
    <t>783</t>
  </si>
  <si>
    <t>Dokončovací práce - nátěry</t>
  </si>
  <si>
    <t>29</t>
  </si>
  <si>
    <t>783106805</t>
  </si>
  <si>
    <t>Odstranění nátěrů z truhlářských konstrukcí opálením</t>
  </si>
  <si>
    <t>-1079334087</t>
  </si>
  <si>
    <t>30</t>
  </si>
  <si>
    <t>783113101</t>
  </si>
  <si>
    <t>Jednonásobný napouštěcí syntetický nátěr truhlářských konstrukcí</t>
  </si>
  <si>
    <t>-1991736347</t>
  </si>
  <si>
    <t>31</t>
  </si>
  <si>
    <t>783114101</t>
  </si>
  <si>
    <t>Základní jednonásobný syntetický nátěr truhlářských konstrukcí</t>
  </si>
  <si>
    <t>134896731</t>
  </si>
  <si>
    <t>32</t>
  </si>
  <si>
    <t>783117101</t>
  </si>
  <si>
    <t>Krycí jednonásobný syntetický nátěr truhlářských konstrukcí</t>
  </si>
  <si>
    <t>1663562244</t>
  </si>
  <si>
    <t>33</t>
  </si>
  <si>
    <t>783122131</t>
  </si>
  <si>
    <t>Plošné (plné) tmelení truhlářských konstrukcí včetně přebroušení disperzním tmelem</t>
  </si>
  <si>
    <t>-1823472898</t>
  </si>
  <si>
    <t>34</t>
  </si>
  <si>
    <t>783306801</t>
  </si>
  <si>
    <t>Odstranění nátěru ze zámečnických konstrukcí obroušením-zábradlí</t>
  </si>
  <si>
    <t>1811036784</t>
  </si>
  <si>
    <t>35</t>
  </si>
  <si>
    <t>7833068011</t>
  </si>
  <si>
    <t>Odstranění nátěru ze zámečnických konstrukcí obroušením-výtah</t>
  </si>
  <si>
    <t>-2115273443</t>
  </si>
  <si>
    <t>36</t>
  </si>
  <si>
    <t>7833068012</t>
  </si>
  <si>
    <t>Odstranění nátěru ze zámečnických konstrukcí obroušením-mříže</t>
  </si>
  <si>
    <t>-443352677</t>
  </si>
  <si>
    <t>37</t>
  </si>
  <si>
    <t>7833068013</t>
  </si>
  <si>
    <t>Odstranění nátěru ze zámečnických konstrukcí obroušením-dveře do strojovny</t>
  </si>
  <si>
    <t>-356388343</t>
  </si>
  <si>
    <t>38</t>
  </si>
  <si>
    <t>783314101</t>
  </si>
  <si>
    <t>Základní jednonásobný syntetický nátěr zámečnických konstrukcí</t>
  </si>
  <si>
    <t>-643885286</t>
  </si>
  <si>
    <t>39</t>
  </si>
  <si>
    <t>783315101</t>
  </si>
  <si>
    <t>Mezinátěr jednonásobný syntetický standardní zámečnických konstrukcí</t>
  </si>
  <si>
    <t>342668602</t>
  </si>
  <si>
    <t>40</t>
  </si>
  <si>
    <t>783317101</t>
  </si>
  <si>
    <t>Krycí jednonásobný syntetický standardní nátěr zámečnických konstrukcí</t>
  </si>
  <si>
    <t>188739445</t>
  </si>
  <si>
    <t>41</t>
  </si>
  <si>
    <t>783322101</t>
  </si>
  <si>
    <t>Tmelení včetně přebroušení zámečnických konstrukcí disperzním tmelem</t>
  </si>
  <si>
    <t>1665857563</t>
  </si>
  <si>
    <t>42</t>
  </si>
  <si>
    <t>783-pc 1</t>
  </si>
  <si>
    <t>Očištění brány a mříže s obou stran u schodiště vabkou</t>
  </si>
  <si>
    <t>160978059</t>
  </si>
  <si>
    <t>784</t>
  </si>
  <si>
    <t>Dokončovací práce - malby a tapety</t>
  </si>
  <si>
    <t>43</t>
  </si>
  <si>
    <t>784121007</t>
  </si>
  <si>
    <t>Oškrabání malby na schodišti o výšce podlaží do 3,80 m</t>
  </si>
  <si>
    <t>805186569</t>
  </si>
  <si>
    <t>44</t>
  </si>
  <si>
    <t>784121017</t>
  </si>
  <si>
    <t>Rozmývání podkladu po oškrabání malby na schodišti o výšce podlaží do 3,80 m</t>
  </si>
  <si>
    <t>-453099593</t>
  </si>
  <si>
    <t>45</t>
  </si>
  <si>
    <t>784151011</t>
  </si>
  <si>
    <t>Dvojnásobné izolování vodou ředitelnými barvami v místnostech výšky do 3,80 m</t>
  </si>
  <si>
    <t>-1219778614</t>
  </si>
  <si>
    <t>46</t>
  </si>
  <si>
    <t>784221107</t>
  </si>
  <si>
    <t>Dvojnásobné bílé malby ze směsí za sucha dobře otěruvzdorných na schodišti do 3,80 m</t>
  </si>
  <si>
    <t>-1745439827</t>
  </si>
  <si>
    <t>VRN</t>
  </si>
  <si>
    <t>Vedlejší rozpočtové náklady</t>
  </si>
  <si>
    <t>VRN3</t>
  </si>
  <si>
    <t>Zařízení staveniště</t>
  </si>
  <si>
    <t>47</t>
  </si>
  <si>
    <t>030001000</t>
  </si>
  <si>
    <t>1024</t>
  </si>
  <si>
    <t>1061198324</t>
  </si>
  <si>
    <t>VRN6</t>
  </si>
  <si>
    <t>Územní vlivy</t>
  </si>
  <si>
    <t>48</t>
  </si>
  <si>
    <t>060001000</t>
  </si>
  <si>
    <t>1683219585</t>
  </si>
  <si>
    <t>VRN7</t>
  </si>
  <si>
    <t>Provozní vlivy</t>
  </si>
  <si>
    <t>49</t>
  </si>
  <si>
    <t>070001000</t>
  </si>
  <si>
    <t>-1428478057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</si>
</sst>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24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4" fontId="24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pans="1:74" ht="36.950000000000003" customHeight="1"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pans="1:74" ht="24.95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pans="1:74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5" t="s">
        <v>14</v>
      </c>
      <c r="L5" s="236"/>
      <c r="M5" s="236"/>
      <c r="N5" s="236"/>
      <c r="O5" s="236"/>
      <c r="P5" s="236"/>
      <c r="Q5" s="236"/>
      <c r="R5" s="236"/>
      <c r="S5" s="236"/>
      <c r="T5" s="236"/>
      <c r="U5" s="236"/>
      <c r="V5" s="236"/>
      <c r="W5" s="236"/>
      <c r="X5" s="236"/>
      <c r="Y5" s="236"/>
      <c r="Z5" s="236"/>
      <c r="AA5" s="236"/>
      <c r="AB5" s="236"/>
      <c r="AC5" s="236"/>
      <c r="AD5" s="236"/>
      <c r="AE5" s="236"/>
      <c r="AF5" s="236"/>
      <c r="AG5" s="236"/>
      <c r="AH5" s="236"/>
      <c r="AI5" s="236"/>
      <c r="AJ5" s="236"/>
      <c r="AK5" s="236"/>
      <c r="AL5" s="236"/>
      <c r="AM5" s="236"/>
      <c r="AN5" s="236"/>
      <c r="AO5" s="236"/>
      <c r="AP5" s="18"/>
      <c r="AQ5" s="18"/>
      <c r="AR5" s="16"/>
      <c r="BE5" s="204" t="s">
        <v>15</v>
      </c>
      <c r="BS5" s="13" t="s">
        <v>6</v>
      </c>
    </row>
    <row r="6" spans="1:74" ht="36.950000000000003" customHeight="1">
      <c r="B6" s="17"/>
      <c r="C6" s="18"/>
      <c r="D6" s="24" t="s">
        <v>16</v>
      </c>
      <c r="E6" s="18"/>
      <c r="F6" s="18"/>
      <c r="G6" s="18"/>
      <c r="H6" s="18"/>
      <c r="I6" s="18"/>
      <c r="J6" s="18"/>
      <c r="K6" s="237" t="s">
        <v>17</v>
      </c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18"/>
      <c r="AQ6" s="18"/>
      <c r="AR6" s="16"/>
      <c r="BE6" s="205"/>
      <c r="BS6" s="13" t="s">
        <v>6</v>
      </c>
    </row>
    <row r="7" spans="1:74" ht="12" customHeight="1">
      <c r="B7" s="17"/>
      <c r="C7" s="18"/>
      <c r="D7" s="25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5" t="s">
        <v>19</v>
      </c>
      <c r="AL7" s="18"/>
      <c r="AM7" s="18"/>
      <c r="AN7" s="23" t="s">
        <v>1</v>
      </c>
      <c r="AO7" s="18"/>
      <c r="AP7" s="18"/>
      <c r="AQ7" s="18"/>
      <c r="AR7" s="16"/>
      <c r="BE7" s="205"/>
      <c r="BS7" s="13" t="s">
        <v>6</v>
      </c>
    </row>
    <row r="8" spans="1:74" ht="12" customHeight="1">
      <c r="B8" s="17"/>
      <c r="C8" s="18"/>
      <c r="D8" s="25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5" t="s">
        <v>22</v>
      </c>
      <c r="AL8" s="18"/>
      <c r="AM8" s="18"/>
      <c r="AN8" s="26" t="s">
        <v>23</v>
      </c>
      <c r="AO8" s="18"/>
      <c r="AP8" s="18"/>
      <c r="AQ8" s="18"/>
      <c r="AR8" s="16"/>
      <c r="BE8" s="205"/>
      <c r="BS8" s="13" t="s">
        <v>6</v>
      </c>
    </row>
    <row r="9" spans="1:74" ht="14.45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05"/>
      <c r="BS9" s="13" t="s">
        <v>6</v>
      </c>
    </row>
    <row r="10" spans="1:74" ht="12" customHeight="1">
      <c r="B10" s="17"/>
      <c r="C10" s="18"/>
      <c r="D10" s="25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5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05"/>
      <c r="BS10" s="13" t="s">
        <v>6</v>
      </c>
    </row>
    <row r="11" spans="1:74" ht="18.399999999999999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5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05"/>
      <c r="BS11" s="13" t="s">
        <v>6</v>
      </c>
    </row>
    <row r="12" spans="1:74" ht="6.9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05"/>
      <c r="BS12" s="13" t="s">
        <v>6</v>
      </c>
    </row>
    <row r="13" spans="1:74" ht="12" customHeight="1">
      <c r="B13" s="17"/>
      <c r="C13" s="18"/>
      <c r="D13" s="25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5" t="s">
        <v>25</v>
      </c>
      <c r="AL13" s="18"/>
      <c r="AM13" s="18"/>
      <c r="AN13" s="27" t="s">
        <v>29</v>
      </c>
      <c r="AO13" s="18"/>
      <c r="AP13" s="18"/>
      <c r="AQ13" s="18"/>
      <c r="AR13" s="16"/>
      <c r="BE13" s="205"/>
      <c r="BS13" s="13" t="s">
        <v>6</v>
      </c>
    </row>
    <row r="14" spans="1:74" ht="12.75">
      <c r="B14" s="17"/>
      <c r="C14" s="18"/>
      <c r="D14" s="18"/>
      <c r="E14" s="238" t="s">
        <v>29</v>
      </c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239"/>
      <c r="AG14" s="239"/>
      <c r="AH14" s="239"/>
      <c r="AI14" s="239"/>
      <c r="AJ14" s="239"/>
      <c r="AK14" s="25" t="s">
        <v>27</v>
      </c>
      <c r="AL14" s="18"/>
      <c r="AM14" s="18"/>
      <c r="AN14" s="27" t="s">
        <v>29</v>
      </c>
      <c r="AO14" s="18"/>
      <c r="AP14" s="18"/>
      <c r="AQ14" s="18"/>
      <c r="AR14" s="16"/>
      <c r="BE14" s="205"/>
      <c r="BS14" s="13" t="s">
        <v>6</v>
      </c>
    </row>
    <row r="15" spans="1:74" ht="6.95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05"/>
      <c r="BS15" s="13" t="s">
        <v>4</v>
      </c>
    </row>
    <row r="16" spans="1:74" ht="12" customHeight="1">
      <c r="B16" s="17"/>
      <c r="C16" s="18"/>
      <c r="D16" s="25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5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05"/>
      <c r="BS16" s="13" t="s">
        <v>4</v>
      </c>
    </row>
    <row r="17" spans="2:71" ht="18.399999999999999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5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05"/>
      <c r="BS17" s="13" t="s">
        <v>32</v>
      </c>
    </row>
    <row r="18" spans="2:71" ht="6.95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05"/>
      <c r="BS18" s="13" t="s">
        <v>6</v>
      </c>
    </row>
    <row r="19" spans="2:71" ht="12" customHeight="1">
      <c r="B19" s="17"/>
      <c r="C19" s="18"/>
      <c r="D19" s="25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5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05"/>
      <c r="BS19" s="13" t="s">
        <v>6</v>
      </c>
    </row>
    <row r="20" spans="2:71" ht="18.399999999999999" customHeight="1">
      <c r="B20" s="17"/>
      <c r="C20" s="18"/>
      <c r="D20" s="18"/>
      <c r="E20" s="23" t="s">
        <v>34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5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05"/>
      <c r="BS20" s="13" t="s">
        <v>32</v>
      </c>
    </row>
    <row r="21" spans="2:71" ht="6.95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05"/>
    </row>
    <row r="22" spans="2:71" ht="12" customHeight="1">
      <c r="B22" s="17"/>
      <c r="C22" s="18"/>
      <c r="D22" s="25" t="s">
        <v>35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05"/>
    </row>
    <row r="23" spans="2:71" ht="16.5" customHeight="1">
      <c r="B23" s="17"/>
      <c r="C23" s="18"/>
      <c r="D23" s="18"/>
      <c r="E23" s="240" t="s">
        <v>1</v>
      </c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C23" s="240"/>
      <c r="AD23" s="240"/>
      <c r="AE23" s="240"/>
      <c r="AF23" s="240"/>
      <c r="AG23" s="240"/>
      <c r="AH23" s="240"/>
      <c r="AI23" s="240"/>
      <c r="AJ23" s="240"/>
      <c r="AK23" s="240"/>
      <c r="AL23" s="240"/>
      <c r="AM23" s="240"/>
      <c r="AN23" s="240"/>
      <c r="AO23" s="18"/>
      <c r="AP23" s="18"/>
      <c r="AQ23" s="18"/>
      <c r="AR23" s="16"/>
      <c r="BE23" s="205"/>
    </row>
    <row r="24" spans="2:71" ht="6.95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05"/>
    </row>
    <row r="25" spans="2:71" ht="6.95" customHeight="1">
      <c r="B25" s="17"/>
      <c r="C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18"/>
      <c r="AQ25" s="18"/>
      <c r="AR25" s="16"/>
      <c r="BE25" s="205"/>
    </row>
    <row r="26" spans="2:71" s="1" customFormat="1" ht="25.9" customHeight="1">
      <c r="B26" s="30"/>
      <c r="C26" s="31"/>
      <c r="D26" s="32" t="s">
        <v>36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07">
        <f>ROUND(AG94,2)</f>
        <v>0</v>
      </c>
      <c r="AL26" s="208"/>
      <c r="AM26" s="208"/>
      <c r="AN26" s="208"/>
      <c r="AO26" s="208"/>
      <c r="AP26" s="31"/>
      <c r="AQ26" s="31"/>
      <c r="AR26" s="34"/>
      <c r="BE26" s="205"/>
    </row>
    <row r="27" spans="2:71" s="1" customFormat="1" ht="6.95" customHeight="1"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4"/>
      <c r="BE27" s="205"/>
    </row>
    <row r="28" spans="2:71" s="1" customFormat="1" ht="12.75"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241" t="s">
        <v>37</v>
      </c>
      <c r="M28" s="241"/>
      <c r="N28" s="241"/>
      <c r="O28" s="241"/>
      <c r="P28" s="241"/>
      <c r="Q28" s="31"/>
      <c r="R28" s="31"/>
      <c r="S28" s="31"/>
      <c r="T28" s="31"/>
      <c r="U28" s="31"/>
      <c r="V28" s="31"/>
      <c r="W28" s="241" t="s">
        <v>38</v>
      </c>
      <c r="X28" s="241"/>
      <c r="Y28" s="241"/>
      <c r="Z28" s="241"/>
      <c r="AA28" s="241"/>
      <c r="AB28" s="241"/>
      <c r="AC28" s="241"/>
      <c r="AD28" s="241"/>
      <c r="AE28" s="241"/>
      <c r="AF28" s="31"/>
      <c r="AG28" s="31"/>
      <c r="AH28" s="31"/>
      <c r="AI28" s="31"/>
      <c r="AJ28" s="31"/>
      <c r="AK28" s="241" t="s">
        <v>39</v>
      </c>
      <c r="AL28" s="241"/>
      <c r="AM28" s="241"/>
      <c r="AN28" s="241"/>
      <c r="AO28" s="241"/>
      <c r="AP28" s="31"/>
      <c r="AQ28" s="31"/>
      <c r="AR28" s="34"/>
      <c r="BE28" s="205"/>
    </row>
    <row r="29" spans="2:71" s="2" customFormat="1" ht="14.45" customHeight="1">
      <c r="B29" s="35"/>
      <c r="C29" s="36"/>
      <c r="D29" s="25" t="s">
        <v>40</v>
      </c>
      <c r="E29" s="36"/>
      <c r="F29" s="25" t="s">
        <v>41</v>
      </c>
      <c r="G29" s="36"/>
      <c r="H29" s="36"/>
      <c r="I29" s="36"/>
      <c r="J29" s="36"/>
      <c r="K29" s="36"/>
      <c r="L29" s="242">
        <v>0.21</v>
      </c>
      <c r="M29" s="203"/>
      <c r="N29" s="203"/>
      <c r="O29" s="203"/>
      <c r="P29" s="203"/>
      <c r="Q29" s="36"/>
      <c r="R29" s="36"/>
      <c r="S29" s="36"/>
      <c r="T29" s="36"/>
      <c r="U29" s="36"/>
      <c r="V29" s="36"/>
      <c r="W29" s="202">
        <f>ROUND(AZ94, 2)</f>
        <v>0</v>
      </c>
      <c r="X29" s="203"/>
      <c r="Y29" s="203"/>
      <c r="Z29" s="203"/>
      <c r="AA29" s="203"/>
      <c r="AB29" s="203"/>
      <c r="AC29" s="203"/>
      <c r="AD29" s="203"/>
      <c r="AE29" s="203"/>
      <c r="AF29" s="36"/>
      <c r="AG29" s="36"/>
      <c r="AH29" s="36"/>
      <c r="AI29" s="36"/>
      <c r="AJ29" s="36"/>
      <c r="AK29" s="202">
        <f>ROUND(AV94, 2)</f>
        <v>0</v>
      </c>
      <c r="AL29" s="203"/>
      <c r="AM29" s="203"/>
      <c r="AN29" s="203"/>
      <c r="AO29" s="203"/>
      <c r="AP29" s="36"/>
      <c r="AQ29" s="36"/>
      <c r="AR29" s="37"/>
      <c r="BE29" s="206"/>
    </row>
    <row r="30" spans="2:71" s="2" customFormat="1" ht="14.45" customHeight="1">
      <c r="B30" s="35"/>
      <c r="C30" s="36"/>
      <c r="D30" s="36"/>
      <c r="E30" s="36"/>
      <c r="F30" s="25" t="s">
        <v>42</v>
      </c>
      <c r="G30" s="36"/>
      <c r="H30" s="36"/>
      <c r="I30" s="36"/>
      <c r="J30" s="36"/>
      <c r="K30" s="36"/>
      <c r="L30" s="242">
        <v>0.15</v>
      </c>
      <c r="M30" s="203"/>
      <c r="N30" s="203"/>
      <c r="O30" s="203"/>
      <c r="P30" s="203"/>
      <c r="Q30" s="36"/>
      <c r="R30" s="36"/>
      <c r="S30" s="36"/>
      <c r="T30" s="36"/>
      <c r="U30" s="36"/>
      <c r="V30" s="36"/>
      <c r="W30" s="202">
        <f>ROUND(BA94, 2)</f>
        <v>0</v>
      </c>
      <c r="X30" s="203"/>
      <c r="Y30" s="203"/>
      <c r="Z30" s="203"/>
      <c r="AA30" s="203"/>
      <c r="AB30" s="203"/>
      <c r="AC30" s="203"/>
      <c r="AD30" s="203"/>
      <c r="AE30" s="203"/>
      <c r="AF30" s="36"/>
      <c r="AG30" s="36"/>
      <c r="AH30" s="36"/>
      <c r="AI30" s="36"/>
      <c r="AJ30" s="36"/>
      <c r="AK30" s="202">
        <f>ROUND(AW94, 2)</f>
        <v>0</v>
      </c>
      <c r="AL30" s="203"/>
      <c r="AM30" s="203"/>
      <c r="AN30" s="203"/>
      <c r="AO30" s="203"/>
      <c r="AP30" s="36"/>
      <c r="AQ30" s="36"/>
      <c r="AR30" s="37"/>
      <c r="BE30" s="206"/>
    </row>
    <row r="31" spans="2:71" s="2" customFormat="1" ht="14.45" hidden="1" customHeight="1">
      <c r="B31" s="35"/>
      <c r="C31" s="36"/>
      <c r="D31" s="36"/>
      <c r="E31" s="36"/>
      <c r="F31" s="25" t="s">
        <v>43</v>
      </c>
      <c r="G31" s="36"/>
      <c r="H31" s="36"/>
      <c r="I31" s="36"/>
      <c r="J31" s="36"/>
      <c r="K31" s="36"/>
      <c r="L31" s="242">
        <v>0.21</v>
      </c>
      <c r="M31" s="203"/>
      <c r="N31" s="203"/>
      <c r="O31" s="203"/>
      <c r="P31" s="203"/>
      <c r="Q31" s="36"/>
      <c r="R31" s="36"/>
      <c r="S31" s="36"/>
      <c r="T31" s="36"/>
      <c r="U31" s="36"/>
      <c r="V31" s="36"/>
      <c r="W31" s="202">
        <f>ROUND(BB94, 2)</f>
        <v>0</v>
      </c>
      <c r="X31" s="203"/>
      <c r="Y31" s="203"/>
      <c r="Z31" s="203"/>
      <c r="AA31" s="203"/>
      <c r="AB31" s="203"/>
      <c r="AC31" s="203"/>
      <c r="AD31" s="203"/>
      <c r="AE31" s="203"/>
      <c r="AF31" s="36"/>
      <c r="AG31" s="36"/>
      <c r="AH31" s="36"/>
      <c r="AI31" s="36"/>
      <c r="AJ31" s="36"/>
      <c r="AK31" s="202">
        <v>0</v>
      </c>
      <c r="AL31" s="203"/>
      <c r="AM31" s="203"/>
      <c r="AN31" s="203"/>
      <c r="AO31" s="203"/>
      <c r="AP31" s="36"/>
      <c r="AQ31" s="36"/>
      <c r="AR31" s="37"/>
      <c r="BE31" s="206"/>
    </row>
    <row r="32" spans="2:71" s="2" customFormat="1" ht="14.45" hidden="1" customHeight="1">
      <c r="B32" s="35"/>
      <c r="C32" s="36"/>
      <c r="D32" s="36"/>
      <c r="E32" s="36"/>
      <c r="F32" s="25" t="s">
        <v>44</v>
      </c>
      <c r="G32" s="36"/>
      <c r="H32" s="36"/>
      <c r="I32" s="36"/>
      <c r="J32" s="36"/>
      <c r="K32" s="36"/>
      <c r="L32" s="242">
        <v>0.15</v>
      </c>
      <c r="M32" s="203"/>
      <c r="N32" s="203"/>
      <c r="O32" s="203"/>
      <c r="P32" s="203"/>
      <c r="Q32" s="36"/>
      <c r="R32" s="36"/>
      <c r="S32" s="36"/>
      <c r="T32" s="36"/>
      <c r="U32" s="36"/>
      <c r="V32" s="36"/>
      <c r="W32" s="202">
        <f>ROUND(BC94, 2)</f>
        <v>0</v>
      </c>
      <c r="X32" s="203"/>
      <c r="Y32" s="203"/>
      <c r="Z32" s="203"/>
      <c r="AA32" s="203"/>
      <c r="AB32" s="203"/>
      <c r="AC32" s="203"/>
      <c r="AD32" s="203"/>
      <c r="AE32" s="203"/>
      <c r="AF32" s="36"/>
      <c r="AG32" s="36"/>
      <c r="AH32" s="36"/>
      <c r="AI32" s="36"/>
      <c r="AJ32" s="36"/>
      <c r="AK32" s="202">
        <v>0</v>
      </c>
      <c r="AL32" s="203"/>
      <c r="AM32" s="203"/>
      <c r="AN32" s="203"/>
      <c r="AO32" s="203"/>
      <c r="AP32" s="36"/>
      <c r="AQ32" s="36"/>
      <c r="AR32" s="37"/>
      <c r="BE32" s="206"/>
    </row>
    <row r="33" spans="2:57" s="2" customFormat="1" ht="14.45" hidden="1" customHeight="1">
      <c r="B33" s="35"/>
      <c r="C33" s="36"/>
      <c r="D33" s="36"/>
      <c r="E33" s="36"/>
      <c r="F33" s="25" t="s">
        <v>45</v>
      </c>
      <c r="G33" s="36"/>
      <c r="H33" s="36"/>
      <c r="I33" s="36"/>
      <c r="J33" s="36"/>
      <c r="K33" s="36"/>
      <c r="L33" s="242">
        <v>0</v>
      </c>
      <c r="M33" s="203"/>
      <c r="N33" s="203"/>
      <c r="O33" s="203"/>
      <c r="P33" s="203"/>
      <c r="Q33" s="36"/>
      <c r="R33" s="36"/>
      <c r="S33" s="36"/>
      <c r="T33" s="36"/>
      <c r="U33" s="36"/>
      <c r="V33" s="36"/>
      <c r="W33" s="202">
        <f>ROUND(BD94, 2)</f>
        <v>0</v>
      </c>
      <c r="X33" s="203"/>
      <c r="Y33" s="203"/>
      <c r="Z33" s="203"/>
      <c r="AA33" s="203"/>
      <c r="AB33" s="203"/>
      <c r="AC33" s="203"/>
      <c r="AD33" s="203"/>
      <c r="AE33" s="203"/>
      <c r="AF33" s="36"/>
      <c r="AG33" s="36"/>
      <c r="AH33" s="36"/>
      <c r="AI33" s="36"/>
      <c r="AJ33" s="36"/>
      <c r="AK33" s="202">
        <v>0</v>
      </c>
      <c r="AL33" s="203"/>
      <c r="AM33" s="203"/>
      <c r="AN33" s="203"/>
      <c r="AO33" s="203"/>
      <c r="AP33" s="36"/>
      <c r="AQ33" s="36"/>
      <c r="AR33" s="37"/>
      <c r="BE33" s="206"/>
    </row>
    <row r="34" spans="2:57" s="1" customFormat="1" ht="6.95" customHeight="1"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4"/>
      <c r="BE34" s="205"/>
    </row>
    <row r="35" spans="2:57" s="1" customFormat="1" ht="25.9" customHeight="1">
      <c r="B35" s="30"/>
      <c r="C35" s="38"/>
      <c r="D35" s="39" t="s">
        <v>46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47</v>
      </c>
      <c r="U35" s="40"/>
      <c r="V35" s="40"/>
      <c r="W35" s="40"/>
      <c r="X35" s="209" t="s">
        <v>48</v>
      </c>
      <c r="Y35" s="210"/>
      <c r="Z35" s="210"/>
      <c r="AA35" s="210"/>
      <c r="AB35" s="210"/>
      <c r="AC35" s="40"/>
      <c r="AD35" s="40"/>
      <c r="AE35" s="40"/>
      <c r="AF35" s="40"/>
      <c r="AG35" s="40"/>
      <c r="AH35" s="40"/>
      <c r="AI35" s="40"/>
      <c r="AJ35" s="40"/>
      <c r="AK35" s="211">
        <f>SUM(AK26:AK33)</f>
        <v>0</v>
      </c>
      <c r="AL35" s="210"/>
      <c r="AM35" s="210"/>
      <c r="AN35" s="210"/>
      <c r="AO35" s="212"/>
      <c r="AP35" s="38"/>
      <c r="AQ35" s="38"/>
      <c r="AR35" s="34"/>
    </row>
    <row r="36" spans="2:57" s="1" customFormat="1" ht="6.95" customHeight="1"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4"/>
    </row>
    <row r="37" spans="2:57" s="1" customFormat="1" ht="14.45" customHeight="1"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4"/>
    </row>
    <row r="38" spans="2:57" ht="14.45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pans="2:57" ht="14.45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pans="2:57" ht="14.45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pans="2:57" ht="14.45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pans="2:57" ht="14.45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pans="2:57" ht="14.45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pans="2:57" ht="14.45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pans="2:57" ht="14.45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pans="2:57" ht="14.45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pans="2:57" ht="14.45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pans="2:57" ht="14.45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pans="2:44" s="1" customFormat="1" ht="14.45" customHeight="1">
      <c r="B49" s="30"/>
      <c r="C49" s="31"/>
      <c r="D49" s="42" t="s">
        <v>49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50</v>
      </c>
      <c r="AI49" s="43"/>
      <c r="AJ49" s="43"/>
      <c r="AK49" s="43"/>
      <c r="AL49" s="43"/>
      <c r="AM49" s="43"/>
      <c r="AN49" s="43"/>
      <c r="AO49" s="43"/>
      <c r="AP49" s="31"/>
      <c r="AQ49" s="31"/>
      <c r="AR49" s="34"/>
    </row>
    <row r="50" spans="2:44" ht="11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 spans="2:44" ht="11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 spans="2:44" ht="11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 spans="2:44" ht="11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 spans="2:44" ht="11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 spans="2:44" ht="11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 spans="2:44" ht="11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 spans="2:44" ht="11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 spans="2:44" ht="11.25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 spans="2:44" ht="11.25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pans="2:44" s="1" customFormat="1" ht="12.75">
      <c r="B60" s="30"/>
      <c r="C60" s="31"/>
      <c r="D60" s="44" t="s">
        <v>51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4" t="s">
        <v>52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4" t="s">
        <v>51</v>
      </c>
      <c r="AI60" s="33"/>
      <c r="AJ60" s="33"/>
      <c r="AK60" s="33"/>
      <c r="AL60" s="33"/>
      <c r="AM60" s="44" t="s">
        <v>52</v>
      </c>
      <c r="AN60" s="33"/>
      <c r="AO60" s="33"/>
      <c r="AP60" s="31"/>
      <c r="AQ60" s="31"/>
      <c r="AR60" s="34"/>
    </row>
    <row r="61" spans="2:44" ht="11.25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 spans="2:44" ht="11.25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 spans="2:44" ht="11.25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pans="2:44" s="1" customFormat="1" ht="12.75">
      <c r="B64" s="30"/>
      <c r="C64" s="31"/>
      <c r="D64" s="42" t="s">
        <v>53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2" t="s">
        <v>54</v>
      </c>
      <c r="AI64" s="43"/>
      <c r="AJ64" s="43"/>
      <c r="AK64" s="43"/>
      <c r="AL64" s="43"/>
      <c r="AM64" s="43"/>
      <c r="AN64" s="43"/>
      <c r="AO64" s="43"/>
      <c r="AP64" s="31"/>
      <c r="AQ64" s="31"/>
      <c r="AR64" s="34"/>
    </row>
    <row r="65" spans="2:44" ht="11.2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 spans="2:44" ht="11.25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 spans="2:44" ht="11.25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 spans="2:44" ht="11.25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 spans="2:44" ht="11.25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 spans="2:44" ht="11.25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 spans="2:44" ht="11.25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 spans="2:44" ht="11.25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 spans="2:44" ht="11.25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 spans="2:44" ht="11.25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pans="2:44" s="1" customFormat="1" ht="12.75">
      <c r="B75" s="30"/>
      <c r="C75" s="31"/>
      <c r="D75" s="44" t="s">
        <v>51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4" t="s">
        <v>52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4" t="s">
        <v>51</v>
      </c>
      <c r="AI75" s="33"/>
      <c r="AJ75" s="33"/>
      <c r="AK75" s="33"/>
      <c r="AL75" s="33"/>
      <c r="AM75" s="44" t="s">
        <v>52</v>
      </c>
      <c r="AN75" s="33"/>
      <c r="AO75" s="33"/>
      <c r="AP75" s="31"/>
      <c r="AQ75" s="31"/>
      <c r="AR75" s="34"/>
    </row>
    <row r="76" spans="2:44" s="1" customFormat="1" ht="11.25"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4"/>
    </row>
    <row r="77" spans="2:44" s="1" customFormat="1" ht="6.9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34"/>
    </row>
    <row r="81" spans="1:90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34"/>
    </row>
    <row r="82" spans="1:90" s="1" customFormat="1" ht="24.95" customHeight="1">
      <c r="B82" s="30"/>
      <c r="C82" s="19" t="s">
        <v>55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4"/>
    </row>
    <row r="83" spans="1:90" s="1" customFormat="1" ht="6.95" customHeight="1">
      <c r="B83" s="30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4"/>
    </row>
    <row r="84" spans="1:90" s="3" customFormat="1" ht="12" customHeight="1">
      <c r="B84" s="49"/>
      <c r="C84" s="25" t="s">
        <v>13</v>
      </c>
      <c r="D84" s="50"/>
      <c r="E84" s="50"/>
      <c r="F84" s="50"/>
      <c r="G84" s="50"/>
      <c r="H84" s="50"/>
      <c r="I84" s="50"/>
      <c r="J84" s="50"/>
      <c r="K84" s="50"/>
      <c r="L84" s="50" t="str">
        <f>K5</f>
        <v>Zamenicka2</v>
      </c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1"/>
    </row>
    <row r="85" spans="1:90" s="4" customFormat="1" ht="36.950000000000003" customHeight="1">
      <c r="B85" s="52"/>
      <c r="C85" s="53" t="s">
        <v>16</v>
      </c>
      <c r="D85" s="54"/>
      <c r="E85" s="54"/>
      <c r="F85" s="54"/>
      <c r="G85" s="54"/>
      <c r="H85" s="54"/>
      <c r="I85" s="54"/>
      <c r="J85" s="54"/>
      <c r="K85" s="54"/>
      <c r="L85" s="216" t="str">
        <f>K6</f>
        <v>Oprava ve schodišti 1 a společných prostor v přízemí</v>
      </c>
      <c r="M85" s="217"/>
      <c r="N85" s="217"/>
      <c r="O85" s="217"/>
      <c r="P85" s="217"/>
      <c r="Q85" s="217"/>
      <c r="R85" s="217"/>
      <c r="S85" s="217"/>
      <c r="T85" s="217"/>
      <c r="U85" s="217"/>
      <c r="V85" s="217"/>
      <c r="W85" s="217"/>
      <c r="X85" s="217"/>
      <c r="Y85" s="217"/>
      <c r="Z85" s="217"/>
      <c r="AA85" s="217"/>
      <c r="AB85" s="217"/>
      <c r="AC85" s="217"/>
      <c r="AD85" s="217"/>
      <c r="AE85" s="217"/>
      <c r="AF85" s="217"/>
      <c r="AG85" s="217"/>
      <c r="AH85" s="217"/>
      <c r="AI85" s="217"/>
      <c r="AJ85" s="217"/>
      <c r="AK85" s="217"/>
      <c r="AL85" s="217"/>
      <c r="AM85" s="217"/>
      <c r="AN85" s="217"/>
      <c r="AO85" s="217"/>
      <c r="AP85" s="54"/>
      <c r="AQ85" s="54"/>
      <c r="AR85" s="55"/>
    </row>
    <row r="86" spans="1:90" s="1" customFormat="1" ht="6.95" customHeight="1">
      <c r="B86" s="3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4"/>
    </row>
    <row r="87" spans="1:90" s="1" customFormat="1" ht="12" customHeight="1">
      <c r="B87" s="30"/>
      <c r="C87" s="25" t="s">
        <v>20</v>
      </c>
      <c r="D87" s="31"/>
      <c r="E87" s="31"/>
      <c r="F87" s="31"/>
      <c r="G87" s="31"/>
      <c r="H87" s="31"/>
      <c r="I87" s="31"/>
      <c r="J87" s="31"/>
      <c r="K87" s="31"/>
      <c r="L87" s="56" t="str">
        <f>IF(K8="","",K8)</f>
        <v>Zámečnická 2,Brno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5" t="s">
        <v>22</v>
      </c>
      <c r="AJ87" s="31"/>
      <c r="AK87" s="31"/>
      <c r="AL87" s="31"/>
      <c r="AM87" s="218" t="str">
        <f>IF(AN8= "","",AN8)</f>
        <v>11. 7. 2019</v>
      </c>
      <c r="AN87" s="218"/>
      <c r="AO87" s="31"/>
      <c r="AP87" s="31"/>
      <c r="AQ87" s="31"/>
      <c r="AR87" s="34"/>
    </row>
    <row r="88" spans="1:90" s="1" customFormat="1" ht="6.95" customHeight="1"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4"/>
    </row>
    <row r="89" spans="1:90" s="1" customFormat="1" ht="15.2" customHeight="1">
      <c r="B89" s="30"/>
      <c r="C89" s="25" t="s">
        <v>24</v>
      </c>
      <c r="D89" s="31"/>
      <c r="E89" s="31"/>
      <c r="F89" s="31"/>
      <c r="G89" s="31"/>
      <c r="H89" s="31"/>
      <c r="I89" s="31"/>
      <c r="J89" s="31"/>
      <c r="K89" s="31"/>
      <c r="L89" s="50" t="str">
        <f>IF(E11= "","",E11)</f>
        <v>MmBrna,OSM,Husova 3,Brno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5" t="s">
        <v>30</v>
      </c>
      <c r="AJ89" s="31"/>
      <c r="AK89" s="31"/>
      <c r="AL89" s="31"/>
      <c r="AM89" s="214" t="str">
        <f>IF(E17="","",E17)</f>
        <v>R.Volková</v>
      </c>
      <c r="AN89" s="215"/>
      <c r="AO89" s="215"/>
      <c r="AP89" s="215"/>
      <c r="AQ89" s="31"/>
      <c r="AR89" s="34"/>
      <c r="AS89" s="219" t="s">
        <v>56</v>
      </c>
      <c r="AT89" s="220"/>
      <c r="AU89" s="58"/>
      <c r="AV89" s="58"/>
      <c r="AW89" s="58"/>
      <c r="AX89" s="58"/>
      <c r="AY89" s="58"/>
      <c r="AZ89" s="58"/>
      <c r="BA89" s="58"/>
      <c r="BB89" s="58"/>
      <c r="BC89" s="58"/>
      <c r="BD89" s="59"/>
    </row>
    <row r="90" spans="1:90" s="1" customFormat="1" ht="15.2" customHeight="1">
      <c r="B90" s="30"/>
      <c r="C90" s="25" t="s">
        <v>28</v>
      </c>
      <c r="D90" s="31"/>
      <c r="E90" s="31"/>
      <c r="F90" s="31"/>
      <c r="G90" s="31"/>
      <c r="H90" s="31"/>
      <c r="I90" s="31"/>
      <c r="J90" s="31"/>
      <c r="K90" s="31"/>
      <c r="L90" s="50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5" t="s">
        <v>33</v>
      </c>
      <c r="AJ90" s="31"/>
      <c r="AK90" s="31"/>
      <c r="AL90" s="31"/>
      <c r="AM90" s="214" t="str">
        <f>IF(E20="","",E20)</f>
        <v>Radka Volková</v>
      </c>
      <c r="AN90" s="215"/>
      <c r="AO90" s="215"/>
      <c r="AP90" s="215"/>
      <c r="AQ90" s="31"/>
      <c r="AR90" s="34"/>
      <c r="AS90" s="221"/>
      <c r="AT90" s="222"/>
      <c r="AU90" s="60"/>
      <c r="AV90" s="60"/>
      <c r="AW90" s="60"/>
      <c r="AX90" s="60"/>
      <c r="AY90" s="60"/>
      <c r="AZ90" s="60"/>
      <c r="BA90" s="60"/>
      <c r="BB90" s="60"/>
      <c r="BC90" s="60"/>
      <c r="BD90" s="61"/>
    </row>
    <row r="91" spans="1:90" s="1" customFormat="1" ht="10.9" customHeight="1">
      <c r="B91" s="30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4"/>
      <c r="AS91" s="223"/>
      <c r="AT91" s="224"/>
      <c r="AU91" s="62"/>
      <c r="AV91" s="62"/>
      <c r="AW91" s="62"/>
      <c r="AX91" s="62"/>
      <c r="AY91" s="62"/>
      <c r="AZ91" s="62"/>
      <c r="BA91" s="62"/>
      <c r="BB91" s="62"/>
      <c r="BC91" s="62"/>
      <c r="BD91" s="63"/>
    </row>
    <row r="92" spans="1:90" s="1" customFormat="1" ht="29.25" customHeight="1">
      <c r="B92" s="30"/>
      <c r="C92" s="225" t="s">
        <v>57</v>
      </c>
      <c r="D92" s="226"/>
      <c r="E92" s="226"/>
      <c r="F92" s="226"/>
      <c r="G92" s="226"/>
      <c r="H92" s="64"/>
      <c r="I92" s="227" t="s">
        <v>58</v>
      </c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6"/>
      <c r="Z92" s="226"/>
      <c r="AA92" s="226"/>
      <c r="AB92" s="226"/>
      <c r="AC92" s="226"/>
      <c r="AD92" s="226"/>
      <c r="AE92" s="226"/>
      <c r="AF92" s="226"/>
      <c r="AG92" s="228" t="s">
        <v>59</v>
      </c>
      <c r="AH92" s="226"/>
      <c r="AI92" s="226"/>
      <c r="AJ92" s="226"/>
      <c r="AK92" s="226"/>
      <c r="AL92" s="226"/>
      <c r="AM92" s="226"/>
      <c r="AN92" s="227" t="s">
        <v>60</v>
      </c>
      <c r="AO92" s="226"/>
      <c r="AP92" s="229"/>
      <c r="AQ92" s="65" t="s">
        <v>61</v>
      </c>
      <c r="AR92" s="34"/>
      <c r="AS92" s="66" t="s">
        <v>62</v>
      </c>
      <c r="AT92" s="67" t="s">
        <v>63</v>
      </c>
      <c r="AU92" s="67" t="s">
        <v>64</v>
      </c>
      <c r="AV92" s="67" t="s">
        <v>65</v>
      </c>
      <c r="AW92" s="67" t="s">
        <v>66</v>
      </c>
      <c r="AX92" s="67" t="s">
        <v>67</v>
      </c>
      <c r="AY92" s="67" t="s">
        <v>68</v>
      </c>
      <c r="AZ92" s="67" t="s">
        <v>69</v>
      </c>
      <c r="BA92" s="67" t="s">
        <v>70</v>
      </c>
      <c r="BB92" s="67" t="s">
        <v>71</v>
      </c>
      <c r="BC92" s="67" t="s">
        <v>72</v>
      </c>
      <c r="BD92" s="68" t="s">
        <v>73</v>
      </c>
    </row>
    <row r="93" spans="1:90" s="1" customFormat="1" ht="10.9" customHeight="1">
      <c r="B93" s="30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4"/>
      <c r="AS93" s="69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1"/>
    </row>
    <row r="94" spans="1:90" s="5" customFormat="1" ht="32.450000000000003" customHeight="1">
      <c r="B94" s="72"/>
      <c r="C94" s="73" t="s">
        <v>74</v>
      </c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233">
        <f>ROUND(AG95,2)</f>
        <v>0</v>
      </c>
      <c r="AH94" s="233"/>
      <c r="AI94" s="233"/>
      <c r="AJ94" s="233"/>
      <c r="AK94" s="233"/>
      <c r="AL94" s="233"/>
      <c r="AM94" s="233"/>
      <c r="AN94" s="234">
        <f>SUM(AG94,AT94)</f>
        <v>0</v>
      </c>
      <c r="AO94" s="234"/>
      <c r="AP94" s="234"/>
      <c r="AQ94" s="76" t="s">
        <v>1</v>
      </c>
      <c r="AR94" s="77"/>
      <c r="AS94" s="78">
        <f>ROUND(AS95,2)</f>
        <v>0</v>
      </c>
      <c r="AT94" s="79">
        <f>ROUND(SUM(AV94:AW94),2)</f>
        <v>0</v>
      </c>
      <c r="AU94" s="80">
        <f>ROUND(AU95,5)</f>
        <v>0</v>
      </c>
      <c r="AV94" s="79">
        <f>ROUND(AZ94*L29,2)</f>
        <v>0</v>
      </c>
      <c r="AW94" s="79">
        <f>ROUND(BA94*L30,2)</f>
        <v>0</v>
      </c>
      <c r="AX94" s="79">
        <f>ROUND(BB94*L29,2)</f>
        <v>0</v>
      </c>
      <c r="AY94" s="79">
        <f>ROUND(BC94*L30,2)</f>
        <v>0</v>
      </c>
      <c r="AZ94" s="79">
        <f>ROUND(AZ95,2)</f>
        <v>0</v>
      </c>
      <c r="BA94" s="79">
        <f>ROUND(BA95,2)</f>
        <v>0</v>
      </c>
      <c r="BB94" s="79">
        <f>ROUND(BB95,2)</f>
        <v>0</v>
      </c>
      <c r="BC94" s="79">
        <f>ROUND(BC95,2)</f>
        <v>0</v>
      </c>
      <c r="BD94" s="81">
        <f>ROUND(BD95,2)</f>
        <v>0</v>
      </c>
      <c r="BS94" s="82" t="s">
        <v>75</v>
      </c>
      <c r="BT94" s="82" t="s">
        <v>76</v>
      </c>
      <c r="BV94" s="82" t="s">
        <v>77</v>
      </c>
      <c r="BW94" s="82" t="s">
        <v>5</v>
      </c>
      <c r="BX94" s="82" t="s">
        <v>78</v>
      </c>
      <c r="CL94" s="82" t="s">
        <v>1</v>
      </c>
    </row>
    <row r="95" spans="1:90" s="6" customFormat="1" ht="27" customHeight="1">
      <c r="A95" s="83" t="s">
        <v>79</v>
      </c>
      <c r="B95" s="84"/>
      <c r="C95" s="85"/>
      <c r="D95" s="232" t="s">
        <v>14</v>
      </c>
      <c r="E95" s="232"/>
      <c r="F95" s="232"/>
      <c r="G95" s="232"/>
      <c r="H95" s="232"/>
      <c r="I95" s="86"/>
      <c r="J95" s="232" t="s">
        <v>17</v>
      </c>
      <c r="K95" s="232"/>
      <c r="L95" s="232"/>
      <c r="M95" s="232"/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32"/>
      <c r="Z95" s="232"/>
      <c r="AA95" s="232"/>
      <c r="AB95" s="232"/>
      <c r="AC95" s="232"/>
      <c r="AD95" s="232"/>
      <c r="AE95" s="232"/>
      <c r="AF95" s="232"/>
      <c r="AG95" s="230">
        <f>'Zamenicka2 - Oprava ve sc...'!J28</f>
        <v>0</v>
      </c>
      <c r="AH95" s="231"/>
      <c r="AI95" s="231"/>
      <c r="AJ95" s="231"/>
      <c r="AK95" s="231"/>
      <c r="AL95" s="231"/>
      <c r="AM95" s="231"/>
      <c r="AN95" s="230">
        <f>SUM(AG95,AT95)</f>
        <v>0</v>
      </c>
      <c r="AO95" s="231"/>
      <c r="AP95" s="231"/>
      <c r="AQ95" s="87" t="s">
        <v>80</v>
      </c>
      <c r="AR95" s="88"/>
      <c r="AS95" s="89">
        <v>0</v>
      </c>
      <c r="AT95" s="90">
        <f>ROUND(SUM(AV95:AW95),2)</f>
        <v>0</v>
      </c>
      <c r="AU95" s="91">
        <f>'Zamenicka2 - Oprava ve sc...'!P128</f>
        <v>0</v>
      </c>
      <c r="AV95" s="90">
        <f>'Zamenicka2 - Oprava ve sc...'!J31</f>
        <v>0</v>
      </c>
      <c r="AW95" s="90">
        <f>'Zamenicka2 - Oprava ve sc...'!J32</f>
        <v>0</v>
      </c>
      <c r="AX95" s="90">
        <f>'Zamenicka2 - Oprava ve sc...'!J33</f>
        <v>0</v>
      </c>
      <c r="AY95" s="90">
        <f>'Zamenicka2 - Oprava ve sc...'!J34</f>
        <v>0</v>
      </c>
      <c r="AZ95" s="90">
        <f>'Zamenicka2 - Oprava ve sc...'!F31</f>
        <v>0</v>
      </c>
      <c r="BA95" s="90">
        <f>'Zamenicka2 - Oprava ve sc...'!F32</f>
        <v>0</v>
      </c>
      <c r="BB95" s="90">
        <f>'Zamenicka2 - Oprava ve sc...'!F33</f>
        <v>0</v>
      </c>
      <c r="BC95" s="90">
        <f>'Zamenicka2 - Oprava ve sc...'!F34</f>
        <v>0</v>
      </c>
      <c r="BD95" s="92">
        <f>'Zamenicka2 - Oprava ve sc...'!F35</f>
        <v>0</v>
      </c>
      <c r="BT95" s="93" t="s">
        <v>81</v>
      </c>
      <c r="BU95" s="93" t="s">
        <v>82</v>
      </c>
      <c r="BV95" s="93" t="s">
        <v>77</v>
      </c>
      <c r="BW95" s="93" t="s">
        <v>5</v>
      </c>
      <c r="BX95" s="93" t="s">
        <v>78</v>
      </c>
      <c r="CL95" s="93" t="s">
        <v>1</v>
      </c>
    </row>
    <row r="96" spans="1:90" s="1" customFormat="1" ht="30" customHeight="1">
      <c r="B96" s="30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4"/>
    </row>
    <row r="97" spans="2:44" s="1" customFormat="1" ht="6.95" customHeight="1">
      <c r="B97" s="45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34"/>
    </row>
  </sheetData>
  <sheetProtection algorithmName="SHA-512" hashValue="FgvEof2A4n14m2CCQyhQSm3Ez7Lo8xBI1qgDkHOYzQyyP3p9VqHgVH3NnOix1HOQcNVajXaszKm8mwkTfecgiw==" saltValue="Lc5iwUecx9ub/oEyvyX8LzKZnpcecqrooRuckjLd69w+Wh8EEcvsVH8f+GPVLLsmBJs6qkpOS77sXN6W27OPPg==" spinCount="100000" sheet="1" objects="1" scenarios="1" formatColumns="0" formatRows="0"/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Zamenicka2 - Oprava ve sc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94"/>
  <sheetViews>
    <sheetView showGridLines="0" tabSelected="1" topLeftCell="A213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4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AT2" s="13" t="s">
        <v>5</v>
      </c>
    </row>
    <row r="3" spans="2:46" ht="6.95" customHeight="1">
      <c r="B3" s="95"/>
      <c r="C3" s="96"/>
      <c r="D3" s="96"/>
      <c r="E3" s="96"/>
      <c r="F3" s="96"/>
      <c r="G3" s="96"/>
      <c r="H3" s="96"/>
      <c r="I3" s="97"/>
      <c r="J3" s="96"/>
      <c r="K3" s="96"/>
      <c r="L3" s="16"/>
      <c r="AT3" s="13" t="s">
        <v>81</v>
      </c>
    </row>
    <row r="4" spans="2:46" ht="24.95" customHeight="1">
      <c r="B4" s="16"/>
      <c r="D4" s="98" t="s">
        <v>83</v>
      </c>
      <c r="L4" s="16"/>
      <c r="M4" s="99" t="s">
        <v>10</v>
      </c>
      <c r="AT4" s="13" t="s">
        <v>4</v>
      </c>
    </row>
    <row r="5" spans="2:46" ht="6.95" customHeight="1">
      <c r="B5" s="16"/>
      <c r="L5" s="16"/>
    </row>
    <row r="6" spans="2:46" s="1" customFormat="1" ht="12" customHeight="1">
      <c r="B6" s="34"/>
      <c r="D6" s="100" t="s">
        <v>16</v>
      </c>
      <c r="I6" s="101"/>
      <c r="L6" s="34"/>
    </row>
    <row r="7" spans="2:46" s="1" customFormat="1" ht="36.950000000000003" customHeight="1">
      <c r="B7" s="34"/>
      <c r="E7" s="243" t="s">
        <v>17</v>
      </c>
      <c r="F7" s="244"/>
      <c r="G7" s="244"/>
      <c r="H7" s="244"/>
      <c r="I7" s="101"/>
      <c r="L7" s="34"/>
    </row>
    <row r="8" spans="2:46" s="1" customFormat="1" ht="11.25">
      <c r="B8" s="34"/>
      <c r="I8" s="101"/>
      <c r="L8" s="34"/>
    </row>
    <row r="9" spans="2:46" s="1" customFormat="1" ht="12" customHeight="1">
      <c r="B9" s="34"/>
      <c r="D9" s="100" t="s">
        <v>18</v>
      </c>
      <c r="F9" s="102" t="s">
        <v>1</v>
      </c>
      <c r="I9" s="103" t="s">
        <v>19</v>
      </c>
      <c r="J9" s="102" t="s">
        <v>1</v>
      </c>
      <c r="L9" s="34"/>
    </row>
    <row r="10" spans="2:46" s="1" customFormat="1" ht="12" customHeight="1">
      <c r="B10" s="34"/>
      <c r="D10" s="100" t="s">
        <v>20</v>
      </c>
      <c r="F10" s="102" t="s">
        <v>21</v>
      </c>
      <c r="I10" s="103" t="s">
        <v>22</v>
      </c>
      <c r="J10" s="104" t="str">
        <f>'Rekapitulace stavby'!AN8</f>
        <v>11. 7. 2019</v>
      </c>
      <c r="L10" s="34"/>
    </row>
    <row r="11" spans="2:46" s="1" customFormat="1" ht="10.9" customHeight="1">
      <c r="B11" s="34"/>
      <c r="I11" s="101"/>
      <c r="L11" s="34"/>
    </row>
    <row r="12" spans="2:46" s="1" customFormat="1" ht="12" customHeight="1">
      <c r="B12" s="34"/>
      <c r="D12" s="100" t="s">
        <v>24</v>
      </c>
      <c r="I12" s="103" t="s">
        <v>25</v>
      </c>
      <c r="J12" s="102" t="s">
        <v>1</v>
      </c>
      <c r="L12" s="34"/>
    </row>
    <row r="13" spans="2:46" s="1" customFormat="1" ht="18" customHeight="1">
      <c r="B13" s="34"/>
      <c r="E13" s="102" t="s">
        <v>26</v>
      </c>
      <c r="I13" s="103" t="s">
        <v>27</v>
      </c>
      <c r="J13" s="102" t="s">
        <v>1</v>
      </c>
      <c r="L13" s="34"/>
    </row>
    <row r="14" spans="2:46" s="1" customFormat="1" ht="6.95" customHeight="1">
      <c r="B14" s="34"/>
      <c r="I14" s="101"/>
      <c r="L14" s="34"/>
    </row>
    <row r="15" spans="2:46" s="1" customFormat="1" ht="12" customHeight="1">
      <c r="B15" s="34"/>
      <c r="D15" s="100" t="s">
        <v>28</v>
      </c>
      <c r="I15" s="103" t="s">
        <v>25</v>
      </c>
      <c r="J15" s="26" t="str">
        <f>'Rekapitulace stavby'!AN13</f>
        <v>Vyplň údaj</v>
      </c>
      <c r="L15" s="34"/>
    </row>
    <row r="16" spans="2:46" s="1" customFormat="1" ht="18" customHeight="1">
      <c r="B16" s="34"/>
      <c r="E16" s="245" t="str">
        <f>'Rekapitulace stavby'!E14</f>
        <v>Vyplň údaj</v>
      </c>
      <c r="F16" s="246"/>
      <c r="G16" s="246"/>
      <c r="H16" s="246"/>
      <c r="I16" s="103" t="s">
        <v>27</v>
      </c>
      <c r="J16" s="26" t="str">
        <f>'Rekapitulace stavby'!AN14</f>
        <v>Vyplň údaj</v>
      </c>
      <c r="L16" s="34"/>
    </row>
    <row r="17" spans="2:12" s="1" customFormat="1" ht="6.95" customHeight="1">
      <c r="B17" s="34"/>
      <c r="I17" s="101"/>
      <c r="L17" s="34"/>
    </row>
    <row r="18" spans="2:12" s="1" customFormat="1" ht="12" customHeight="1">
      <c r="B18" s="34"/>
      <c r="D18" s="100" t="s">
        <v>30</v>
      </c>
      <c r="I18" s="103" t="s">
        <v>25</v>
      </c>
      <c r="J18" s="102" t="s">
        <v>1</v>
      </c>
      <c r="L18" s="34"/>
    </row>
    <row r="19" spans="2:12" s="1" customFormat="1" ht="18" customHeight="1">
      <c r="B19" s="34"/>
      <c r="E19" s="102" t="s">
        <v>31</v>
      </c>
      <c r="I19" s="103" t="s">
        <v>27</v>
      </c>
      <c r="J19" s="102" t="s">
        <v>1</v>
      </c>
      <c r="L19" s="34"/>
    </row>
    <row r="20" spans="2:12" s="1" customFormat="1" ht="6.95" customHeight="1">
      <c r="B20" s="34"/>
      <c r="I20" s="101"/>
      <c r="L20" s="34"/>
    </row>
    <row r="21" spans="2:12" s="1" customFormat="1" ht="12" customHeight="1">
      <c r="B21" s="34"/>
      <c r="D21" s="100" t="s">
        <v>33</v>
      </c>
      <c r="I21" s="103" t="s">
        <v>25</v>
      </c>
      <c r="J21" s="102" t="s">
        <v>1</v>
      </c>
      <c r="L21" s="34"/>
    </row>
    <row r="22" spans="2:12" s="1" customFormat="1" ht="18" customHeight="1">
      <c r="B22" s="34"/>
      <c r="E22" s="102" t="s">
        <v>34</v>
      </c>
      <c r="I22" s="103" t="s">
        <v>27</v>
      </c>
      <c r="J22" s="102" t="s">
        <v>1</v>
      </c>
      <c r="L22" s="34"/>
    </row>
    <row r="23" spans="2:12" s="1" customFormat="1" ht="6.95" customHeight="1">
      <c r="B23" s="34"/>
      <c r="I23" s="101"/>
      <c r="L23" s="34"/>
    </row>
    <row r="24" spans="2:12" s="1" customFormat="1" ht="12" customHeight="1">
      <c r="B24" s="34"/>
      <c r="D24" s="100" t="s">
        <v>35</v>
      </c>
      <c r="I24" s="101"/>
      <c r="L24" s="34"/>
    </row>
    <row r="25" spans="2:12" s="7" customFormat="1" ht="16.5" customHeight="1">
      <c r="B25" s="105"/>
      <c r="E25" s="247" t="s">
        <v>1</v>
      </c>
      <c r="F25" s="247"/>
      <c r="G25" s="247"/>
      <c r="H25" s="247"/>
      <c r="I25" s="106"/>
      <c r="L25" s="105"/>
    </row>
    <row r="26" spans="2:12" s="1" customFormat="1" ht="6.95" customHeight="1">
      <c r="B26" s="34"/>
      <c r="I26" s="101"/>
      <c r="L26" s="34"/>
    </row>
    <row r="27" spans="2:12" s="1" customFormat="1" ht="6.95" customHeight="1">
      <c r="B27" s="34"/>
      <c r="D27" s="58"/>
      <c r="E27" s="58"/>
      <c r="F27" s="58"/>
      <c r="G27" s="58"/>
      <c r="H27" s="58"/>
      <c r="I27" s="107"/>
      <c r="J27" s="58"/>
      <c r="K27" s="58"/>
      <c r="L27" s="34"/>
    </row>
    <row r="28" spans="2:12" s="1" customFormat="1" ht="25.35" customHeight="1">
      <c r="B28" s="34"/>
      <c r="D28" s="108" t="s">
        <v>36</v>
      </c>
      <c r="I28" s="101"/>
      <c r="J28" s="109">
        <f>ROUND(J128, 2)</f>
        <v>0</v>
      </c>
      <c r="L28" s="34"/>
    </row>
    <row r="29" spans="2:12" s="1" customFormat="1" ht="6.95" customHeight="1">
      <c r="B29" s="34"/>
      <c r="D29" s="58"/>
      <c r="E29" s="58"/>
      <c r="F29" s="58"/>
      <c r="G29" s="58"/>
      <c r="H29" s="58"/>
      <c r="I29" s="107"/>
      <c r="J29" s="58"/>
      <c r="K29" s="58"/>
      <c r="L29" s="34"/>
    </row>
    <row r="30" spans="2:12" s="1" customFormat="1" ht="14.45" customHeight="1">
      <c r="B30" s="34"/>
      <c r="F30" s="110" t="s">
        <v>38</v>
      </c>
      <c r="I30" s="111" t="s">
        <v>37</v>
      </c>
      <c r="J30" s="110" t="s">
        <v>39</v>
      </c>
      <c r="L30" s="34"/>
    </row>
    <row r="31" spans="2:12" s="1" customFormat="1" ht="14.45" customHeight="1">
      <c r="B31" s="34"/>
      <c r="D31" s="112" t="s">
        <v>40</v>
      </c>
      <c r="E31" s="100" t="s">
        <v>41</v>
      </c>
      <c r="F31" s="113">
        <f>ROUND((SUM(BE128:BE193)),  2)</f>
        <v>0</v>
      </c>
      <c r="I31" s="114">
        <v>0.21</v>
      </c>
      <c r="J31" s="113">
        <f>ROUND(((SUM(BE128:BE193))*I31),  2)</f>
        <v>0</v>
      </c>
      <c r="L31" s="34"/>
    </row>
    <row r="32" spans="2:12" s="1" customFormat="1" ht="14.45" customHeight="1">
      <c r="B32" s="34"/>
      <c r="E32" s="100" t="s">
        <v>42</v>
      </c>
      <c r="F32" s="113">
        <f>ROUND((SUM(BF128:BF193)),  2)</f>
        <v>0</v>
      </c>
      <c r="I32" s="114">
        <v>0.15</v>
      </c>
      <c r="J32" s="113">
        <f>ROUND(((SUM(BF128:BF193))*I32),  2)</f>
        <v>0</v>
      </c>
      <c r="L32" s="34"/>
    </row>
    <row r="33" spans="2:12" s="1" customFormat="1" ht="14.45" hidden="1" customHeight="1">
      <c r="B33" s="34"/>
      <c r="E33" s="100" t="s">
        <v>43</v>
      </c>
      <c r="F33" s="113">
        <f>ROUND((SUM(BG128:BG193)),  2)</f>
        <v>0</v>
      </c>
      <c r="I33" s="114">
        <v>0.21</v>
      </c>
      <c r="J33" s="113">
        <f>0</f>
        <v>0</v>
      </c>
      <c r="L33" s="34"/>
    </row>
    <row r="34" spans="2:12" s="1" customFormat="1" ht="14.45" hidden="1" customHeight="1">
      <c r="B34" s="34"/>
      <c r="E34" s="100" t="s">
        <v>44</v>
      </c>
      <c r="F34" s="113">
        <f>ROUND((SUM(BH128:BH193)),  2)</f>
        <v>0</v>
      </c>
      <c r="I34" s="114">
        <v>0.15</v>
      </c>
      <c r="J34" s="113">
        <f>0</f>
        <v>0</v>
      </c>
      <c r="L34" s="34"/>
    </row>
    <row r="35" spans="2:12" s="1" customFormat="1" ht="14.45" hidden="1" customHeight="1">
      <c r="B35" s="34"/>
      <c r="E35" s="100" t="s">
        <v>45</v>
      </c>
      <c r="F35" s="113">
        <f>ROUND((SUM(BI128:BI193)),  2)</f>
        <v>0</v>
      </c>
      <c r="I35" s="114">
        <v>0</v>
      </c>
      <c r="J35" s="113">
        <f>0</f>
        <v>0</v>
      </c>
      <c r="L35" s="34"/>
    </row>
    <row r="36" spans="2:12" s="1" customFormat="1" ht="6.95" customHeight="1">
      <c r="B36" s="34"/>
      <c r="I36" s="101"/>
      <c r="L36" s="34"/>
    </row>
    <row r="37" spans="2:12" s="1" customFormat="1" ht="25.35" customHeight="1">
      <c r="B37" s="34"/>
      <c r="C37" s="115"/>
      <c r="D37" s="116" t="s">
        <v>46</v>
      </c>
      <c r="E37" s="117"/>
      <c r="F37" s="117"/>
      <c r="G37" s="118" t="s">
        <v>47</v>
      </c>
      <c r="H37" s="119" t="s">
        <v>48</v>
      </c>
      <c r="I37" s="120"/>
      <c r="J37" s="121">
        <f>SUM(J28:J35)</f>
        <v>0</v>
      </c>
      <c r="K37" s="122"/>
      <c r="L37" s="34"/>
    </row>
    <row r="38" spans="2:12" s="1" customFormat="1" ht="14.45" customHeight="1">
      <c r="B38" s="34"/>
      <c r="I38" s="101"/>
      <c r="L38" s="34"/>
    </row>
    <row r="39" spans="2:12" ht="14.45" customHeight="1">
      <c r="B39" s="16"/>
      <c r="L39" s="16"/>
    </row>
    <row r="40" spans="2:12" ht="14.45" customHeight="1">
      <c r="B40" s="16"/>
      <c r="L40" s="16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34"/>
      <c r="D50" s="123" t="s">
        <v>49</v>
      </c>
      <c r="E50" s="124"/>
      <c r="F50" s="124"/>
      <c r="G50" s="123" t="s">
        <v>50</v>
      </c>
      <c r="H50" s="124"/>
      <c r="I50" s="125"/>
      <c r="J50" s="124"/>
      <c r="K50" s="124"/>
      <c r="L50" s="34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34"/>
      <c r="D61" s="126" t="s">
        <v>51</v>
      </c>
      <c r="E61" s="127"/>
      <c r="F61" s="128" t="s">
        <v>52</v>
      </c>
      <c r="G61" s="126" t="s">
        <v>51</v>
      </c>
      <c r="H61" s="127"/>
      <c r="I61" s="129"/>
      <c r="J61" s="130" t="s">
        <v>52</v>
      </c>
      <c r="K61" s="127"/>
      <c r="L61" s="34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34"/>
      <c r="D65" s="123" t="s">
        <v>53</v>
      </c>
      <c r="E65" s="124"/>
      <c r="F65" s="124"/>
      <c r="G65" s="123" t="s">
        <v>54</v>
      </c>
      <c r="H65" s="124"/>
      <c r="I65" s="125"/>
      <c r="J65" s="124"/>
      <c r="K65" s="124"/>
      <c r="L65" s="34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34"/>
      <c r="D76" s="126" t="s">
        <v>51</v>
      </c>
      <c r="E76" s="127"/>
      <c r="F76" s="128" t="s">
        <v>52</v>
      </c>
      <c r="G76" s="126" t="s">
        <v>51</v>
      </c>
      <c r="H76" s="127"/>
      <c r="I76" s="129"/>
      <c r="J76" s="130" t="s">
        <v>52</v>
      </c>
      <c r="K76" s="127"/>
      <c r="L76" s="34"/>
    </row>
    <row r="77" spans="2:12" s="1" customFormat="1" ht="14.45" customHeight="1">
      <c r="B77" s="131"/>
      <c r="C77" s="132"/>
      <c r="D77" s="132"/>
      <c r="E77" s="132"/>
      <c r="F77" s="132"/>
      <c r="G77" s="132"/>
      <c r="H77" s="132"/>
      <c r="I77" s="133"/>
      <c r="J77" s="132"/>
      <c r="K77" s="132"/>
      <c r="L77" s="34"/>
    </row>
    <row r="81" spans="2:47" s="1" customFormat="1" ht="6.95" customHeight="1">
      <c r="B81" s="134"/>
      <c r="C81" s="135"/>
      <c r="D81" s="135"/>
      <c r="E81" s="135"/>
      <c r="F81" s="135"/>
      <c r="G81" s="135"/>
      <c r="H81" s="135"/>
      <c r="I81" s="136"/>
      <c r="J81" s="135"/>
      <c r="K81" s="135"/>
      <c r="L81" s="34"/>
    </row>
    <row r="82" spans="2:47" s="1" customFormat="1" ht="24.95" customHeight="1">
      <c r="B82" s="30"/>
      <c r="C82" s="19" t="s">
        <v>84</v>
      </c>
      <c r="D82" s="31"/>
      <c r="E82" s="31"/>
      <c r="F82" s="31"/>
      <c r="G82" s="31"/>
      <c r="H82" s="31"/>
      <c r="I82" s="101"/>
      <c r="J82" s="31"/>
      <c r="K82" s="31"/>
      <c r="L82" s="34"/>
    </row>
    <row r="83" spans="2:47" s="1" customFormat="1" ht="6.95" customHeight="1">
      <c r="B83" s="30"/>
      <c r="C83" s="31"/>
      <c r="D83" s="31"/>
      <c r="E83" s="31"/>
      <c r="F83" s="31"/>
      <c r="G83" s="31"/>
      <c r="H83" s="31"/>
      <c r="I83" s="101"/>
      <c r="J83" s="31"/>
      <c r="K83" s="31"/>
      <c r="L83" s="34"/>
    </row>
    <row r="84" spans="2:47" s="1" customFormat="1" ht="12" customHeight="1">
      <c r="B84" s="30"/>
      <c r="C84" s="25" t="s">
        <v>16</v>
      </c>
      <c r="D84" s="31"/>
      <c r="E84" s="31"/>
      <c r="F84" s="31"/>
      <c r="G84" s="31"/>
      <c r="H84" s="31"/>
      <c r="I84" s="101"/>
      <c r="J84" s="31"/>
      <c r="K84" s="31"/>
      <c r="L84" s="34"/>
    </row>
    <row r="85" spans="2:47" s="1" customFormat="1" ht="16.5" customHeight="1">
      <c r="B85" s="30"/>
      <c r="C85" s="31"/>
      <c r="D85" s="31"/>
      <c r="E85" s="216" t="str">
        <f>E7</f>
        <v>Oprava ve schodišti 1 a společných prostor v přízemí</v>
      </c>
      <c r="F85" s="248"/>
      <c r="G85" s="248"/>
      <c r="H85" s="248"/>
      <c r="I85" s="101"/>
      <c r="J85" s="31"/>
      <c r="K85" s="31"/>
      <c r="L85" s="34"/>
    </row>
    <row r="86" spans="2:47" s="1" customFormat="1" ht="6.95" customHeight="1">
      <c r="B86" s="30"/>
      <c r="C86" s="31"/>
      <c r="D86" s="31"/>
      <c r="E86" s="31"/>
      <c r="F86" s="31"/>
      <c r="G86" s="31"/>
      <c r="H86" s="31"/>
      <c r="I86" s="101"/>
      <c r="J86" s="31"/>
      <c r="K86" s="31"/>
      <c r="L86" s="34"/>
    </row>
    <row r="87" spans="2:47" s="1" customFormat="1" ht="12" customHeight="1">
      <c r="B87" s="30"/>
      <c r="C87" s="25" t="s">
        <v>20</v>
      </c>
      <c r="D87" s="31"/>
      <c r="E87" s="31"/>
      <c r="F87" s="23" t="str">
        <f>F10</f>
        <v>Zámečnická 2,Brno</v>
      </c>
      <c r="G87" s="31"/>
      <c r="H87" s="31"/>
      <c r="I87" s="103" t="s">
        <v>22</v>
      </c>
      <c r="J87" s="57" t="str">
        <f>IF(J10="","",J10)</f>
        <v>11. 7. 2019</v>
      </c>
      <c r="K87" s="31"/>
      <c r="L87" s="34"/>
    </row>
    <row r="88" spans="2:47" s="1" customFormat="1" ht="6.95" customHeight="1">
      <c r="B88" s="30"/>
      <c r="C88" s="31"/>
      <c r="D88" s="31"/>
      <c r="E88" s="31"/>
      <c r="F88" s="31"/>
      <c r="G88" s="31"/>
      <c r="H88" s="31"/>
      <c r="I88" s="101"/>
      <c r="J88" s="31"/>
      <c r="K88" s="31"/>
      <c r="L88" s="34"/>
    </row>
    <row r="89" spans="2:47" s="1" customFormat="1" ht="15.2" customHeight="1">
      <c r="B89" s="30"/>
      <c r="C89" s="25" t="s">
        <v>24</v>
      </c>
      <c r="D89" s="31"/>
      <c r="E89" s="31"/>
      <c r="F89" s="23" t="str">
        <f>E13</f>
        <v>MmBrna,OSM,Husova 3,Brno</v>
      </c>
      <c r="G89" s="31"/>
      <c r="H89" s="31"/>
      <c r="I89" s="103" t="s">
        <v>30</v>
      </c>
      <c r="J89" s="28" t="str">
        <f>E19</f>
        <v>R.Volková</v>
      </c>
      <c r="K89" s="31"/>
      <c r="L89" s="34"/>
    </row>
    <row r="90" spans="2:47" s="1" customFormat="1" ht="15.2" customHeight="1">
      <c r="B90" s="30"/>
      <c r="C90" s="25" t="s">
        <v>28</v>
      </c>
      <c r="D90" s="31"/>
      <c r="E90" s="31"/>
      <c r="F90" s="23" t="str">
        <f>IF(E16="","",E16)</f>
        <v>Vyplň údaj</v>
      </c>
      <c r="G90" s="31"/>
      <c r="H90" s="31"/>
      <c r="I90" s="103" t="s">
        <v>33</v>
      </c>
      <c r="J90" s="28" t="str">
        <f>E22</f>
        <v>Radka Volková</v>
      </c>
      <c r="K90" s="31"/>
      <c r="L90" s="34"/>
    </row>
    <row r="91" spans="2:47" s="1" customFormat="1" ht="10.35" customHeight="1">
      <c r="B91" s="30"/>
      <c r="C91" s="31"/>
      <c r="D91" s="31"/>
      <c r="E91" s="31"/>
      <c r="F91" s="31"/>
      <c r="G91" s="31"/>
      <c r="H91" s="31"/>
      <c r="I91" s="101"/>
      <c r="J91" s="31"/>
      <c r="K91" s="31"/>
      <c r="L91" s="34"/>
    </row>
    <row r="92" spans="2:47" s="1" customFormat="1" ht="29.25" customHeight="1">
      <c r="B92" s="30"/>
      <c r="C92" s="137" t="s">
        <v>85</v>
      </c>
      <c r="D92" s="138"/>
      <c r="E92" s="138"/>
      <c r="F92" s="138"/>
      <c r="G92" s="138"/>
      <c r="H92" s="138"/>
      <c r="I92" s="139"/>
      <c r="J92" s="140" t="s">
        <v>86</v>
      </c>
      <c r="K92" s="138"/>
      <c r="L92" s="34"/>
    </row>
    <row r="93" spans="2:47" s="1" customFormat="1" ht="10.35" customHeight="1">
      <c r="B93" s="30"/>
      <c r="C93" s="31"/>
      <c r="D93" s="31"/>
      <c r="E93" s="31"/>
      <c r="F93" s="31"/>
      <c r="G93" s="31"/>
      <c r="H93" s="31"/>
      <c r="I93" s="101"/>
      <c r="J93" s="31"/>
      <c r="K93" s="31"/>
      <c r="L93" s="34"/>
    </row>
    <row r="94" spans="2:47" s="1" customFormat="1" ht="22.9" customHeight="1">
      <c r="B94" s="30"/>
      <c r="C94" s="141" t="s">
        <v>87</v>
      </c>
      <c r="D94" s="31"/>
      <c r="E94" s="31"/>
      <c r="F94" s="31"/>
      <c r="G94" s="31"/>
      <c r="H94" s="31"/>
      <c r="I94" s="101"/>
      <c r="J94" s="75">
        <f>J128</f>
        <v>0</v>
      </c>
      <c r="K94" s="31"/>
      <c r="L94" s="34"/>
      <c r="AU94" s="13" t="s">
        <v>88</v>
      </c>
    </row>
    <row r="95" spans="2:47" s="8" customFormat="1" ht="24.95" customHeight="1">
      <c r="B95" s="142"/>
      <c r="C95" s="143"/>
      <c r="D95" s="144" t="s">
        <v>89</v>
      </c>
      <c r="E95" s="145"/>
      <c r="F95" s="145"/>
      <c r="G95" s="145"/>
      <c r="H95" s="145"/>
      <c r="I95" s="146"/>
      <c r="J95" s="147">
        <f>J129</f>
        <v>0</v>
      </c>
      <c r="K95" s="143"/>
      <c r="L95" s="148"/>
    </row>
    <row r="96" spans="2:47" s="9" customFormat="1" ht="19.899999999999999" customHeight="1">
      <c r="B96" s="149"/>
      <c r="C96" s="150"/>
      <c r="D96" s="151" t="s">
        <v>90</v>
      </c>
      <c r="E96" s="152"/>
      <c r="F96" s="152"/>
      <c r="G96" s="152"/>
      <c r="H96" s="152"/>
      <c r="I96" s="153"/>
      <c r="J96" s="154">
        <f>J130</f>
        <v>0</v>
      </c>
      <c r="K96" s="150"/>
      <c r="L96" s="155"/>
    </row>
    <row r="97" spans="2:12" s="9" customFormat="1" ht="19.899999999999999" customHeight="1">
      <c r="B97" s="149"/>
      <c r="C97" s="150"/>
      <c r="D97" s="151" t="s">
        <v>91</v>
      </c>
      <c r="E97" s="152"/>
      <c r="F97" s="152"/>
      <c r="G97" s="152"/>
      <c r="H97" s="152"/>
      <c r="I97" s="153"/>
      <c r="J97" s="154">
        <f>J132</f>
        <v>0</v>
      </c>
      <c r="K97" s="150"/>
      <c r="L97" s="155"/>
    </row>
    <row r="98" spans="2:12" s="9" customFormat="1" ht="19.899999999999999" customHeight="1">
      <c r="B98" s="149"/>
      <c r="C98" s="150"/>
      <c r="D98" s="151" t="s">
        <v>92</v>
      </c>
      <c r="E98" s="152"/>
      <c r="F98" s="152"/>
      <c r="G98" s="152"/>
      <c r="H98" s="152"/>
      <c r="I98" s="153"/>
      <c r="J98" s="154">
        <f>J140</f>
        <v>0</v>
      </c>
      <c r="K98" s="150"/>
      <c r="L98" s="155"/>
    </row>
    <row r="99" spans="2:12" s="9" customFormat="1" ht="19.899999999999999" customHeight="1">
      <c r="B99" s="149"/>
      <c r="C99" s="150"/>
      <c r="D99" s="151" t="s">
        <v>93</v>
      </c>
      <c r="E99" s="152"/>
      <c r="F99" s="152"/>
      <c r="G99" s="152"/>
      <c r="H99" s="152"/>
      <c r="I99" s="153"/>
      <c r="J99" s="154">
        <f>J146</f>
        <v>0</v>
      </c>
      <c r="K99" s="150"/>
      <c r="L99" s="155"/>
    </row>
    <row r="100" spans="2:12" s="9" customFormat="1" ht="19.899999999999999" customHeight="1">
      <c r="B100" s="149"/>
      <c r="C100" s="150"/>
      <c r="D100" s="151" t="s">
        <v>94</v>
      </c>
      <c r="E100" s="152"/>
      <c r="F100" s="152"/>
      <c r="G100" s="152"/>
      <c r="H100" s="152"/>
      <c r="I100" s="153"/>
      <c r="J100" s="154">
        <f>J151</f>
        <v>0</v>
      </c>
      <c r="K100" s="150"/>
      <c r="L100" s="155"/>
    </row>
    <row r="101" spans="2:12" s="8" customFormat="1" ht="24.95" customHeight="1">
      <c r="B101" s="142"/>
      <c r="C101" s="143"/>
      <c r="D101" s="144" t="s">
        <v>95</v>
      </c>
      <c r="E101" s="145"/>
      <c r="F101" s="145"/>
      <c r="G101" s="145"/>
      <c r="H101" s="145"/>
      <c r="I101" s="146"/>
      <c r="J101" s="147">
        <f>J153</f>
        <v>0</v>
      </c>
      <c r="K101" s="143"/>
      <c r="L101" s="148"/>
    </row>
    <row r="102" spans="2:12" s="9" customFormat="1" ht="19.899999999999999" customHeight="1">
      <c r="B102" s="149"/>
      <c r="C102" s="150"/>
      <c r="D102" s="151" t="s">
        <v>96</v>
      </c>
      <c r="E102" s="152"/>
      <c r="F102" s="152"/>
      <c r="G102" s="152"/>
      <c r="H102" s="152"/>
      <c r="I102" s="153"/>
      <c r="J102" s="154">
        <f>J154</f>
        <v>0</v>
      </c>
      <c r="K102" s="150"/>
      <c r="L102" s="155"/>
    </row>
    <row r="103" spans="2:12" s="9" customFormat="1" ht="19.899999999999999" customHeight="1">
      <c r="B103" s="149"/>
      <c r="C103" s="150"/>
      <c r="D103" s="151" t="s">
        <v>97</v>
      </c>
      <c r="E103" s="152"/>
      <c r="F103" s="152"/>
      <c r="G103" s="152"/>
      <c r="H103" s="152"/>
      <c r="I103" s="153"/>
      <c r="J103" s="154">
        <f>J158</f>
        <v>0</v>
      </c>
      <c r="K103" s="150"/>
      <c r="L103" s="155"/>
    </row>
    <row r="104" spans="2:12" s="9" customFormat="1" ht="19.899999999999999" customHeight="1">
      <c r="B104" s="149"/>
      <c r="C104" s="150"/>
      <c r="D104" s="151" t="s">
        <v>98</v>
      </c>
      <c r="E104" s="152"/>
      <c r="F104" s="152"/>
      <c r="G104" s="152"/>
      <c r="H104" s="152"/>
      <c r="I104" s="153"/>
      <c r="J104" s="154">
        <f>J163</f>
        <v>0</v>
      </c>
      <c r="K104" s="150"/>
      <c r="L104" s="155"/>
    </row>
    <row r="105" spans="2:12" s="9" customFormat="1" ht="19.899999999999999" customHeight="1">
      <c r="B105" s="149"/>
      <c r="C105" s="150"/>
      <c r="D105" s="151" t="s">
        <v>99</v>
      </c>
      <c r="E105" s="152"/>
      <c r="F105" s="152"/>
      <c r="G105" s="152"/>
      <c r="H105" s="152"/>
      <c r="I105" s="153"/>
      <c r="J105" s="154">
        <f>J167</f>
        <v>0</v>
      </c>
      <c r="K105" s="150"/>
      <c r="L105" s="155"/>
    </row>
    <row r="106" spans="2:12" s="9" customFormat="1" ht="19.899999999999999" customHeight="1">
      <c r="B106" s="149"/>
      <c r="C106" s="150"/>
      <c r="D106" s="151" t="s">
        <v>100</v>
      </c>
      <c r="E106" s="152"/>
      <c r="F106" s="152"/>
      <c r="G106" s="152"/>
      <c r="H106" s="152"/>
      <c r="I106" s="153"/>
      <c r="J106" s="154">
        <f>J182</f>
        <v>0</v>
      </c>
      <c r="K106" s="150"/>
      <c r="L106" s="155"/>
    </row>
    <row r="107" spans="2:12" s="8" customFormat="1" ht="24.95" customHeight="1">
      <c r="B107" s="142"/>
      <c r="C107" s="143"/>
      <c r="D107" s="144" t="s">
        <v>101</v>
      </c>
      <c r="E107" s="145"/>
      <c r="F107" s="145"/>
      <c r="G107" s="145"/>
      <c r="H107" s="145"/>
      <c r="I107" s="146"/>
      <c r="J107" s="147">
        <f>J187</f>
        <v>0</v>
      </c>
      <c r="K107" s="143"/>
      <c r="L107" s="148"/>
    </row>
    <row r="108" spans="2:12" s="9" customFormat="1" ht="19.899999999999999" customHeight="1">
      <c r="B108" s="149"/>
      <c r="C108" s="150"/>
      <c r="D108" s="151" t="s">
        <v>102</v>
      </c>
      <c r="E108" s="152"/>
      <c r="F108" s="152"/>
      <c r="G108" s="152"/>
      <c r="H108" s="152"/>
      <c r="I108" s="153"/>
      <c r="J108" s="154">
        <f>J188</f>
        <v>0</v>
      </c>
      <c r="K108" s="150"/>
      <c r="L108" s="155"/>
    </row>
    <row r="109" spans="2:12" s="9" customFormat="1" ht="19.899999999999999" customHeight="1">
      <c r="B109" s="149"/>
      <c r="C109" s="150"/>
      <c r="D109" s="151" t="s">
        <v>103</v>
      </c>
      <c r="E109" s="152"/>
      <c r="F109" s="152"/>
      <c r="G109" s="152"/>
      <c r="H109" s="152"/>
      <c r="I109" s="153"/>
      <c r="J109" s="154">
        <f>J190</f>
        <v>0</v>
      </c>
      <c r="K109" s="150"/>
      <c r="L109" s="155"/>
    </row>
    <row r="110" spans="2:12" s="9" customFormat="1" ht="19.899999999999999" customHeight="1">
      <c r="B110" s="149"/>
      <c r="C110" s="150"/>
      <c r="D110" s="151" t="s">
        <v>104</v>
      </c>
      <c r="E110" s="152"/>
      <c r="F110" s="152"/>
      <c r="G110" s="152"/>
      <c r="H110" s="152"/>
      <c r="I110" s="153"/>
      <c r="J110" s="154">
        <f>J192</f>
        <v>0</v>
      </c>
      <c r="K110" s="150"/>
      <c r="L110" s="155"/>
    </row>
    <row r="111" spans="2:12" s="1" customFormat="1" ht="21.75" customHeight="1">
      <c r="B111" s="30"/>
      <c r="C111" s="31"/>
      <c r="D111" s="31"/>
      <c r="E111" s="31"/>
      <c r="F111" s="31"/>
      <c r="G111" s="31"/>
      <c r="H111" s="31"/>
      <c r="I111" s="101"/>
      <c r="J111" s="31"/>
      <c r="K111" s="31"/>
      <c r="L111" s="34"/>
    </row>
    <row r="112" spans="2:12" s="1" customFormat="1" ht="6.95" customHeight="1">
      <c r="B112" s="45"/>
      <c r="C112" s="46"/>
      <c r="D112" s="46"/>
      <c r="E112" s="46"/>
      <c r="F112" s="46"/>
      <c r="G112" s="46"/>
      <c r="H112" s="46"/>
      <c r="I112" s="133"/>
      <c r="J112" s="46"/>
      <c r="K112" s="46"/>
      <c r="L112" s="34"/>
    </row>
    <row r="116" spans="2:63" s="1" customFormat="1" ht="6.95" customHeight="1">
      <c r="B116" s="47"/>
      <c r="C116" s="48"/>
      <c r="D116" s="48"/>
      <c r="E116" s="48"/>
      <c r="F116" s="48"/>
      <c r="G116" s="48"/>
      <c r="H116" s="48"/>
      <c r="I116" s="136"/>
      <c r="J116" s="48"/>
      <c r="K116" s="48"/>
      <c r="L116" s="34"/>
    </row>
    <row r="117" spans="2:63" s="1" customFormat="1" ht="24.95" customHeight="1">
      <c r="B117" s="30"/>
      <c r="C117" s="19" t="s">
        <v>105</v>
      </c>
      <c r="D117" s="31"/>
      <c r="E117" s="31"/>
      <c r="F117" s="31"/>
      <c r="G117" s="31"/>
      <c r="H117" s="31"/>
      <c r="I117" s="101"/>
      <c r="J117" s="31"/>
      <c r="K117" s="31"/>
      <c r="L117" s="34"/>
    </row>
    <row r="118" spans="2:63" s="1" customFormat="1" ht="6.95" customHeight="1">
      <c r="B118" s="30"/>
      <c r="C118" s="31"/>
      <c r="D118" s="31"/>
      <c r="E118" s="31"/>
      <c r="F118" s="31"/>
      <c r="G118" s="31"/>
      <c r="H118" s="31"/>
      <c r="I118" s="101"/>
      <c r="J118" s="31"/>
      <c r="K118" s="31"/>
      <c r="L118" s="34"/>
    </row>
    <row r="119" spans="2:63" s="1" customFormat="1" ht="12" customHeight="1">
      <c r="B119" s="30"/>
      <c r="C119" s="25" t="s">
        <v>16</v>
      </c>
      <c r="D119" s="31"/>
      <c r="E119" s="31"/>
      <c r="F119" s="31"/>
      <c r="G119" s="31"/>
      <c r="H119" s="31"/>
      <c r="I119" s="101"/>
      <c r="J119" s="31"/>
      <c r="K119" s="31"/>
      <c r="L119" s="34"/>
    </row>
    <row r="120" spans="2:63" s="1" customFormat="1" ht="16.5" customHeight="1">
      <c r="B120" s="30"/>
      <c r="C120" s="31"/>
      <c r="D120" s="31"/>
      <c r="E120" s="216" t="str">
        <f>E7</f>
        <v>Oprava ve schodišti 1 a společných prostor v přízemí</v>
      </c>
      <c r="F120" s="248"/>
      <c r="G120" s="248"/>
      <c r="H120" s="248"/>
      <c r="I120" s="101"/>
      <c r="J120" s="31"/>
      <c r="K120" s="31"/>
      <c r="L120" s="34"/>
    </row>
    <row r="121" spans="2:63" s="1" customFormat="1" ht="6.95" customHeight="1">
      <c r="B121" s="30"/>
      <c r="C121" s="31"/>
      <c r="D121" s="31"/>
      <c r="E121" s="31"/>
      <c r="F121" s="31"/>
      <c r="G121" s="31"/>
      <c r="H121" s="31"/>
      <c r="I121" s="101"/>
      <c r="J121" s="31"/>
      <c r="K121" s="31"/>
      <c r="L121" s="34"/>
    </row>
    <row r="122" spans="2:63" s="1" customFormat="1" ht="12" customHeight="1">
      <c r="B122" s="30"/>
      <c r="C122" s="25" t="s">
        <v>20</v>
      </c>
      <c r="D122" s="31"/>
      <c r="E122" s="31"/>
      <c r="F122" s="23" t="str">
        <f>F10</f>
        <v>Zámečnická 2,Brno</v>
      </c>
      <c r="G122" s="31"/>
      <c r="H122" s="31"/>
      <c r="I122" s="103" t="s">
        <v>22</v>
      </c>
      <c r="J122" s="57" t="str">
        <f>IF(J10="","",J10)</f>
        <v>11. 7. 2019</v>
      </c>
      <c r="K122" s="31"/>
      <c r="L122" s="34"/>
    </row>
    <row r="123" spans="2:63" s="1" customFormat="1" ht="6.95" customHeight="1">
      <c r="B123" s="30"/>
      <c r="C123" s="31"/>
      <c r="D123" s="31"/>
      <c r="E123" s="31"/>
      <c r="F123" s="31"/>
      <c r="G123" s="31"/>
      <c r="H123" s="31"/>
      <c r="I123" s="101"/>
      <c r="J123" s="31"/>
      <c r="K123" s="31"/>
      <c r="L123" s="34"/>
    </row>
    <row r="124" spans="2:63" s="1" customFormat="1" ht="15.2" customHeight="1">
      <c r="B124" s="30"/>
      <c r="C124" s="25" t="s">
        <v>24</v>
      </c>
      <c r="D124" s="31"/>
      <c r="E124" s="31"/>
      <c r="F124" s="23" t="str">
        <f>E13</f>
        <v>MmBrna,OSM,Husova 3,Brno</v>
      </c>
      <c r="G124" s="31"/>
      <c r="H124" s="31"/>
      <c r="I124" s="103" t="s">
        <v>30</v>
      </c>
      <c r="J124" s="28" t="str">
        <f>E19</f>
        <v>R.Volková</v>
      </c>
      <c r="K124" s="31"/>
      <c r="L124" s="34"/>
    </row>
    <row r="125" spans="2:63" s="1" customFormat="1" ht="15.2" customHeight="1">
      <c r="B125" s="30"/>
      <c r="C125" s="25" t="s">
        <v>28</v>
      </c>
      <c r="D125" s="31"/>
      <c r="E125" s="31"/>
      <c r="F125" s="23" t="str">
        <f>IF(E16="","",E16)</f>
        <v>Vyplň údaj</v>
      </c>
      <c r="G125" s="31"/>
      <c r="H125" s="31"/>
      <c r="I125" s="103" t="s">
        <v>33</v>
      </c>
      <c r="J125" s="28" t="str">
        <f>E22</f>
        <v>Radka Volková</v>
      </c>
      <c r="K125" s="31"/>
      <c r="L125" s="34"/>
    </row>
    <row r="126" spans="2:63" s="1" customFormat="1" ht="10.35" customHeight="1">
      <c r="B126" s="30"/>
      <c r="C126" s="31"/>
      <c r="D126" s="31"/>
      <c r="E126" s="31"/>
      <c r="F126" s="31"/>
      <c r="G126" s="31"/>
      <c r="H126" s="31"/>
      <c r="I126" s="101"/>
      <c r="J126" s="31"/>
      <c r="K126" s="31"/>
      <c r="L126" s="34"/>
    </row>
    <row r="127" spans="2:63" s="10" customFormat="1" ht="29.25" customHeight="1">
      <c r="B127" s="156"/>
      <c r="C127" s="157" t="s">
        <v>106</v>
      </c>
      <c r="D127" s="158" t="s">
        <v>61</v>
      </c>
      <c r="E127" s="158" t="s">
        <v>57</v>
      </c>
      <c r="F127" s="158" t="s">
        <v>58</v>
      </c>
      <c r="G127" s="158" t="s">
        <v>107</v>
      </c>
      <c r="H127" s="158" t="s">
        <v>108</v>
      </c>
      <c r="I127" s="159" t="s">
        <v>109</v>
      </c>
      <c r="J127" s="160" t="s">
        <v>86</v>
      </c>
      <c r="K127" s="161" t="s">
        <v>110</v>
      </c>
      <c r="L127" s="162"/>
      <c r="M127" s="66" t="s">
        <v>1</v>
      </c>
      <c r="N127" s="67" t="s">
        <v>40</v>
      </c>
      <c r="O127" s="67" t="s">
        <v>111</v>
      </c>
      <c r="P127" s="67" t="s">
        <v>112</v>
      </c>
      <c r="Q127" s="67" t="s">
        <v>113</v>
      </c>
      <c r="R127" s="67" t="s">
        <v>114</v>
      </c>
      <c r="S127" s="67" t="s">
        <v>115</v>
      </c>
      <c r="T127" s="68" t="s">
        <v>116</v>
      </c>
    </row>
    <row r="128" spans="2:63" s="1" customFormat="1" ht="22.9" customHeight="1">
      <c r="B128" s="30"/>
      <c r="C128" s="73" t="s">
        <v>117</v>
      </c>
      <c r="D128" s="31"/>
      <c r="E128" s="31"/>
      <c r="F128" s="31"/>
      <c r="G128" s="31"/>
      <c r="H128" s="31"/>
      <c r="I128" s="101"/>
      <c r="J128" s="163">
        <f>BK128</f>
        <v>0</v>
      </c>
      <c r="K128" s="31"/>
      <c r="L128" s="34"/>
      <c r="M128" s="69"/>
      <c r="N128" s="70"/>
      <c r="O128" s="70"/>
      <c r="P128" s="164">
        <f>P129+P153+P187</f>
        <v>0</v>
      </c>
      <c r="Q128" s="70"/>
      <c r="R128" s="164">
        <f>R129+R153+R187</f>
        <v>5.5949462400000005</v>
      </c>
      <c r="S128" s="70"/>
      <c r="T128" s="165">
        <f>T129+T153+T187</f>
        <v>4.6316400199999999</v>
      </c>
      <c r="AT128" s="13" t="s">
        <v>75</v>
      </c>
      <c r="AU128" s="13" t="s">
        <v>88</v>
      </c>
      <c r="BK128" s="166">
        <f>BK129+BK153+BK187</f>
        <v>0</v>
      </c>
    </row>
    <row r="129" spans="2:65" s="11" customFormat="1" ht="25.9" customHeight="1">
      <c r="B129" s="167"/>
      <c r="C129" s="168"/>
      <c r="D129" s="169" t="s">
        <v>75</v>
      </c>
      <c r="E129" s="170" t="s">
        <v>118</v>
      </c>
      <c r="F129" s="170" t="s">
        <v>119</v>
      </c>
      <c r="G129" s="168"/>
      <c r="H129" s="168"/>
      <c r="I129" s="171"/>
      <c r="J129" s="172">
        <f>BK129</f>
        <v>0</v>
      </c>
      <c r="K129" s="168"/>
      <c r="L129" s="173"/>
      <c r="M129" s="174"/>
      <c r="N129" s="175"/>
      <c r="O129" s="175"/>
      <c r="P129" s="176">
        <f>P130+P132+P140+P146+P151</f>
        <v>0</v>
      </c>
      <c r="Q129" s="175"/>
      <c r="R129" s="176">
        <f>R130+R132+R140+R146+R151</f>
        <v>4.1750156</v>
      </c>
      <c r="S129" s="175"/>
      <c r="T129" s="177">
        <f>T130+T132+T140+T146+T151</f>
        <v>4.3598499999999998</v>
      </c>
      <c r="AR129" s="178" t="s">
        <v>81</v>
      </c>
      <c r="AT129" s="179" t="s">
        <v>75</v>
      </c>
      <c r="AU129" s="179" t="s">
        <v>76</v>
      </c>
      <c r="AY129" s="178" t="s">
        <v>120</v>
      </c>
      <c r="BK129" s="180">
        <f>BK130+BK132+BK140+BK146+BK151</f>
        <v>0</v>
      </c>
    </row>
    <row r="130" spans="2:65" s="11" customFormat="1" ht="22.9" customHeight="1">
      <c r="B130" s="167"/>
      <c r="C130" s="168"/>
      <c r="D130" s="169" t="s">
        <v>75</v>
      </c>
      <c r="E130" s="181" t="s">
        <v>81</v>
      </c>
      <c r="F130" s="181" t="s">
        <v>121</v>
      </c>
      <c r="G130" s="168"/>
      <c r="H130" s="168"/>
      <c r="I130" s="171"/>
      <c r="J130" s="182">
        <f>BK130</f>
        <v>0</v>
      </c>
      <c r="K130" s="168"/>
      <c r="L130" s="173"/>
      <c r="M130" s="174"/>
      <c r="N130" s="175"/>
      <c r="O130" s="175"/>
      <c r="P130" s="176">
        <f>P131</f>
        <v>0</v>
      </c>
      <c r="Q130" s="175"/>
      <c r="R130" s="176">
        <f>R131</f>
        <v>0</v>
      </c>
      <c r="S130" s="175"/>
      <c r="T130" s="177">
        <f>T131</f>
        <v>0</v>
      </c>
      <c r="AR130" s="178" t="s">
        <v>81</v>
      </c>
      <c r="AT130" s="179" t="s">
        <v>75</v>
      </c>
      <c r="AU130" s="179" t="s">
        <v>81</v>
      </c>
      <c r="AY130" s="178" t="s">
        <v>120</v>
      </c>
      <c r="BK130" s="180">
        <f>BK131</f>
        <v>0</v>
      </c>
    </row>
    <row r="131" spans="2:65" s="1" customFormat="1" ht="16.5" customHeight="1">
      <c r="B131" s="30"/>
      <c r="C131" s="183" t="s">
        <v>81</v>
      </c>
      <c r="D131" s="183" t="s">
        <v>122</v>
      </c>
      <c r="E131" s="184" t="s">
        <v>123</v>
      </c>
      <c r="F131" s="185" t="s">
        <v>124</v>
      </c>
      <c r="G131" s="186" t="s">
        <v>125</v>
      </c>
      <c r="H131" s="187">
        <v>1</v>
      </c>
      <c r="I131" s="188"/>
      <c r="J131" s="189">
        <f>ROUND(I131*H131,2)</f>
        <v>0</v>
      </c>
      <c r="K131" s="185" t="s">
        <v>1</v>
      </c>
      <c r="L131" s="34"/>
      <c r="M131" s="190" t="s">
        <v>1</v>
      </c>
      <c r="N131" s="191" t="s">
        <v>42</v>
      </c>
      <c r="O131" s="62"/>
      <c r="P131" s="192">
        <f>O131*H131</f>
        <v>0</v>
      </c>
      <c r="Q131" s="192">
        <v>0</v>
      </c>
      <c r="R131" s="192">
        <f>Q131*H131</f>
        <v>0</v>
      </c>
      <c r="S131" s="192">
        <v>0</v>
      </c>
      <c r="T131" s="193">
        <f>S131*H131</f>
        <v>0</v>
      </c>
      <c r="AR131" s="194" t="s">
        <v>126</v>
      </c>
      <c r="AT131" s="194" t="s">
        <v>122</v>
      </c>
      <c r="AU131" s="194" t="s">
        <v>127</v>
      </c>
      <c r="AY131" s="13" t="s">
        <v>120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13" t="s">
        <v>127</v>
      </c>
      <c r="BK131" s="195">
        <f>ROUND(I131*H131,2)</f>
        <v>0</v>
      </c>
      <c r="BL131" s="13" t="s">
        <v>126</v>
      </c>
      <c r="BM131" s="194" t="s">
        <v>128</v>
      </c>
    </row>
    <row r="132" spans="2:65" s="11" customFormat="1" ht="22.9" customHeight="1">
      <c r="B132" s="167"/>
      <c r="C132" s="168"/>
      <c r="D132" s="169" t="s">
        <v>75</v>
      </c>
      <c r="E132" s="181" t="s">
        <v>129</v>
      </c>
      <c r="F132" s="181" t="s">
        <v>130</v>
      </c>
      <c r="G132" s="168"/>
      <c r="H132" s="168"/>
      <c r="I132" s="171"/>
      <c r="J132" s="182">
        <f>BK132</f>
        <v>0</v>
      </c>
      <c r="K132" s="168"/>
      <c r="L132" s="173"/>
      <c r="M132" s="174"/>
      <c r="N132" s="175"/>
      <c r="O132" s="175"/>
      <c r="P132" s="176">
        <f>SUM(P133:P139)</f>
        <v>0</v>
      </c>
      <c r="Q132" s="175"/>
      <c r="R132" s="176">
        <f>SUM(R133:R139)</f>
        <v>4.168094</v>
      </c>
      <c r="S132" s="175"/>
      <c r="T132" s="177">
        <f>SUM(T133:T139)</f>
        <v>0</v>
      </c>
      <c r="AR132" s="178" t="s">
        <v>81</v>
      </c>
      <c r="AT132" s="179" t="s">
        <v>75</v>
      </c>
      <c r="AU132" s="179" t="s">
        <v>81</v>
      </c>
      <c r="AY132" s="178" t="s">
        <v>120</v>
      </c>
      <c r="BK132" s="180">
        <f>SUM(BK133:BK139)</f>
        <v>0</v>
      </c>
    </row>
    <row r="133" spans="2:65" s="1" customFormat="1" ht="24" customHeight="1">
      <c r="B133" s="30"/>
      <c r="C133" s="183" t="s">
        <v>127</v>
      </c>
      <c r="D133" s="183" t="s">
        <v>122</v>
      </c>
      <c r="E133" s="184" t="s">
        <v>131</v>
      </c>
      <c r="F133" s="185" t="s">
        <v>132</v>
      </c>
      <c r="G133" s="186" t="s">
        <v>133</v>
      </c>
      <c r="H133" s="187">
        <v>5</v>
      </c>
      <c r="I133" s="188"/>
      <c r="J133" s="189">
        <f t="shared" ref="J133:J139" si="0">ROUND(I133*H133,2)</f>
        <v>0</v>
      </c>
      <c r="K133" s="185" t="s">
        <v>134</v>
      </c>
      <c r="L133" s="34"/>
      <c r="M133" s="190" t="s">
        <v>1</v>
      </c>
      <c r="N133" s="191" t="s">
        <v>42</v>
      </c>
      <c r="O133" s="62"/>
      <c r="P133" s="192">
        <f t="shared" ref="P133:P139" si="1">O133*H133</f>
        <v>0</v>
      </c>
      <c r="Q133" s="192">
        <v>3.3999999999999998E-3</v>
      </c>
      <c r="R133" s="192">
        <f t="shared" ref="R133:R139" si="2">Q133*H133</f>
        <v>1.6999999999999998E-2</v>
      </c>
      <c r="S133" s="192">
        <v>0</v>
      </c>
      <c r="T133" s="193">
        <f t="shared" ref="T133:T139" si="3">S133*H133</f>
        <v>0</v>
      </c>
      <c r="AR133" s="194" t="s">
        <v>126</v>
      </c>
      <c r="AT133" s="194" t="s">
        <v>122</v>
      </c>
      <c r="AU133" s="194" t="s">
        <v>127</v>
      </c>
      <c r="AY133" s="13" t="s">
        <v>120</v>
      </c>
      <c r="BE133" s="195">
        <f t="shared" ref="BE133:BE139" si="4">IF(N133="základní",J133,0)</f>
        <v>0</v>
      </c>
      <c r="BF133" s="195">
        <f t="shared" ref="BF133:BF139" si="5">IF(N133="snížená",J133,0)</f>
        <v>0</v>
      </c>
      <c r="BG133" s="195">
        <f t="shared" ref="BG133:BG139" si="6">IF(N133="zákl. přenesená",J133,0)</f>
        <v>0</v>
      </c>
      <c r="BH133" s="195">
        <f t="shared" ref="BH133:BH139" si="7">IF(N133="sníž. přenesená",J133,0)</f>
        <v>0</v>
      </c>
      <c r="BI133" s="195">
        <f t="shared" ref="BI133:BI139" si="8">IF(N133="nulová",J133,0)</f>
        <v>0</v>
      </c>
      <c r="BJ133" s="13" t="s">
        <v>127</v>
      </c>
      <c r="BK133" s="195">
        <f t="shared" ref="BK133:BK139" si="9">ROUND(I133*H133,2)</f>
        <v>0</v>
      </c>
      <c r="BL133" s="13" t="s">
        <v>126</v>
      </c>
      <c r="BM133" s="194" t="s">
        <v>135</v>
      </c>
    </row>
    <row r="134" spans="2:65" s="1" customFormat="1" ht="24" customHeight="1">
      <c r="B134" s="30"/>
      <c r="C134" s="183" t="s">
        <v>136</v>
      </c>
      <c r="D134" s="183" t="s">
        <v>122</v>
      </c>
      <c r="E134" s="184" t="s">
        <v>137</v>
      </c>
      <c r="F134" s="185" t="s">
        <v>138</v>
      </c>
      <c r="G134" s="186" t="s">
        <v>139</v>
      </c>
      <c r="H134" s="187">
        <v>269.92</v>
      </c>
      <c r="I134" s="188"/>
      <c r="J134" s="189">
        <f t="shared" si="0"/>
        <v>0</v>
      </c>
      <c r="K134" s="185" t="s">
        <v>1</v>
      </c>
      <c r="L134" s="34"/>
      <c r="M134" s="190" t="s">
        <v>1</v>
      </c>
      <c r="N134" s="191" t="s">
        <v>42</v>
      </c>
      <c r="O134" s="62"/>
      <c r="P134" s="192">
        <f t="shared" si="1"/>
        <v>0</v>
      </c>
      <c r="Q134" s="192">
        <v>5.7000000000000002E-3</v>
      </c>
      <c r="R134" s="192">
        <f t="shared" si="2"/>
        <v>1.5385440000000001</v>
      </c>
      <c r="S134" s="192">
        <v>0</v>
      </c>
      <c r="T134" s="193">
        <f t="shared" si="3"/>
        <v>0</v>
      </c>
      <c r="AR134" s="194" t="s">
        <v>126</v>
      </c>
      <c r="AT134" s="194" t="s">
        <v>122</v>
      </c>
      <c r="AU134" s="194" t="s">
        <v>127</v>
      </c>
      <c r="AY134" s="13" t="s">
        <v>120</v>
      </c>
      <c r="BE134" s="195">
        <f t="shared" si="4"/>
        <v>0</v>
      </c>
      <c r="BF134" s="195">
        <f t="shared" si="5"/>
        <v>0</v>
      </c>
      <c r="BG134" s="195">
        <f t="shared" si="6"/>
        <v>0</v>
      </c>
      <c r="BH134" s="195">
        <f t="shared" si="7"/>
        <v>0</v>
      </c>
      <c r="BI134" s="195">
        <f t="shared" si="8"/>
        <v>0</v>
      </c>
      <c r="BJ134" s="13" t="s">
        <v>127</v>
      </c>
      <c r="BK134" s="195">
        <f t="shared" si="9"/>
        <v>0</v>
      </c>
      <c r="BL134" s="13" t="s">
        <v>126</v>
      </c>
      <c r="BM134" s="194" t="s">
        <v>140</v>
      </c>
    </row>
    <row r="135" spans="2:65" s="1" customFormat="1" ht="24" customHeight="1">
      <c r="B135" s="30"/>
      <c r="C135" s="183" t="s">
        <v>126</v>
      </c>
      <c r="D135" s="183" t="s">
        <v>122</v>
      </c>
      <c r="E135" s="184" t="s">
        <v>141</v>
      </c>
      <c r="F135" s="185" t="s">
        <v>142</v>
      </c>
      <c r="G135" s="186" t="s">
        <v>139</v>
      </c>
      <c r="H135" s="187">
        <v>103.85</v>
      </c>
      <c r="I135" s="188"/>
      <c r="J135" s="189">
        <f t="shared" si="0"/>
        <v>0</v>
      </c>
      <c r="K135" s="185" t="s">
        <v>134</v>
      </c>
      <c r="L135" s="34"/>
      <c r="M135" s="190" t="s">
        <v>1</v>
      </c>
      <c r="N135" s="191" t="s">
        <v>42</v>
      </c>
      <c r="O135" s="62"/>
      <c r="P135" s="192">
        <f t="shared" si="1"/>
        <v>0</v>
      </c>
      <c r="Q135" s="192">
        <v>1.7000000000000001E-2</v>
      </c>
      <c r="R135" s="192">
        <f t="shared" si="2"/>
        <v>1.76545</v>
      </c>
      <c r="S135" s="192">
        <v>0</v>
      </c>
      <c r="T135" s="193">
        <f t="shared" si="3"/>
        <v>0</v>
      </c>
      <c r="AR135" s="194" t="s">
        <v>126</v>
      </c>
      <c r="AT135" s="194" t="s">
        <v>122</v>
      </c>
      <c r="AU135" s="194" t="s">
        <v>127</v>
      </c>
      <c r="AY135" s="13" t="s">
        <v>120</v>
      </c>
      <c r="BE135" s="195">
        <f t="shared" si="4"/>
        <v>0</v>
      </c>
      <c r="BF135" s="195">
        <f t="shared" si="5"/>
        <v>0</v>
      </c>
      <c r="BG135" s="195">
        <f t="shared" si="6"/>
        <v>0</v>
      </c>
      <c r="BH135" s="195">
        <f t="shared" si="7"/>
        <v>0</v>
      </c>
      <c r="BI135" s="195">
        <f t="shared" si="8"/>
        <v>0</v>
      </c>
      <c r="BJ135" s="13" t="s">
        <v>127</v>
      </c>
      <c r="BK135" s="195">
        <f t="shared" si="9"/>
        <v>0</v>
      </c>
      <c r="BL135" s="13" t="s">
        <v>126</v>
      </c>
      <c r="BM135" s="194" t="s">
        <v>143</v>
      </c>
    </row>
    <row r="136" spans="2:65" s="1" customFormat="1" ht="24" customHeight="1">
      <c r="B136" s="30"/>
      <c r="C136" s="183" t="s">
        <v>144</v>
      </c>
      <c r="D136" s="183" t="s">
        <v>122</v>
      </c>
      <c r="E136" s="184" t="s">
        <v>145</v>
      </c>
      <c r="F136" s="185" t="s">
        <v>146</v>
      </c>
      <c r="G136" s="186" t="s">
        <v>139</v>
      </c>
      <c r="H136" s="187">
        <v>7.8</v>
      </c>
      <c r="I136" s="188"/>
      <c r="J136" s="189">
        <f t="shared" si="0"/>
        <v>0</v>
      </c>
      <c r="K136" s="185" t="s">
        <v>134</v>
      </c>
      <c r="L136" s="34"/>
      <c r="M136" s="190" t="s">
        <v>1</v>
      </c>
      <c r="N136" s="191" t="s">
        <v>42</v>
      </c>
      <c r="O136" s="62"/>
      <c r="P136" s="192">
        <f t="shared" si="1"/>
        <v>0</v>
      </c>
      <c r="Q136" s="192">
        <v>3.4500000000000003E-2</v>
      </c>
      <c r="R136" s="192">
        <f t="shared" si="2"/>
        <v>0.26910000000000001</v>
      </c>
      <c r="S136" s="192">
        <v>0</v>
      </c>
      <c r="T136" s="193">
        <f t="shared" si="3"/>
        <v>0</v>
      </c>
      <c r="AR136" s="194" t="s">
        <v>126</v>
      </c>
      <c r="AT136" s="194" t="s">
        <v>122</v>
      </c>
      <c r="AU136" s="194" t="s">
        <v>127</v>
      </c>
      <c r="AY136" s="13" t="s">
        <v>120</v>
      </c>
      <c r="BE136" s="195">
        <f t="shared" si="4"/>
        <v>0</v>
      </c>
      <c r="BF136" s="195">
        <f t="shared" si="5"/>
        <v>0</v>
      </c>
      <c r="BG136" s="195">
        <f t="shared" si="6"/>
        <v>0</v>
      </c>
      <c r="BH136" s="195">
        <f t="shared" si="7"/>
        <v>0</v>
      </c>
      <c r="BI136" s="195">
        <f t="shared" si="8"/>
        <v>0</v>
      </c>
      <c r="BJ136" s="13" t="s">
        <v>127</v>
      </c>
      <c r="BK136" s="195">
        <f t="shared" si="9"/>
        <v>0</v>
      </c>
      <c r="BL136" s="13" t="s">
        <v>126</v>
      </c>
      <c r="BM136" s="194" t="s">
        <v>147</v>
      </c>
    </row>
    <row r="137" spans="2:65" s="1" customFormat="1" ht="24" customHeight="1">
      <c r="B137" s="30"/>
      <c r="C137" s="183" t="s">
        <v>129</v>
      </c>
      <c r="D137" s="183" t="s">
        <v>122</v>
      </c>
      <c r="E137" s="184" t="s">
        <v>148</v>
      </c>
      <c r="F137" s="185" t="s">
        <v>149</v>
      </c>
      <c r="G137" s="186" t="s">
        <v>139</v>
      </c>
      <c r="H137" s="187">
        <v>7.8</v>
      </c>
      <c r="I137" s="188"/>
      <c r="J137" s="189">
        <f t="shared" si="0"/>
        <v>0</v>
      </c>
      <c r="K137" s="185" t="s">
        <v>134</v>
      </c>
      <c r="L137" s="34"/>
      <c r="M137" s="190" t="s">
        <v>1</v>
      </c>
      <c r="N137" s="191" t="s">
        <v>42</v>
      </c>
      <c r="O137" s="62"/>
      <c r="P137" s="192">
        <f t="shared" si="1"/>
        <v>0</v>
      </c>
      <c r="Q137" s="192">
        <v>0.01</v>
      </c>
      <c r="R137" s="192">
        <f t="shared" si="2"/>
        <v>7.8E-2</v>
      </c>
      <c r="S137" s="192">
        <v>0</v>
      </c>
      <c r="T137" s="193">
        <f t="shared" si="3"/>
        <v>0</v>
      </c>
      <c r="AR137" s="194" t="s">
        <v>126</v>
      </c>
      <c r="AT137" s="194" t="s">
        <v>122</v>
      </c>
      <c r="AU137" s="194" t="s">
        <v>127</v>
      </c>
      <c r="AY137" s="13" t="s">
        <v>120</v>
      </c>
      <c r="BE137" s="195">
        <f t="shared" si="4"/>
        <v>0</v>
      </c>
      <c r="BF137" s="195">
        <f t="shared" si="5"/>
        <v>0</v>
      </c>
      <c r="BG137" s="195">
        <f t="shared" si="6"/>
        <v>0</v>
      </c>
      <c r="BH137" s="195">
        <f t="shared" si="7"/>
        <v>0</v>
      </c>
      <c r="BI137" s="195">
        <f t="shared" si="8"/>
        <v>0</v>
      </c>
      <c r="BJ137" s="13" t="s">
        <v>127</v>
      </c>
      <c r="BK137" s="195">
        <f t="shared" si="9"/>
        <v>0</v>
      </c>
      <c r="BL137" s="13" t="s">
        <v>126</v>
      </c>
      <c r="BM137" s="194" t="s">
        <v>150</v>
      </c>
    </row>
    <row r="138" spans="2:65" s="1" customFormat="1" ht="16.5" customHeight="1">
      <c r="B138" s="30"/>
      <c r="C138" s="183" t="s">
        <v>151</v>
      </c>
      <c r="D138" s="183" t="s">
        <v>122</v>
      </c>
      <c r="E138" s="184" t="s">
        <v>152</v>
      </c>
      <c r="F138" s="185" t="s">
        <v>153</v>
      </c>
      <c r="G138" s="186" t="s">
        <v>154</v>
      </c>
      <c r="H138" s="187">
        <v>20</v>
      </c>
      <c r="I138" s="188"/>
      <c r="J138" s="189">
        <f t="shared" si="0"/>
        <v>0</v>
      </c>
      <c r="K138" s="185" t="s">
        <v>1</v>
      </c>
      <c r="L138" s="34"/>
      <c r="M138" s="190" t="s">
        <v>1</v>
      </c>
      <c r="N138" s="191" t="s">
        <v>42</v>
      </c>
      <c r="O138" s="62"/>
      <c r="P138" s="192">
        <f t="shared" si="1"/>
        <v>0</v>
      </c>
      <c r="Q138" s="192">
        <v>0.01</v>
      </c>
      <c r="R138" s="192">
        <f t="shared" si="2"/>
        <v>0.2</v>
      </c>
      <c r="S138" s="192">
        <v>0</v>
      </c>
      <c r="T138" s="193">
        <f t="shared" si="3"/>
        <v>0</v>
      </c>
      <c r="AR138" s="194" t="s">
        <v>126</v>
      </c>
      <c r="AT138" s="194" t="s">
        <v>122</v>
      </c>
      <c r="AU138" s="194" t="s">
        <v>127</v>
      </c>
      <c r="AY138" s="13" t="s">
        <v>120</v>
      </c>
      <c r="BE138" s="195">
        <f t="shared" si="4"/>
        <v>0</v>
      </c>
      <c r="BF138" s="195">
        <f t="shared" si="5"/>
        <v>0</v>
      </c>
      <c r="BG138" s="195">
        <f t="shared" si="6"/>
        <v>0</v>
      </c>
      <c r="BH138" s="195">
        <f t="shared" si="7"/>
        <v>0</v>
      </c>
      <c r="BI138" s="195">
        <f t="shared" si="8"/>
        <v>0</v>
      </c>
      <c r="BJ138" s="13" t="s">
        <v>127</v>
      </c>
      <c r="BK138" s="195">
        <f t="shared" si="9"/>
        <v>0</v>
      </c>
      <c r="BL138" s="13" t="s">
        <v>126</v>
      </c>
      <c r="BM138" s="194" t="s">
        <v>155</v>
      </c>
    </row>
    <row r="139" spans="2:65" s="1" customFormat="1" ht="16.5" customHeight="1">
      <c r="B139" s="30"/>
      <c r="C139" s="183" t="s">
        <v>156</v>
      </c>
      <c r="D139" s="183" t="s">
        <v>122</v>
      </c>
      <c r="E139" s="184" t="s">
        <v>157</v>
      </c>
      <c r="F139" s="185" t="s">
        <v>158</v>
      </c>
      <c r="G139" s="186" t="s">
        <v>154</v>
      </c>
      <c r="H139" s="187">
        <v>30</v>
      </c>
      <c r="I139" s="188"/>
      <c r="J139" s="189">
        <f t="shared" si="0"/>
        <v>0</v>
      </c>
      <c r="K139" s="185" t="s">
        <v>1</v>
      </c>
      <c r="L139" s="34"/>
      <c r="M139" s="190" t="s">
        <v>1</v>
      </c>
      <c r="N139" s="191" t="s">
        <v>42</v>
      </c>
      <c r="O139" s="62"/>
      <c r="P139" s="192">
        <f t="shared" si="1"/>
        <v>0</v>
      </c>
      <c r="Q139" s="192">
        <v>0.01</v>
      </c>
      <c r="R139" s="192">
        <f t="shared" si="2"/>
        <v>0.3</v>
      </c>
      <c r="S139" s="192">
        <v>0</v>
      </c>
      <c r="T139" s="193">
        <f t="shared" si="3"/>
        <v>0</v>
      </c>
      <c r="AR139" s="194" t="s">
        <v>126</v>
      </c>
      <c r="AT139" s="194" t="s">
        <v>122</v>
      </c>
      <c r="AU139" s="194" t="s">
        <v>127</v>
      </c>
      <c r="AY139" s="13" t="s">
        <v>120</v>
      </c>
      <c r="BE139" s="195">
        <f t="shared" si="4"/>
        <v>0</v>
      </c>
      <c r="BF139" s="195">
        <f t="shared" si="5"/>
        <v>0</v>
      </c>
      <c r="BG139" s="195">
        <f t="shared" si="6"/>
        <v>0</v>
      </c>
      <c r="BH139" s="195">
        <f t="shared" si="7"/>
        <v>0</v>
      </c>
      <c r="BI139" s="195">
        <f t="shared" si="8"/>
        <v>0</v>
      </c>
      <c r="BJ139" s="13" t="s">
        <v>127</v>
      </c>
      <c r="BK139" s="195">
        <f t="shared" si="9"/>
        <v>0</v>
      </c>
      <c r="BL139" s="13" t="s">
        <v>126</v>
      </c>
      <c r="BM139" s="194" t="s">
        <v>159</v>
      </c>
    </row>
    <row r="140" spans="2:65" s="11" customFormat="1" ht="22.9" customHeight="1">
      <c r="B140" s="167"/>
      <c r="C140" s="168"/>
      <c r="D140" s="169" t="s">
        <v>75</v>
      </c>
      <c r="E140" s="181" t="s">
        <v>160</v>
      </c>
      <c r="F140" s="181" t="s">
        <v>161</v>
      </c>
      <c r="G140" s="168"/>
      <c r="H140" s="168"/>
      <c r="I140" s="171"/>
      <c r="J140" s="182">
        <f>BK140</f>
        <v>0</v>
      </c>
      <c r="K140" s="168"/>
      <c r="L140" s="173"/>
      <c r="M140" s="174"/>
      <c r="N140" s="175"/>
      <c r="O140" s="175"/>
      <c r="P140" s="176">
        <f>SUM(P141:P145)</f>
        <v>0</v>
      </c>
      <c r="Q140" s="175"/>
      <c r="R140" s="176">
        <f>SUM(R141:R145)</f>
        <v>6.9216E-3</v>
      </c>
      <c r="S140" s="175"/>
      <c r="T140" s="177">
        <f>SUM(T141:T145)</f>
        <v>4.3598499999999998</v>
      </c>
      <c r="AR140" s="178" t="s">
        <v>81</v>
      </c>
      <c r="AT140" s="179" t="s">
        <v>75</v>
      </c>
      <c r="AU140" s="179" t="s">
        <v>81</v>
      </c>
      <c r="AY140" s="178" t="s">
        <v>120</v>
      </c>
      <c r="BK140" s="180">
        <f>SUM(BK141:BK145)</f>
        <v>0</v>
      </c>
    </row>
    <row r="141" spans="2:65" s="1" customFormat="1" ht="24" customHeight="1">
      <c r="B141" s="30"/>
      <c r="C141" s="183" t="s">
        <v>160</v>
      </c>
      <c r="D141" s="183" t="s">
        <v>122</v>
      </c>
      <c r="E141" s="184" t="s">
        <v>162</v>
      </c>
      <c r="F141" s="185" t="s">
        <v>163</v>
      </c>
      <c r="G141" s="186" t="s">
        <v>139</v>
      </c>
      <c r="H141" s="187">
        <v>173.04</v>
      </c>
      <c r="I141" s="188"/>
      <c r="J141" s="189">
        <f>ROUND(I141*H141,2)</f>
        <v>0</v>
      </c>
      <c r="K141" s="185" t="s">
        <v>134</v>
      </c>
      <c r="L141" s="34"/>
      <c r="M141" s="190" t="s">
        <v>1</v>
      </c>
      <c r="N141" s="191" t="s">
        <v>42</v>
      </c>
      <c r="O141" s="62"/>
      <c r="P141" s="192">
        <f>O141*H141</f>
        <v>0</v>
      </c>
      <c r="Q141" s="192">
        <v>4.0000000000000003E-5</v>
      </c>
      <c r="R141" s="192">
        <f>Q141*H141</f>
        <v>6.9216E-3</v>
      </c>
      <c r="S141" s="192">
        <v>0</v>
      </c>
      <c r="T141" s="193">
        <f>S141*H141</f>
        <v>0</v>
      </c>
      <c r="AR141" s="194" t="s">
        <v>126</v>
      </c>
      <c r="AT141" s="194" t="s">
        <v>122</v>
      </c>
      <c r="AU141" s="194" t="s">
        <v>127</v>
      </c>
      <c r="AY141" s="13" t="s">
        <v>120</v>
      </c>
      <c r="BE141" s="195">
        <f>IF(N141="základní",J141,0)</f>
        <v>0</v>
      </c>
      <c r="BF141" s="195">
        <f>IF(N141="snížená",J141,0)</f>
        <v>0</v>
      </c>
      <c r="BG141" s="195">
        <f>IF(N141="zákl. přenesená",J141,0)</f>
        <v>0</v>
      </c>
      <c r="BH141" s="195">
        <f>IF(N141="sníž. přenesená",J141,0)</f>
        <v>0</v>
      </c>
      <c r="BI141" s="195">
        <f>IF(N141="nulová",J141,0)</f>
        <v>0</v>
      </c>
      <c r="BJ141" s="13" t="s">
        <v>127</v>
      </c>
      <c r="BK141" s="195">
        <f>ROUND(I141*H141,2)</f>
        <v>0</v>
      </c>
      <c r="BL141" s="13" t="s">
        <v>126</v>
      </c>
      <c r="BM141" s="194" t="s">
        <v>164</v>
      </c>
    </row>
    <row r="142" spans="2:65" s="1" customFormat="1" ht="24" customHeight="1">
      <c r="B142" s="30"/>
      <c r="C142" s="183" t="s">
        <v>165</v>
      </c>
      <c r="D142" s="183" t="s">
        <v>122</v>
      </c>
      <c r="E142" s="184" t="s">
        <v>166</v>
      </c>
      <c r="F142" s="185" t="s">
        <v>167</v>
      </c>
      <c r="G142" s="186" t="s">
        <v>154</v>
      </c>
      <c r="H142" s="187">
        <v>30</v>
      </c>
      <c r="I142" s="188"/>
      <c r="J142" s="189">
        <f>ROUND(I142*H142,2)</f>
        <v>0</v>
      </c>
      <c r="K142" s="185" t="s">
        <v>168</v>
      </c>
      <c r="L142" s="34"/>
      <c r="M142" s="190" t="s">
        <v>1</v>
      </c>
      <c r="N142" s="191" t="s">
        <v>42</v>
      </c>
      <c r="O142" s="62"/>
      <c r="P142" s="192">
        <f>O142*H142</f>
        <v>0</v>
      </c>
      <c r="Q142" s="192">
        <v>0</v>
      </c>
      <c r="R142" s="192">
        <f>Q142*H142</f>
        <v>0</v>
      </c>
      <c r="S142" s="192">
        <v>8.9999999999999993E-3</v>
      </c>
      <c r="T142" s="193">
        <f>S142*H142</f>
        <v>0.26999999999999996</v>
      </c>
      <c r="AR142" s="194" t="s">
        <v>126</v>
      </c>
      <c r="AT142" s="194" t="s">
        <v>122</v>
      </c>
      <c r="AU142" s="194" t="s">
        <v>127</v>
      </c>
      <c r="AY142" s="13" t="s">
        <v>120</v>
      </c>
      <c r="BE142" s="195">
        <f>IF(N142="základní",J142,0)</f>
        <v>0</v>
      </c>
      <c r="BF142" s="195">
        <f>IF(N142="snížená",J142,0)</f>
        <v>0</v>
      </c>
      <c r="BG142" s="195">
        <f>IF(N142="zákl. přenesená",J142,0)</f>
        <v>0</v>
      </c>
      <c r="BH142" s="195">
        <f>IF(N142="sníž. přenesená",J142,0)</f>
        <v>0</v>
      </c>
      <c r="BI142" s="195">
        <f>IF(N142="nulová",J142,0)</f>
        <v>0</v>
      </c>
      <c r="BJ142" s="13" t="s">
        <v>127</v>
      </c>
      <c r="BK142" s="195">
        <f>ROUND(I142*H142,2)</f>
        <v>0</v>
      </c>
      <c r="BL142" s="13" t="s">
        <v>126</v>
      </c>
      <c r="BM142" s="194" t="s">
        <v>169</v>
      </c>
    </row>
    <row r="143" spans="2:65" s="1" customFormat="1" ht="24" customHeight="1">
      <c r="B143" s="30"/>
      <c r="C143" s="183" t="s">
        <v>170</v>
      </c>
      <c r="D143" s="183" t="s">
        <v>122</v>
      </c>
      <c r="E143" s="184" t="s">
        <v>171</v>
      </c>
      <c r="F143" s="185" t="s">
        <v>172</v>
      </c>
      <c r="G143" s="186" t="s">
        <v>139</v>
      </c>
      <c r="H143" s="187">
        <v>269.92</v>
      </c>
      <c r="I143" s="188"/>
      <c r="J143" s="189">
        <f>ROUND(I143*H143,2)</f>
        <v>0</v>
      </c>
      <c r="K143" s="185" t="s">
        <v>134</v>
      </c>
      <c r="L143" s="34"/>
      <c r="M143" s="190" t="s">
        <v>1</v>
      </c>
      <c r="N143" s="191" t="s">
        <v>42</v>
      </c>
      <c r="O143" s="62"/>
      <c r="P143" s="192">
        <f>O143*H143</f>
        <v>0</v>
      </c>
      <c r="Q143" s="192">
        <v>0</v>
      </c>
      <c r="R143" s="192">
        <f>Q143*H143</f>
        <v>0</v>
      </c>
      <c r="S143" s="192">
        <v>0.01</v>
      </c>
      <c r="T143" s="193">
        <f>S143*H143</f>
        <v>2.6992000000000003</v>
      </c>
      <c r="AR143" s="194" t="s">
        <v>126</v>
      </c>
      <c r="AT143" s="194" t="s">
        <v>122</v>
      </c>
      <c r="AU143" s="194" t="s">
        <v>127</v>
      </c>
      <c r="AY143" s="13" t="s">
        <v>120</v>
      </c>
      <c r="BE143" s="195">
        <f>IF(N143="základní",J143,0)</f>
        <v>0</v>
      </c>
      <c r="BF143" s="195">
        <f>IF(N143="snížená",J143,0)</f>
        <v>0</v>
      </c>
      <c r="BG143" s="195">
        <f>IF(N143="zákl. přenesená",J143,0)</f>
        <v>0</v>
      </c>
      <c r="BH143" s="195">
        <f>IF(N143="sníž. přenesená",J143,0)</f>
        <v>0</v>
      </c>
      <c r="BI143" s="195">
        <f>IF(N143="nulová",J143,0)</f>
        <v>0</v>
      </c>
      <c r="BJ143" s="13" t="s">
        <v>127</v>
      </c>
      <c r="BK143" s="195">
        <f>ROUND(I143*H143,2)</f>
        <v>0</v>
      </c>
      <c r="BL143" s="13" t="s">
        <v>126</v>
      </c>
      <c r="BM143" s="194" t="s">
        <v>173</v>
      </c>
    </row>
    <row r="144" spans="2:65" s="1" customFormat="1" ht="24" customHeight="1">
      <c r="B144" s="30"/>
      <c r="C144" s="183" t="s">
        <v>174</v>
      </c>
      <c r="D144" s="183" t="s">
        <v>122</v>
      </c>
      <c r="E144" s="184" t="s">
        <v>175</v>
      </c>
      <c r="F144" s="185" t="s">
        <v>176</v>
      </c>
      <c r="G144" s="186" t="s">
        <v>139</v>
      </c>
      <c r="H144" s="187">
        <v>103.185</v>
      </c>
      <c r="I144" s="188"/>
      <c r="J144" s="189">
        <f>ROUND(I144*H144,2)</f>
        <v>0</v>
      </c>
      <c r="K144" s="185" t="s">
        <v>1</v>
      </c>
      <c r="L144" s="34"/>
      <c r="M144" s="190" t="s">
        <v>1</v>
      </c>
      <c r="N144" s="191" t="s">
        <v>42</v>
      </c>
      <c r="O144" s="62"/>
      <c r="P144" s="192">
        <f>O144*H144</f>
        <v>0</v>
      </c>
      <c r="Q144" s="192">
        <v>0</v>
      </c>
      <c r="R144" s="192">
        <f>Q144*H144</f>
        <v>0</v>
      </c>
      <c r="S144" s="192">
        <v>0.01</v>
      </c>
      <c r="T144" s="193">
        <f>S144*H144</f>
        <v>1.0318499999999999</v>
      </c>
      <c r="AR144" s="194" t="s">
        <v>126</v>
      </c>
      <c r="AT144" s="194" t="s">
        <v>122</v>
      </c>
      <c r="AU144" s="194" t="s">
        <v>127</v>
      </c>
      <c r="AY144" s="13" t="s">
        <v>120</v>
      </c>
      <c r="BE144" s="195">
        <f>IF(N144="základní",J144,0)</f>
        <v>0</v>
      </c>
      <c r="BF144" s="195">
        <f>IF(N144="snížená",J144,0)</f>
        <v>0</v>
      </c>
      <c r="BG144" s="195">
        <f>IF(N144="zákl. přenesená",J144,0)</f>
        <v>0</v>
      </c>
      <c r="BH144" s="195">
        <f>IF(N144="sníž. přenesená",J144,0)</f>
        <v>0</v>
      </c>
      <c r="BI144" s="195">
        <f>IF(N144="nulová",J144,0)</f>
        <v>0</v>
      </c>
      <c r="BJ144" s="13" t="s">
        <v>127</v>
      </c>
      <c r="BK144" s="195">
        <f>ROUND(I144*H144,2)</f>
        <v>0</v>
      </c>
      <c r="BL144" s="13" t="s">
        <v>126</v>
      </c>
      <c r="BM144" s="194" t="s">
        <v>177</v>
      </c>
    </row>
    <row r="145" spans="2:65" s="1" customFormat="1" ht="24" customHeight="1">
      <c r="B145" s="30"/>
      <c r="C145" s="183" t="s">
        <v>178</v>
      </c>
      <c r="D145" s="183" t="s">
        <v>122</v>
      </c>
      <c r="E145" s="184" t="s">
        <v>179</v>
      </c>
      <c r="F145" s="185" t="s">
        <v>180</v>
      </c>
      <c r="G145" s="186" t="s">
        <v>139</v>
      </c>
      <c r="H145" s="187">
        <v>7.8</v>
      </c>
      <c r="I145" s="188"/>
      <c r="J145" s="189">
        <f>ROUND(I145*H145,2)</f>
        <v>0</v>
      </c>
      <c r="K145" s="185" t="s">
        <v>134</v>
      </c>
      <c r="L145" s="34"/>
      <c r="M145" s="190" t="s">
        <v>1</v>
      </c>
      <c r="N145" s="191" t="s">
        <v>42</v>
      </c>
      <c r="O145" s="62"/>
      <c r="P145" s="192">
        <f>O145*H145</f>
        <v>0</v>
      </c>
      <c r="Q145" s="192">
        <v>0</v>
      </c>
      <c r="R145" s="192">
        <f>Q145*H145</f>
        <v>0</v>
      </c>
      <c r="S145" s="192">
        <v>4.5999999999999999E-2</v>
      </c>
      <c r="T145" s="193">
        <f>S145*H145</f>
        <v>0.35880000000000001</v>
      </c>
      <c r="AR145" s="194" t="s">
        <v>126</v>
      </c>
      <c r="AT145" s="194" t="s">
        <v>122</v>
      </c>
      <c r="AU145" s="194" t="s">
        <v>127</v>
      </c>
      <c r="AY145" s="13" t="s">
        <v>120</v>
      </c>
      <c r="BE145" s="195">
        <f>IF(N145="základní",J145,0)</f>
        <v>0</v>
      </c>
      <c r="BF145" s="195">
        <f>IF(N145="snížená",J145,0)</f>
        <v>0</v>
      </c>
      <c r="BG145" s="195">
        <f>IF(N145="zákl. přenesená",J145,0)</f>
        <v>0</v>
      </c>
      <c r="BH145" s="195">
        <f>IF(N145="sníž. přenesená",J145,0)</f>
        <v>0</v>
      </c>
      <c r="BI145" s="195">
        <f>IF(N145="nulová",J145,0)</f>
        <v>0</v>
      </c>
      <c r="BJ145" s="13" t="s">
        <v>127</v>
      </c>
      <c r="BK145" s="195">
        <f>ROUND(I145*H145,2)</f>
        <v>0</v>
      </c>
      <c r="BL145" s="13" t="s">
        <v>126</v>
      </c>
      <c r="BM145" s="194" t="s">
        <v>181</v>
      </c>
    </row>
    <row r="146" spans="2:65" s="11" customFormat="1" ht="22.9" customHeight="1">
      <c r="B146" s="167"/>
      <c r="C146" s="168"/>
      <c r="D146" s="169" t="s">
        <v>75</v>
      </c>
      <c r="E146" s="181" t="s">
        <v>182</v>
      </c>
      <c r="F146" s="181" t="s">
        <v>183</v>
      </c>
      <c r="G146" s="168"/>
      <c r="H146" s="168"/>
      <c r="I146" s="171"/>
      <c r="J146" s="182">
        <f>BK146</f>
        <v>0</v>
      </c>
      <c r="K146" s="168"/>
      <c r="L146" s="173"/>
      <c r="M146" s="174"/>
      <c r="N146" s="175"/>
      <c r="O146" s="175"/>
      <c r="P146" s="176">
        <f>SUM(P147:P150)</f>
        <v>0</v>
      </c>
      <c r="Q146" s="175"/>
      <c r="R146" s="176">
        <f>SUM(R147:R150)</f>
        <v>0</v>
      </c>
      <c r="S146" s="175"/>
      <c r="T146" s="177">
        <f>SUM(T147:T150)</f>
        <v>0</v>
      </c>
      <c r="AR146" s="178" t="s">
        <v>81</v>
      </c>
      <c r="AT146" s="179" t="s">
        <v>75</v>
      </c>
      <c r="AU146" s="179" t="s">
        <v>81</v>
      </c>
      <c r="AY146" s="178" t="s">
        <v>120</v>
      </c>
      <c r="BK146" s="180">
        <f>SUM(BK147:BK150)</f>
        <v>0</v>
      </c>
    </row>
    <row r="147" spans="2:65" s="1" customFormat="1" ht="24" customHeight="1">
      <c r="B147" s="30"/>
      <c r="C147" s="183" t="s">
        <v>184</v>
      </c>
      <c r="D147" s="183" t="s">
        <v>122</v>
      </c>
      <c r="E147" s="184" t="s">
        <v>185</v>
      </c>
      <c r="F147" s="185" t="s">
        <v>186</v>
      </c>
      <c r="G147" s="186" t="s">
        <v>187</v>
      </c>
      <c r="H147" s="187">
        <v>4.6319999999999997</v>
      </c>
      <c r="I147" s="188"/>
      <c r="J147" s="189">
        <f>ROUND(I147*H147,2)</f>
        <v>0</v>
      </c>
      <c r="K147" s="185" t="s">
        <v>134</v>
      </c>
      <c r="L147" s="34"/>
      <c r="M147" s="190" t="s">
        <v>1</v>
      </c>
      <c r="N147" s="191" t="s">
        <v>42</v>
      </c>
      <c r="O147" s="62"/>
      <c r="P147" s="192">
        <f>O147*H147</f>
        <v>0</v>
      </c>
      <c r="Q147" s="192">
        <v>0</v>
      </c>
      <c r="R147" s="192">
        <f>Q147*H147</f>
        <v>0</v>
      </c>
      <c r="S147" s="192">
        <v>0</v>
      </c>
      <c r="T147" s="193">
        <f>S147*H147</f>
        <v>0</v>
      </c>
      <c r="AR147" s="194" t="s">
        <v>126</v>
      </c>
      <c r="AT147" s="194" t="s">
        <v>122</v>
      </c>
      <c r="AU147" s="194" t="s">
        <v>127</v>
      </c>
      <c r="AY147" s="13" t="s">
        <v>120</v>
      </c>
      <c r="BE147" s="195">
        <f>IF(N147="základní",J147,0)</f>
        <v>0</v>
      </c>
      <c r="BF147" s="195">
        <f>IF(N147="snížená",J147,0)</f>
        <v>0</v>
      </c>
      <c r="BG147" s="195">
        <f>IF(N147="zákl. přenesená",J147,0)</f>
        <v>0</v>
      </c>
      <c r="BH147" s="195">
        <f>IF(N147="sníž. přenesená",J147,0)</f>
        <v>0</v>
      </c>
      <c r="BI147" s="195">
        <f>IF(N147="nulová",J147,0)</f>
        <v>0</v>
      </c>
      <c r="BJ147" s="13" t="s">
        <v>127</v>
      </c>
      <c r="BK147" s="195">
        <f>ROUND(I147*H147,2)</f>
        <v>0</v>
      </c>
      <c r="BL147" s="13" t="s">
        <v>126</v>
      </c>
      <c r="BM147" s="194" t="s">
        <v>188</v>
      </c>
    </row>
    <row r="148" spans="2:65" s="1" customFormat="1" ht="24" customHeight="1">
      <c r="B148" s="30"/>
      <c r="C148" s="183" t="s">
        <v>8</v>
      </c>
      <c r="D148" s="183" t="s">
        <v>122</v>
      </c>
      <c r="E148" s="184" t="s">
        <v>189</v>
      </c>
      <c r="F148" s="185" t="s">
        <v>190</v>
      </c>
      <c r="G148" s="186" t="s">
        <v>187</v>
      </c>
      <c r="H148" s="187">
        <v>4.6319999999999997</v>
      </c>
      <c r="I148" s="188"/>
      <c r="J148" s="189">
        <f>ROUND(I148*H148,2)</f>
        <v>0</v>
      </c>
      <c r="K148" s="185" t="s">
        <v>134</v>
      </c>
      <c r="L148" s="34"/>
      <c r="M148" s="190" t="s">
        <v>1</v>
      </c>
      <c r="N148" s="191" t="s">
        <v>42</v>
      </c>
      <c r="O148" s="62"/>
      <c r="P148" s="192">
        <f>O148*H148</f>
        <v>0</v>
      </c>
      <c r="Q148" s="192">
        <v>0</v>
      </c>
      <c r="R148" s="192">
        <f>Q148*H148</f>
        <v>0</v>
      </c>
      <c r="S148" s="192">
        <v>0</v>
      </c>
      <c r="T148" s="193">
        <f>S148*H148</f>
        <v>0</v>
      </c>
      <c r="AR148" s="194" t="s">
        <v>126</v>
      </c>
      <c r="AT148" s="194" t="s">
        <v>122</v>
      </c>
      <c r="AU148" s="194" t="s">
        <v>127</v>
      </c>
      <c r="AY148" s="13" t="s">
        <v>120</v>
      </c>
      <c r="BE148" s="195">
        <f>IF(N148="základní",J148,0)</f>
        <v>0</v>
      </c>
      <c r="BF148" s="195">
        <f>IF(N148="snížená",J148,0)</f>
        <v>0</v>
      </c>
      <c r="BG148" s="195">
        <f>IF(N148="zákl. přenesená",J148,0)</f>
        <v>0</v>
      </c>
      <c r="BH148" s="195">
        <f>IF(N148="sníž. přenesená",J148,0)</f>
        <v>0</v>
      </c>
      <c r="BI148" s="195">
        <f>IF(N148="nulová",J148,0)</f>
        <v>0</v>
      </c>
      <c r="BJ148" s="13" t="s">
        <v>127</v>
      </c>
      <c r="BK148" s="195">
        <f>ROUND(I148*H148,2)</f>
        <v>0</v>
      </c>
      <c r="BL148" s="13" t="s">
        <v>126</v>
      </c>
      <c r="BM148" s="194" t="s">
        <v>191</v>
      </c>
    </row>
    <row r="149" spans="2:65" s="1" customFormat="1" ht="24" customHeight="1">
      <c r="B149" s="30"/>
      <c r="C149" s="183" t="s">
        <v>192</v>
      </c>
      <c r="D149" s="183" t="s">
        <v>122</v>
      </c>
      <c r="E149" s="184" t="s">
        <v>193</v>
      </c>
      <c r="F149" s="185" t="s">
        <v>194</v>
      </c>
      <c r="G149" s="186" t="s">
        <v>187</v>
      </c>
      <c r="H149" s="187">
        <v>111.16800000000001</v>
      </c>
      <c r="I149" s="188"/>
      <c r="J149" s="189">
        <f>ROUND(I149*H149,2)</f>
        <v>0</v>
      </c>
      <c r="K149" s="185" t="s">
        <v>134</v>
      </c>
      <c r="L149" s="34"/>
      <c r="M149" s="190" t="s">
        <v>1</v>
      </c>
      <c r="N149" s="191" t="s">
        <v>42</v>
      </c>
      <c r="O149" s="62"/>
      <c r="P149" s="192">
        <f>O149*H149</f>
        <v>0</v>
      </c>
      <c r="Q149" s="192">
        <v>0</v>
      </c>
      <c r="R149" s="192">
        <f>Q149*H149</f>
        <v>0</v>
      </c>
      <c r="S149" s="192">
        <v>0</v>
      </c>
      <c r="T149" s="193">
        <f>S149*H149</f>
        <v>0</v>
      </c>
      <c r="AR149" s="194" t="s">
        <v>126</v>
      </c>
      <c r="AT149" s="194" t="s">
        <v>122</v>
      </c>
      <c r="AU149" s="194" t="s">
        <v>127</v>
      </c>
      <c r="AY149" s="13" t="s">
        <v>120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13" t="s">
        <v>127</v>
      </c>
      <c r="BK149" s="195">
        <f>ROUND(I149*H149,2)</f>
        <v>0</v>
      </c>
      <c r="BL149" s="13" t="s">
        <v>126</v>
      </c>
      <c r="BM149" s="194" t="s">
        <v>195</v>
      </c>
    </row>
    <row r="150" spans="2:65" s="1" customFormat="1" ht="24" customHeight="1">
      <c r="B150" s="30"/>
      <c r="C150" s="183" t="s">
        <v>196</v>
      </c>
      <c r="D150" s="183" t="s">
        <v>122</v>
      </c>
      <c r="E150" s="184" t="s">
        <v>197</v>
      </c>
      <c r="F150" s="185" t="s">
        <v>198</v>
      </c>
      <c r="G150" s="186" t="s">
        <v>187</v>
      </c>
      <c r="H150" s="187">
        <v>4.3600000000000003</v>
      </c>
      <c r="I150" s="188"/>
      <c r="J150" s="189">
        <f>ROUND(I150*H150,2)</f>
        <v>0</v>
      </c>
      <c r="K150" s="185" t="s">
        <v>134</v>
      </c>
      <c r="L150" s="34"/>
      <c r="M150" s="190" t="s">
        <v>1</v>
      </c>
      <c r="N150" s="191" t="s">
        <v>42</v>
      </c>
      <c r="O150" s="62"/>
      <c r="P150" s="192">
        <f>O150*H150</f>
        <v>0</v>
      </c>
      <c r="Q150" s="192">
        <v>0</v>
      </c>
      <c r="R150" s="192">
        <f>Q150*H150</f>
        <v>0</v>
      </c>
      <c r="S150" s="192">
        <v>0</v>
      </c>
      <c r="T150" s="193">
        <f>S150*H150</f>
        <v>0</v>
      </c>
      <c r="AR150" s="194" t="s">
        <v>126</v>
      </c>
      <c r="AT150" s="194" t="s">
        <v>122</v>
      </c>
      <c r="AU150" s="194" t="s">
        <v>127</v>
      </c>
      <c r="AY150" s="13" t="s">
        <v>120</v>
      </c>
      <c r="BE150" s="195">
        <f>IF(N150="základní",J150,0)</f>
        <v>0</v>
      </c>
      <c r="BF150" s="195">
        <f>IF(N150="snížená",J150,0)</f>
        <v>0</v>
      </c>
      <c r="BG150" s="195">
        <f>IF(N150="zákl. přenesená",J150,0)</f>
        <v>0</v>
      </c>
      <c r="BH150" s="195">
        <f>IF(N150="sníž. přenesená",J150,0)</f>
        <v>0</v>
      </c>
      <c r="BI150" s="195">
        <f>IF(N150="nulová",J150,0)</f>
        <v>0</v>
      </c>
      <c r="BJ150" s="13" t="s">
        <v>127</v>
      </c>
      <c r="BK150" s="195">
        <f>ROUND(I150*H150,2)</f>
        <v>0</v>
      </c>
      <c r="BL150" s="13" t="s">
        <v>126</v>
      </c>
      <c r="BM150" s="194" t="s">
        <v>199</v>
      </c>
    </row>
    <row r="151" spans="2:65" s="11" customFormat="1" ht="22.9" customHeight="1">
      <c r="B151" s="167"/>
      <c r="C151" s="168"/>
      <c r="D151" s="169" t="s">
        <v>75</v>
      </c>
      <c r="E151" s="181" t="s">
        <v>200</v>
      </c>
      <c r="F151" s="181" t="s">
        <v>201</v>
      </c>
      <c r="G151" s="168"/>
      <c r="H151" s="168"/>
      <c r="I151" s="171"/>
      <c r="J151" s="182">
        <f>BK151</f>
        <v>0</v>
      </c>
      <c r="K151" s="168"/>
      <c r="L151" s="173"/>
      <c r="M151" s="174"/>
      <c r="N151" s="175"/>
      <c r="O151" s="175"/>
      <c r="P151" s="176">
        <f>P152</f>
        <v>0</v>
      </c>
      <c r="Q151" s="175"/>
      <c r="R151" s="176">
        <f>R152</f>
        <v>0</v>
      </c>
      <c r="S151" s="175"/>
      <c r="T151" s="177">
        <f>T152</f>
        <v>0</v>
      </c>
      <c r="AR151" s="178" t="s">
        <v>81</v>
      </c>
      <c r="AT151" s="179" t="s">
        <v>75</v>
      </c>
      <c r="AU151" s="179" t="s">
        <v>81</v>
      </c>
      <c r="AY151" s="178" t="s">
        <v>120</v>
      </c>
      <c r="BK151" s="180">
        <f>BK152</f>
        <v>0</v>
      </c>
    </row>
    <row r="152" spans="2:65" s="1" customFormat="1" ht="16.5" customHeight="1">
      <c r="B152" s="30"/>
      <c r="C152" s="183" t="s">
        <v>202</v>
      </c>
      <c r="D152" s="183" t="s">
        <v>122</v>
      </c>
      <c r="E152" s="184" t="s">
        <v>203</v>
      </c>
      <c r="F152" s="185" t="s">
        <v>204</v>
      </c>
      <c r="G152" s="186" t="s">
        <v>187</v>
      </c>
      <c r="H152" s="187">
        <v>4.1749999999999998</v>
      </c>
      <c r="I152" s="188"/>
      <c r="J152" s="189">
        <f>ROUND(I152*H152,2)</f>
        <v>0</v>
      </c>
      <c r="K152" s="185" t="s">
        <v>134</v>
      </c>
      <c r="L152" s="34"/>
      <c r="M152" s="190" t="s">
        <v>1</v>
      </c>
      <c r="N152" s="191" t="s">
        <v>42</v>
      </c>
      <c r="O152" s="62"/>
      <c r="P152" s="192">
        <f>O152*H152</f>
        <v>0</v>
      </c>
      <c r="Q152" s="192">
        <v>0</v>
      </c>
      <c r="R152" s="192">
        <f>Q152*H152</f>
        <v>0</v>
      </c>
      <c r="S152" s="192">
        <v>0</v>
      </c>
      <c r="T152" s="193">
        <f>S152*H152</f>
        <v>0</v>
      </c>
      <c r="AR152" s="194" t="s">
        <v>126</v>
      </c>
      <c r="AT152" s="194" t="s">
        <v>122</v>
      </c>
      <c r="AU152" s="194" t="s">
        <v>127</v>
      </c>
      <c r="AY152" s="13" t="s">
        <v>120</v>
      </c>
      <c r="BE152" s="195">
        <f>IF(N152="základní",J152,0)</f>
        <v>0</v>
      </c>
      <c r="BF152" s="195">
        <f>IF(N152="snížená",J152,0)</f>
        <v>0</v>
      </c>
      <c r="BG152" s="195">
        <f>IF(N152="zákl. přenesená",J152,0)</f>
        <v>0</v>
      </c>
      <c r="BH152" s="195">
        <f>IF(N152="sníž. přenesená",J152,0)</f>
        <v>0</v>
      </c>
      <c r="BI152" s="195">
        <f>IF(N152="nulová",J152,0)</f>
        <v>0</v>
      </c>
      <c r="BJ152" s="13" t="s">
        <v>127</v>
      </c>
      <c r="BK152" s="195">
        <f>ROUND(I152*H152,2)</f>
        <v>0</v>
      </c>
      <c r="BL152" s="13" t="s">
        <v>126</v>
      </c>
      <c r="BM152" s="194" t="s">
        <v>205</v>
      </c>
    </row>
    <row r="153" spans="2:65" s="11" customFormat="1" ht="25.9" customHeight="1">
      <c r="B153" s="167"/>
      <c r="C153" s="168"/>
      <c r="D153" s="169" t="s">
        <v>75</v>
      </c>
      <c r="E153" s="170" t="s">
        <v>206</v>
      </c>
      <c r="F153" s="170" t="s">
        <v>207</v>
      </c>
      <c r="G153" s="168"/>
      <c r="H153" s="168"/>
      <c r="I153" s="171"/>
      <c r="J153" s="172">
        <f>BK153</f>
        <v>0</v>
      </c>
      <c r="K153" s="168"/>
      <c r="L153" s="173"/>
      <c r="M153" s="174"/>
      <c r="N153" s="175"/>
      <c r="O153" s="175"/>
      <c r="P153" s="176">
        <f>P154+P158+P163+P167+P182</f>
        <v>0</v>
      </c>
      <c r="Q153" s="175"/>
      <c r="R153" s="176">
        <f>R154+R158+R163+R167+R182</f>
        <v>1.41993064</v>
      </c>
      <c r="S153" s="175"/>
      <c r="T153" s="177">
        <f>T154+T158+T163+T167+T182</f>
        <v>0.27179001999999997</v>
      </c>
      <c r="AR153" s="178" t="s">
        <v>127</v>
      </c>
      <c r="AT153" s="179" t="s">
        <v>75</v>
      </c>
      <c r="AU153" s="179" t="s">
        <v>76</v>
      </c>
      <c r="AY153" s="178" t="s">
        <v>120</v>
      </c>
      <c r="BK153" s="180">
        <f>BK154+BK158+BK163+BK167+BK182</f>
        <v>0</v>
      </c>
    </row>
    <row r="154" spans="2:65" s="11" customFormat="1" ht="22.9" customHeight="1">
      <c r="B154" s="167"/>
      <c r="C154" s="168"/>
      <c r="D154" s="169" t="s">
        <v>75</v>
      </c>
      <c r="E154" s="181" t="s">
        <v>208</v>
      </c>
      <c r="F154" s="181" t="s">
        <v>209</v>
      </c>
      <c r="G154" s="168"/>
      <c r="H154" s="168"/>
      <c r="I154" s="171"/>
      <c r="J154" s="182">
        <f>BK154</f>
        <v>0</v>
      </c>
      <c r="K154" s="168"/>
      <c r="L154" s="173"/>
      <c r="M154" s="174"/>
      <c r="N154" s="175"/>
      <c r="O154" s="175"/>
      <c r="P154" s="176">
        <f>SUM(P155:P157)</f>
        <v>0</v>
      </c>
      <c r="Q154" s="175"/>
      <c r="R154" s="176">
        <f>SUM(R155:R157)</f>
        <v>0</v>
      </c>
      <c r="S154" s="175"/>
      <c r="T154" s="177">
        <f>SUM(T155:T157)</f>
        <v>0</v>
      </c>
      <c r="AR154" s="178" t="s">
        <v>127</v>
      </c>
      <c r="AT154" s="179" t="s">
        <v>75</v>
      </c>
      <c r="AU154" s="179" t="s">
        <v>81</v>
      </c>
      <c r="AY154" s="178" t="s">
        <v>120</v>
      </c>
      <c r="BK154" s="180">
        <f>SUM(BK155:BK157)</f>
        <v>0</v>
      </c>
    </row>
    <row r="155" spans="2:65" s="1" customFormat="1" ht="16.5" customHeight="1">
      <c r="B155" s="30"/>
      <c r="C155" s="183" t="s">
        <v>210</v>
      </c>
      <c r="D155" s="183" t="s">
        <v>122</v>
      </c>
      <c r="E155" s="184" t="s">
        <v>211</v>
      </c>
      <c r="F155" s="185" t="s">
        <v>212</v>
      </c>
      <c r="G155" s="186" t="s">
        <v>133</v>
      </c>
      <c r="H155" s="187">
        <v>1</v>
      </c>
      <c r="I155" s="188"/>
      <c r="J155" s="189">
        <f>ROUND(I155*H155,2)</f>
        <v>0</v>
      </c>
      <c r="K155" s="185" t="s">
        <v>1</v>
      </c>
      <c r="L155" s="34"/>
      <c r="M155" s="190" t="s">
        <v>1</v>
      </c>
      <c r="N155" s="191" t="s">
        <v>42</v>
      </c>
      <c r="O155" s="62"/>
      <c r="P155" s="192">
        <f>O155*H155</f>
        <v>0</v>
      </c>
      <c r="Q155" s="192">
        <v>0</v>
      </c>
      <c r="R155" s="192">
        <f>Q155*H155</f>
        <v>0</v>
      </c>
      <c r="S155" s="192">
        <v>0</v>
      </c>
      <c r="T155" s="193">
        <f>S155*H155</f>
        <v>0</v>
      </c>
      <c r="AR155" s="194" t="s">
        <v>192</v>
      </c>
      <c r="AT155" s="194" t="s">
        <v>122</v>
      </c>
      <c r="AU155" s="194" t="s">
        <v>127</v>
      </c>
      <c r="AY155" s="13" t="s">
        <v>120</v>
      </c>
      <c r="BE155" s="195">
        <f>IF(N155="základní",J155,0)</f>
        <v>0</v>
      </c>
      <c r="BF155" s="195">
        <f>IF(N155="snížená",J155,0)</f>
        <v>0</v>
      </c>
      <c r="BG155" s="195">
        <f>IF(N155="zákl. přenesená",J155,0)</f>
        <v>0</v>
      </c>
      <c r="BH155" s="195">
        <f>IF(N155="sníž. přenesená",J155,0)</f>
        <v>0</v>
      </c>
      <c r="BI155" s="195">
        <f>IF(N155="nulová",J155,0)</f>
        <v>0</v>
      </c>
      <c r="BJ155" s="13" t="s">
        <v>127</v>
      </c>
      <c r="BK155" s="195">
        <f>ROUND(I155*H155,2)</f>
        <v>0</v>
      </c>
      <c r="BL155" s="13" t="s">
        <v>192</v>
      </c>
      <c r="BM155" s="194" t="s">
        <v>213</v>
      </c>
    </row>
    <row r="156" spans="2:65" s="1" customFormat="1" ht="16.5" customHeight="1">
      <c r="B156" s="30"/>
      <c r="C156" s="183" t="s">
        <v>214</v>
      </c>
      <c r="D156" s="183" t="s">
        <v>122</v>
      </c>
      <c r="E156" s="184" t="s">
        <v>215</v>
      </c>
      <c r="F156" s="185" t="s">
        <v>216</v>
      </c>
      <c r="G156" s="186" t="s">
        <v>133</v>
      </c>
      <c r="H156" s="187">
        <v>1</v>
      </c>
      <c r="I156" s="188"/>
      <c r="J156" s="189">
        <f>ROUND(I156*H156,2)</f>
        <v>0</v>
      </c>
      <c r="K156" s="185" t="s">
        <v>1</v>
      </c>
      <c r="L156" s="34"/>
      <c r="M156" s="190" t="s">
        <v>1</v>
      </c>
      <c r="N156" s="191" t="s">
        <v>42</v>
      </c>
      <c r="O156" s="62"/>
      <c r="P156" s="192">
        <f>O156*H156</f>
        <v>0</v>
      </c>
      <c r="Q156" s="192">
        <v>0</v>
      </c>
      <c r="R156" s="192">
        <f>Q156*H156</f>
        <v>0</v>
      </c>
      <c r="S156" s="192">
        <v>0</v>
      </c>
      <c r="T156" s="193">
        <f>S156*H156</f>
        <v>0</v>
      </c>
      <c r="AR156" s="194" t="s">
        <v>192</v>
      </c>
      <c r="AT156" s="194" t="s">
        <v>122</v>
      </c>
      <c r="AU156" s="194" t="s">
        <v>127</v>
      </c>
      <c r="AY156" s="13" t="s">
        <v>120</v>
      </c>
      <c r="BE156" s="195">
        <f>IF(N156="základní",J156,0)</f>
        <v>0</v>
      </c>
      <c r="BF156" s="195">
        <f>IF(N156="snížená",J156,0)</f>
        <v>0</v>
      </c>
      <c r="BG156" s="195">
        <f>IF(N156="zákl. přenesená",J156,0)</f>
        <v>0</v>
      </c>
      <c r="BH156" s="195">
        <f>IF(N156="sníž. přenesená",J156,0)</f>
        <v>0</v>
      </c>
      <c r="BI156" s="195">
        <f>IF(N156="nulová",J156,0)</f>
        <v>0</v>
      </c>
      <c r="BJ156" s="13" t="s">
        <v>127</v>
      </c>
      <c r="BK156" s="195">
        <f>ROUND(I156*H156,2)</f>
        <v>0</v>
      </c>
      <c r="BL156" s="13" t="s">
        <v>192</v>
      </c>
      <c r="BM156" s="194" t="s">
        <v>217</v>
      </c>
    </row>
    <row r="157" spans="2:65" s="1" customFormat="1" ht="24" customHeight="1">
      <c r="B157" s="30"/>
      <c r="C157" s="183" t="s">
        <v>7</v>
      </c>
      <c r="D157" s="183" t="s">
        <v>122</v>
      </c>
      <c r="E157" s="184" t="s">
        <v>218</v>
      </c>
      <c r="F157" s="185" t="s">
        <v>219</v>
      </c>
      <c r="G157" s="186" t="s">
        <v>220</v>
      </c>
      <c r="H157" s="196"/>
      <c r="I157" s="188"/>
      <c r="J157" s="189">
        <f>ROUND(I157*H157,2)</f>
        <v>0</v>
      </c>
      <c r="K157" s="185" t="s">
        <v>168</v>
      </c>
      <c r="L157" s="34"/>
      <c r="M157" s="190" t="s">
        <v>1</v>
      </c>
      <c r="N157" s="191" t="s">
        <v>42</v>
      </c>
      <c r="O157" s="62"/>
      <c r="P157" s="192">
        <f>O157*H157</f>
        <v>0</v>
      </c>
      <c r="Q157" s="192">
        <v>0</v>
      </c>
      <c r="R157" s="192">
        <f>Q157*H157</f>
        <v>0</v>
      </c>
      <c r="S157" s="192">
        <v>0</v>
      </c>
      <c r="T157" s="193">
        <f>S157*H157</f>
        <v>0</v>
      </c>
      <c r="AR157" s="194" t="s">
        <v>192</v>
      </c>
      <c r="AT157" s="194" t="s">
        <v>122</v>
      </c>
      <c r="AU157" s="194" t="s">
        <v>127</v>
      </c>
      <c r="AY157" s="13" t="s">
        <v>120</v>
      </c>
      <c r="BE157" s="195">
        <f>IF(N157="základní",J157,0)</f>
        <v>0</v>
      </c>
      <c r="BF157" s="195">
        <f>IF(N157="snížená",J157,0)</f>
        <v>0</v>
      </c>
      <c r="BG157" s="195">
        <f>IF(N157="zákl. přenesená",J157,0)</f>
        <v>0</v>
      </c>
      <c r="BH157" s="195">
        <f>IF(N157="sníž. přenesená",J157,0)</f>
        <v>0</v>
      </c>
      <c r="BI157" s="195">
        <f>IF(N157="nulová",J157,0)</f>
        <v>0</v>
      </c>
      <c r="BJ157" s="13" t="s">
        <v>127</v>
      </c>
      <c r="BK157" s="195">
        <f>ROUND(I157*H157,2)</f>
        <v>0</v>
      </c>
      <c r="BL157" s="13" t="s">
        <v>192</v>
      </c>
      <c r="BM157" s="194" t="s">
        <v>221</v>
      </c>
    </row>
    <row r="158" spans="2:65" s="11" customFormat="1" ht="22.9" customHeight="1">
      <c r="B158" s="167"/>
      <c r="C158" s="168"/>
      <c r="D158" s="169" t="s">
        <v>75</v>
      </c>
      <c r="E158" s="181" t="s">
        <v>222</v>
      </c>
      <c r="F158" s="181" t="s">
        <v>223</v>
      </c>
      <c r="G158" s="168"/>
      <c r="H158" s="168"/>
      <c r="I158" s="171"/>
      <c r="J158" s="182">
        <f>BK158</f>
        <v>0</v>
      </c>
      <c r="K158" s="168"/>
      <c r="L158" s="173"/>
      <c r="M158" s="174"/>
      <c r="N158" s="175"/>
      <c r="O158" s="175"/>
      <c r="P158" s="176">
        <f>SUM(P159:P162)</f>
        <v>0</v>
      </c>
      <c r="Q158" s="175"/>
      <c r="R158" s="176">
        <f>SUM(R159:R162)</f>
        <v>0</v>
      </c>
      <c r="S158" s="175"/>
      <c r="T158" s="177">
        <f>SUM(T159:T162)</f>
        <v>0</v>
      </c>
      <c r="AR158" s="178" t="s">
        <v>127</v>
      </c>
      <c r="AT158" s="179" t="s">
        <v>75</v>
      </c>
      <c r="AU158" s="179" t="s">
        <v>81</v>
      </c>
      <c r="AY158" s="178" t="s">
        <v>120</v>
      </c>
      <c r="BK158" s="180">
        <f>SUM(BK159:BK162)</f>
        <v>0</v>
      </c>
    </row>
    <row r="159" spans="2:65" s="1" customFormat="1" ht="24" customHeight="1">
      <c r="B159" s="30"/>
      <c r="C159" s="183" t="s">
        <v>224</v>
      </c>
      <c r="D159" s="183" t="s">
        <v>122</v>
      </c>
      <c r="E159" s="184" t="s">
        <v>225</v>
      </c>
      <c r="F159" s="185" t="s">
        <v>226</v>
      </c>
      <c r="G159" s="186" t="s">
        <v>133</v>
      </c>
      <c r="H159" s="187">
        <v>18</v>
      </c>
      <c r="I159" s="188"/>
      <c r="J159" s="189">
        <f>ROUND(I159*H159,2)</f>
        <v>0</v>
      </c>
      <c r="K159" s="185" t="s">
        <v>1</v>
      </c>
      <c r="L159" s="34"/>
      <c r="M159" s="190" t="s">
        <v>1</v>
      </c>
      <c r="N159" s="191" t="s">
        <v>42</v>
      </c>
      <c r="O159" s="62"/>
      <c r="P159" s="192">
        <f>O159*H159</f>
        <v>0</v>
      </c>
      <c r="Q159" s="192">
        <v>0</v>
      </c>
      <c r="R159" s="192">
        <f>Q159*H159</f>
        <v>0</v>
      </c>
      <c r="S159" s="192">
        <v>0</v>
      </c>
      <c r="T159" s="193">
        <f>S159*H159</f>
        <v>0</v>
      </c>
      <c r="AR159" s="194" t="s">
        <v>192</v>
      </c>
      <c r="AT159" s="194" t="s">
        <v>122</v>
      </c>
      <c r="AU159" s="194" t="s">
        <v>127</v>
      </c>
      <c r="AY159" s="13" t="s">
        <v>120</v>
      </c>
      <c r="BE159" s="195">
        <f>IF(N159="základní",J159,0)</f>
        <v>0</v>
      </c>
      <c r="BF159" s="195">
        <f>IF(N159="snížená",J159,0)</f>
        <v>0</v>
      </c>
      <c r="BG159" s="195">
        <f>IF(N159="zákl. přenesená",J159,0)</f>
        <v>0</v>
      </c>
      <c r="BH159" s="195">
        <f>IF(N159="sníž. přenesená",J159,0)</f>
        <v>0</v>
      </c>
      <c r="BI159" s="195">
        <f>IF(N159="nulová",J159,0)</f>
        <v>0</v>
      </c>
      <c r="BJ159" s="13" t="s">
        <v>127</v>
      </c>
      <c r="BK159" s="195">
        <f>ROUND(I159*H159,2)</f>
        <v>0</v>
      </c>
      <c r="BL159" s="13" t="s">
        <v>192</v>
      </c>
      <c r="BM159" s="194" t="s">
        <v>227</v>
      </c>
    </row>
    <row r="160" spans="2:65" s="1" customFormat="1" ht="24" customHeight="1">
      <c r="B160" s="30"/>
      <c r="C160" s="183" t="s">
        <v>228</v>
      </c>
      <c r="D160" s="183" t="s">
        <v>122</v>
      </c>
      <c r="E160" s="184" t="s">
        <v>229</v>
      </c>
      <c r="F160" s="185" t="s">
        <v>230</v>
      </c>
      <c r="G160" s="186" t="s">
        <v>133</v>
      </c>
      <c r="H160" s="187">
        <v>1</v>
      </c>
      <c r="I160" s="188"/>
      <c r="J160" s="189">
        <f>ROUND(I160*H160,2)</f>
        <v>0</v>
      </c>
      <c r="K160" s="185" t="s">
        <v>1</v>
      </c>
      <c r="L160" s="34"/>
      <c r="M160" s="190" t="s">
        <v>1</v>
      </c>
      <c r="N160" s="191" t="s">
        <v>42</v>
      </c>
      <c r="O160" s="62"/>
      <c r="P160" s="192">
        <f>O160*H160</f>
        <v>0</v>
      </c>
      <c r="Q160" s="192">
        <v>0</v>
      </c>
      <c r="R160" s="192">
        <f>Q160*H160</f>
        <v>0</v>
      </c>
      <c r="S160" s="192">
        <v>0</v>
      </c>
      <c r="T160" s="193">
        <f>S160*H160</f>
        <v>0</v>
      </c>
      <c r="AR160" s="194" t="s">
        <v>192</v>
      </c>
      <c r="AT160" s="194" t="s">
        <v>122</v>
      </c>
      <c r="AU160" s="194" t="s">
        <v>127</v>
      </c>
      <c r="AY160" s="13" t="s">
        <v>120</v>
      </c>
      <c r="BE160" s="195">
        <f>IF(N160="základní",J160,0)</f>
        <v>0</v>
      </c>
      <c r="BF160" s="195">
        <f>IF(N160="snížená",J160,0)</f>
        <v>0</v>
      </c>
      <c r="BG160" s="195">
        <f>IF(N160="zákl. přenesená",J160,0)</f>
        <v>0</v>
      </c>
      <c r="BH160" s="195">
        <f>IF(N160="sníž. přenesená",J160,0)</f>
        <v>0</v>
      </c>
      <c r="BI160" s="195">
        <f>IF(N160="nulová",J160,0)</f>
        <v>0</v>
      </c>
      <c r="BJ160" s="13" t="s">
        <v>127</v>
      </c>
      <c r="BK160" s="195">
        <f>ROUND(I160*H160,2)</f>
        <v>0</v>
      </c>
      <c r="BL160" s="13" t="s">
        <v>192</v>
      </c>
      <c r="BM160" s="194" t="s">
        <v>231</v>
      </c>
    </row>
    <row r="161" spans="2:65" s="1" customFormat="1" ht="24" customHeight="1">
      <c r="B161" s="30"/>
      <c r="C161" s="183" t="s">
        <v>232</v>
      </c>
      <c r="D161" s="183" t="s">
        <v>122</v>
      </c>
      <c r="E161" s="184" t="s">
        <v>233</v>
      </c>
      <c r="F161" s="185" t="s">
        <v>234</v>
      </c>
      <c r="G161" s="186" t="s">
        <v>133</v>
      </c>
      <c r="H161" s="187">
        <v>5</v>
      </c>
      <c r="I161" s="188"/>
      <c r="J161" s="189">
        <f>ROUND(I161*H161,2)</f>
        <v>0</v>
      </c>
      <c r="K161" s="185" t="s">
        <v>1</v>
      </c>
      <c r="L161" s="34"/>
      <c r="M161" s="190" t="s">
        <v>1</v>
      </c>
      <c r="N161" s="191" t="s">
        <v>42</v>
      </c>
      <c r="O161" s="62"/>
      <c r="P161" s="192">
        <f>O161*H161</f>
        <v>0</v>
      </c>
      <c r="Q161" s="192">
        <v>0</v>
      </c>
      <c r="R161" s="192">
        <f>Q161*H161</f>
        <v>0</v>
      </c>
      <c r="S161" s="192">
        <v>0</v>
      </c>
      <c r="T161" s="193">
        <f>S161*H161</f>
        <v>0</v>
      </c>
      <c r="AR161" s="194" t="s">
        <v>192</v>
      </c>
      <c r="AT161" s="194" t="s">
        <v>122</v>
      </c>
      <c r="AU161" s="194" t="s">
        <v>127</v>
      </c>
      <c r="AY161" s="13" t="s">
        <v>120</v>
      </c>
      <c r="BE161" s="195">
        <f>IF(N161="základní",J161,0)</f>
        <v>0</v>
      </c>
      <c r="BF161" s="195">
        <f>IF(N161="snížená",J161,0)</f>
        <v>0</v>
      </c>
      <c r="BG161" s="195">
        <f>IF(N161="zákl. přenesená",J161,0)</f>
        <v>0</v>
      </c>
      <c r="BH161" s="195">
        <f>IF(N161="sníž. přenesená",J161,0)</f>
        <v>0</v>
      </c>
      <c r="BI161" s="195">
        <f>IF(N161="nulová",J161,0)</f>
        <v>0</v>
      </c>
      <c r="BJ161" s="13" t="s">
        <v>127</v>
      </c>
      <c r="BK161" s="195">
        <f>ROUND(I161*H161,2)</f>
        <v>0</v>
      </c>
      <c r="BL161" s="13" t="s">
        <v>192</v>
      </c>
      <c r="BM161" s="194" t="s">
        <v>235</v>
      </c>
    </row>
    <row r="162" spans="2:65" s="1" customFormat="1" ht="24" customHeight="1">
      <c r="B162" s="30"/>
      <c r="C162" s="183" t="s">
        <v>236</v>
      </c>
      <c r="D162" s="183" t="s">
        <v>122</v>
      </c>
      <c r="E162" s="184" t="s">
        <v>237</v>
      </c>
      <c r="F162" s="185" t="s">
        <v>238</v>
      </c>
      <c r="G162" s="186" t="s">
        <v>220</v>
      </c>
      <c r="H162" s="196"/>
      <c r="I162" s="188"/>
      <c r="J162" s="189">
        <f>ROUND(I162*H162,2)</f>
        <v>0</v>
      </c>
      <c r="K162" s="185" t="s">
        <v>134</v>
      </c>
      <c r="L162" s="34"/>
      <c r="M162" s="190" t="s">
        <v>1</v>
      </c>
      <c r="N162" s="191" t="s">
        <v>42</v>
      </c>
      <c r="O162" s="62"/>
      <c r="P162" s="192">
        <f>O162*H162</f>
        <v>0</v>
      </c>
      <c r="Q162" s="192">
        <v>0</v>
      </c>
      <c r="R162" s="192">
        <f>Q162*H162</f>
        <v>0</v>
      </c>
      <c r="S162" s="192">
        <v>0</v>
      </c>
      <c r="T162" s="193">
        <f>S162*H162</f>
        <v>0</v>
      </c>
      <c r="AR162" s="194" t="s">
        <v>192</v>
      </c>
      <c r="AT162" s="194" t="s">
        <v>122</v>
      </c>
      <c r="AU162" s="194" t="s">
        <v>127</v>
      </c>
      <c r="AY162" s="13" t="s">
        <v>120</v>
      </c>
      <c r="BE162" s="195">
        <f>IF(N162="základní",J162,0)</f>
        <v>0</v>
      </c>
      <c r="BF162" s="195">
        <f>IF(N162="snížená",J162,0)</f>
        <v>0</v>
      </c>
      <c r="BG162" s="195">
        <f>IF(N162="zákl. přenesená",J162,0)</f>
        <v>0</v>
      </c>
      <c r="BH162" s="195">
        <f>IF(N162="sníž. přenesená",J162,0)</f>
        <v>0</v>
      </c>
      <c r="BI162" s="195">
        <f>IF(N162="nulová",J162,0)</f>
        <v>0</v>
      </c>
      <c r="BJ162" s="13" t="s">
        <v>127</v>
      </c>
      <c r="BK162" s="195">
        <f>ROUND(I162*H162,2)</f>
        <v>0</v>
      </c>
      <c r="BL162" s="13" t="s">
        <v>192</v>
      </c>
      <c r="BM162" s="194" t="s">
        <v>239</v>
      </c>
    </row>
    <row r="163" spans="2:65" s="11" customFormat="1" ht="22.9" customHeight="1">
      <c r="B163" s="167"/>
      <c r="C163" s="168"/>
      <c r="D163" s="169" t="s">
        <v>75</v>
      </c>
      <c r="E163" s="181" t="s">
        <v>240</v>
      </c>
      <c r="F163" s="181" t="s">
        <v>241</v>
      </c>
      <c r="G163" s="168"/>
      <c r="H163" s="168"/>
      <c r="I163" s="171"/>
      <c r="J163" s="182">
        <f>BK163</f>
        <v>0</v>
      </c>
      <c r="K163" s="168"/>
      <c r="L163" s="173"/>
      <c r="M163" s="174"/>
      <c r="N163" s="175"/>
      <c r="O163" s="175"/>
      <c r="P163" s="176">
        <f>SUM(P164:P166)</f>
        <v>0</v>
      </c>
      <c r="Q163" s="175"/>
      <c r="R163" s="176">
        <f>SUM(R164:R166)</f>
        <v>2.9999999999999997E-4</v>
      </c>
      <c r="S163" s="175"/>
      <c r="T163" s="177">
        <f>SUM(T164:T166)</f>
        <v>0</v>
      </c>
      <c r="AR163" s="178" t="s">
        <v>127</v>
      </c>
      <c r="AT163" s="179" t="s">
        <v>75</v>
      </c>
      <c r="AU163" s="179" t="s">
        <v>81</v>
      </c>
      <c r="AY163" s="178" t="s">
        <v>120</v>
      </c>
      <c r="BK163" s="180">
        <f>SUM(BK164:BK166)</f>
        <v>0</v>
      </c>
    </row>
    <row r="164" spans="2:65" s="1" customFormat="1" ht="16.5" customHeight="1">
      <c r="B164" s="30"/>
      <c r="C164" s="183" t="s">
        <v>242</v>
      </c>
      <c r="D164" s="183" t="s">
        <v>122</v>
      </c>
      <c r="E164" s="184" t="s">
        <v>243</v>
      </c>
      <c r="F164" s="185" t="s">
        <v>244</v>
      </c>
      <c r="G164" s="186" t="s">
        <v>133</v>
      </c>
      <c r="H164" s="187">
        <v>1</v>
      </c>
      <c r="I164" s="188"/>
      <c r="J164" s="189">
        <f>ROUND(I164*H164,2)</f>
        <v>0</v>
      </c>
      <c r="K164" s="185" t="s">
        <v>1</v>
      </c>
      <c r="L164" s="34"/>
      <c r="M164" s="190" t="s">
        <v>1</v>
      </c>
      <c r="N164" s="191" t="s">
        <v>42</v>
      </c>
      <c r="O164" s="62"/>
      <c r="P164" s="192">
        <f>O164*H164</f>
        <v>0</v>
      </c>
      <c r="Q164" s="192">
        <v>1.4999999999999999E-4</v>
      </c>
      <c r="R164" s="192">
        <f>Q164*H164</f>
        <v>1.4999999999999999E-4</v>
      </c>
      <c r="S164" s="192">
        <v>0</v>
      </c>
      <c r="T164" s="193">
        <f>S164*H164</f>
        <v>0</v>
      </c>
      <c r="AR164" s="194" t="s">
        <v>192</v>
      </c>
      <c r="AT164" s="194" t="s">
        <v>122</v>
      </c>
      <c r="AU164" s="194" t="s">
        <v>127</v>
      </c>
      <c r="AY164" s="13" t="s">
        <v>120</v>
      </c>
      <c r="BE164" s="195">
        <f>IF(N164="základní",J164,0)</f>
        <v>0</v>
      </c>
      <c r="BF164" s="195">
        <f>IF(N164="snížená",J164,0)</f>
        <v>0</v>
      </c>
      <c r="BG164" s="195">
        <f>IF(N164="zákl. přenesená",J164,0)</f>
        <v>0</v>
      </c>
      <c r="BH164" s="195">
        <f>IF(N164="sníž. přenesená",J164,0)</f>
        <v>0</v>
      </c>
      <c r="BI164" s="195">
        <f>IF(N164="nulová",J164,0)</f>
        <v>0</v>
      </c>
      <c r="BJ164" s="13" t="s">
        <v>127</v>
      </c>
      <c r="BK164" s="195">
        <f>ROUND(I164*H164,2)</f>
        <v>0</v>
      </c>
      <c r="BL164" s="13" t="s">
        <v>192</v>
      </c>
      <c r="BM164" s="194" t="s">
        <v>245</v>
      </c>
    </row>
    <row r="165" spans="2:65" s="1" customFormat="1" ht="16.5" customHeight="1">
      <c r="B165" s="30"/>
      <c r="C165" s="183" t="s">
        <v>246</v>
      </c>
      <c r="D165" s="183" t="s">
        <v>122</v>
      </c>
      <c r="E165" s="184" t="s">
        <v>247</v>
      </c>
      <c r="F165" s="185" t="s">
        <v>248</v>
      </c>
      <c r="G165" s="186" t="s">
        <v>125</v>
      </c>
      <c r="H165" s="187">
        <v>1</v>
      </c>
      <c r="I165" s="188"/>
      <c r="J165" s="189">
        <f>ROUND(I165*H165,2)</f>
        <v>0</v>
      </c>
      <c r="K165" s="185" t="s">
        <v>1</v>
      </c>
      <c r="L165" s="34"/>
      <c r="M165" s="190" t="s">
        <v>1</v>
      </c>
      <c r="N165" s="191" t="s">
        <v>42</v>
      </c>
      <c r="O165" s="62"/>
      <c r="P165" s="192">
        <f>O165*H165</f>
        <v>0</v>
      </c>
      <c r="Q165" s="192">
        <v>1.4999999999999999E-4</v>
      </c>
      <c r="R165" s="192">
        <f>Q165*H165</f>
        <v>1.4999999999999999E-4</v>
      </c>
      <c r="S165" s="192">
        <v>0</v>
      </c>
      <c r="T165" s="193">
        <f>S165*H165</f>
        <v>0</v>
      </c>
      <c r="AR165" s="194" t="s">
        <v>192</v>
      </c>
      <c r="AT165" s="194" t="s">
        <v>122</v>
      </c>
      <c r="AU165" s="194" t="s">
        <v>127</v>
      </c>
      <c r="AY165" s="13" t="s">
        <v>120</v>
      </c>
      <c r="BE165" s="195">
        <f>IF(N165="základní",J165,0)</f>
        <v>0</v>
      </c>
      <c r="BF165" s="195">
        <f>IF(N165="snížená",J165,0)</f>
        <v>0</v>
      </c>
      <c r="BG165" s="195">
        <f>IF(N165="zákl. přenesená",J165,0)</f>
        <v>0</v>
      </c>
      <c r="BH165" s="195">
        <f>IF(N165="sníž. přenesená",J165,0)</f>
        <v>0</v>
      </c>
      <c r="BI165" s="195">
        <f>IF(N165="nulová",J165,0)</f>
        <v>0</v>
      </c>
      <c r="BJ165" s="13" t="s">
        <v>127</v>
      </c>
      <c r="BK165" s="195">
        <f>ROUND(I165*H165,2)</f>
        <v>0</v>
      </c>
      <c r="BL165" s="13" t="s">
        <v>192</v>
      </c>
      <c r="BM165" s="194" t="s">
        <v>249</v>
      </c>
    </row>
    <row r="166" spans="2:65" s="1" customFormat="1" ht="24" customHeight="1">
      <c r="B166" s="30"/>
      <c r="C166" s="183" t="s">
        <v>250</v>
      </c>
      <c r="D166" s="183" t="s">
        <v>122</v>
      </c>
      <c r="E166" s="184" t="s">
        <v>251</v>
      </c>
      <c r="F166" s="185" t="s">
        <v>252</v>
      </c>
      <c r="G166" s="186" t="s">
        <v>220</v>
      </c>
      <c r="H166" s="196"/>
      <c r="I166" s="188"/>
      <c r="J166" s="189">
        <f>ROUND(I166*H166,2)</f>
        <v>0</v>
      </c>
      <c r="K166" s="185" t="s">
        <v>134</v>
      </c>
      <c r="L166" s="34"/>
      <c r="M166" s="190" t="s">
        <v>1</v>
      </c>
      <c r="N166" s="191" t="s">
        <v>42</v>
      </c>
      <c r="O166" s="62"/>
      <c r="P166" s="192">
        <f>O166*H166</f>
        <v>0</v>
      </c>
      <c r="Q166" s="192">
        <v>0</v>
      </c>
      <c r="R166" s="192">
        <f>Q166*H166</f>
        <v>0</v>
      </c>
      <c r="S166" s="192">
        <v>0</v>
      </c>
      <c r="T166" s="193">
        <f>S166*H166</f>
        <v>0</v>
      </c>
      <c r="AR166" s="194" t="s">
        <v>192</v>
      </c>
      <c r="AT166" s="194" t="s">
        <v>122</v>
      </c>
      <c r="AU166" s="194" t="s">
        <v>127</v>
      </c>
      <c r="AY166" s="13" t="s">
        <v>120</v>
      </c>
      <c r="BE166" s="195">
        <f>IF(N166="základní",J166,0)</f>
        <v>0</v>
      </c>
      <c r="BF166" s="195">
        <f>IF(N166="snížená",J166,0)</f>
        <v>0</v>
      </c>
      <c r="BG166" s="195">
        <f>IF(N166="zákl. přenesená",J166,0)</f>
        <v>0</v>
      </c>
      <c r="BH166" s="195">
        <f>IF(N166="sníž. přenesená",J166,0)</f>
        <v>0</v>
      </c>
      <c r="BI166" s="195">
        <f>IF(N166="nulová",J166,0)</f>
        <v>0</v>
      </c>
      <c r="BJ166" s="13" t="s">
        <v>127</v>
      </c>
      <c r="BK166" s="195">
        <f>ROUND(I166*H166,2)</f>
        <v>0</v>
      </c>
      <c r="BL166" s="13" t="s">
        <v>192</v>
      </c>
      <c r="BM166" s="194" t="s">
        <v>253</v>
      </c>
    </row>
    <row r="167" spans="2:65" s="11" customFormat="1" ht="22.9" customHeight="1">
      <c r="B167" s="167"/>
      <c r="C167" s="168"/>
      <c r="D167" s="169" t="s">
        <v>75</v>
      </c>
      <c r="E167" s="181" t="s">
        <v>254</v>
      </c>
      <c r="F167" s="181" t="s">
        <v>255</v>
      </c>
      <c r="G167" s="168"/>
      <c r="H167" s="168"/>
      <c r="I167" s="171"/>
      <c r="J167" s="182">
        <f>BK167</f>
        <v>0</v>
      </c>
      <c r="K167" s="168"/>
      <c r="L167" s="173"/>
      <c r="M167" s="174"/>
      <c r="N167" s="175"/>
      <c r="O167" s="175"/>
      <c r="P167" s="176">
        <f>SUM(P168:P181)</f>
        <v>0</v>
      </c>
      <c r="Q167" s="175"/>
      <c r="R167" s="176">
        <f>SUM(R168:R181)</f>
        <v>0.28776345999999997</v>
      </c>
      <c r="S167" s="175"/>
      <c r="T167" s="177">
        <f>SUM(T168:T181)</f>
        <v>0</v>
      </c>
      <c r="AR167" s="178" t="s">
        <v>127</v>
      </c>
      <c r="AT167" s="179" t="s">
        <v>75</v>
      </c>
      <c r="AU167" s="179" t="s">
        <v>81</v>
      </c>
      <c r="AY167" s="178" t="s">
        <v>120</v>
      </c>
      <c r="BK167" s="180">
        <f>SUM(BK168:BK181)</f>
        <v>0</v>
      </c>
    </row>
    <row r="168" spans="2:65" s="1" customFormat="1" ht="16.5" customHeight="1">
      <c r="B168" s="30"/>
      <c r="C168" s="183" t="s">
        <v>256</v>
      </c>
      <c r="D168" s="183" t="s">
        <v>122</v>
      </c>
      <c r="E168" s="184" t="s">
        <v>257</v>
      </c>
      <c r="F168" s="185" t="s">
        <v>258</v>
      </c>
      <c r="G168" s="186" t="s">
        <v>139</v>
      </c>
      <c r="H168" s="187">
        <v>313.83600000000001</v>
      </c>
      <c r="I168" s="188"/>
      <c r="J168" s="189">
        <f t="shared" ref="J168:J181" si="10">ROUND(I168*H168,2)</f>
        <v>0</v>
      </c>
      <c r="K168" s="185" t="s">
        <v>134</v>
      </c>
      <c r="L168" s="34"/>
      <c r="M168" s="190" t="s">
        <v>1</v>
      </c>
      <c r="N168" s="191" t="s">
        <v>42</v>
      </c>
      <c r="O168" s="62"/>
      <c r="P168" s="192">
        <f t="shared" ref="P168:P181" si="11">O168*H168</f>
        <v>0</v>
      </c>
      <c r="Q168" s="192">
        <v>2.0000000000000002E-5</v>
      </c>
      <c r="R168" s="192">
        <f t="shared" ref="R168:R181" si="12">Q168*H168</f>
        <v>6.2767200000000004E-3</v>
      </c>
      <c r="S168" s="192">
        <v>0</v>
      </c>
      <c r="T168" s="193">
        <f t="shared" ref="T168:T181" si="13">S168*H168</f>
        <v>0</v>
      </c>
      <c r="AR168" s="194" t="s">
        <v>192</v>
      </c>
      <c r="AT168" s="194" t="s">
        <v>122</v>
      </c>
      <c r="AU168" s="194" t="s">
        <v>127</v>
      </c>
      <c r="AY168" s="13" t="s">
        <v>120</v>
      </c>
      <c r="BE168" s="195">
        <f t="shared" ref="BE168:BE181" si="14">IF(N168="základní",J168,0)</f>
        <v>0</v>
      </c>
      <c r="BF168" s="195">
        <f t="shared" ref="BF168:BF181" si="15">IF(N168="snížená",J168,0)</f>
        <v>0</v>
      </c>
      <c r="BG168" s="195">
        <f t="shared" ref="BG168:BG181" si="16">IF(N168="zákl. přenesená",J168,0)</f>
        <v>0</v>
      </c>
      <c r="BH168" s="195">
        <f t="shared" ref="BH168:BH181" si="17">IF(N168="sníž. přenesená",J168,0)</f>
        <v>0</v>
      </c>
      <c r="BI168" s="195">
        <f t="shared" ref="BI168:BI181" si="18">IF(N168="nulová",J168,0)</f>
        <v>0</v>
      </c>
      <c r="BJ168" s="13" t="s">
        <v>127</v>
      </c>
      <c r="BK168" s="195">
        <f t="shared" ref="BK168:BK181" si="19">ROUND(I168*H168,2)</f>
        <v>0</v>
      </c>
      <c r="BL168" s="13" t="s">
        <v>192</v>
      </c>
      <c r="BM168" s="194" t="s">
        <v>259</v>
      </c>
    </row>
    <row r="169" spans="2:65" s="1" customFormat="1" ht="24" customHeight="1">
      <c r="B169" s="30"/>
      <c r="C169" s="183" t="s">
        <v>260</v>
      </c>
      <c r="D169" s="183" t="s">
        <v>122</v>
      </c>
      <c r="E169" s="184" t="s">
        <v>261</v>
      </c>
      <c r="F169" s="185" t="s">
        <v>262</v>
      </c>
      <c r="G169" s="186" t="s">
        <v>139</v>
      </c>
      <c r="H169" s="187">
        <v>313.83600000000001</v>
      </c>
      <c r="I169" s="188"/>
      <c r="J169" s="189">
        <f t="shared" si="10"/>
        <v>0</v>
      </c>
      <c r="K169" s="185" t="s">
        <v>134</v>
      </c>
      <c r="L169" s="34"/>
      <c r="M169" s="190" t="s">
        <v>1</v>
      </c>
      <c r="N169" s="191" t="s">
        <v>42</v>
      </c>
      <c r="O169" s="62"/>
      <c r="P169" s="192">
        <f t="shared" si="11"/>
        <v>0</v>
      </c>
      <c r="Q169" s="192">
        <v>1.7000000000000001E-4</v>
      </c>
      <c r="R169" s="192">
        <f t="shared" si="12"/>
        <v>5.3352120000000003E-2</v>
      </c>
      <c r="S169" s="192">
        <v>0</v>
      </c>
      <c r="T169" s="193">
        <f t="shared" si="13"/>
        <v>0</v>
      </c>
      <c r="AR169" s="194" t="s">
        <v>192</v>
      </c>
      <c r="AT169" s="194" t="s">
        <v>122</v>
      </c>
      <c r="AU169" s="194" t="s">
        <v>127</v>
      </c>
      <c r="AY169" s="13" t="s">
        <v>120</v>
      </c>
      <c r="BE169" s="195">
        <f t="shared" si="14"/>
        <v>0</v>
      </c>
      <c r="BF169" s="195">
        <f t="shared" si="15"/>
        <v>0</v>
      </c>
      <c r="BG169" s="195">
        <f t="shared" si="16"/>
        <v>0</v>
      </c>
      <c r="BH169" s="195">
        <f t="shared" si="17"/>
        <v>0</v>
      </c>
      <c r="BI169" s="195">
        <f t="shared" si="18"/>
        <v>0</v>
      </c>
      <c r="BJ169" s="13" t="s">
        <v>127</v>
      </c>
      <c r="BK169" s="195">
        <f t="shared" si="19"/>
        <v>0</v>
      </c>
      <c r="BL169" s="13" t="s">
        <v>192</v>
      </c>
      <c r="BM169" s="194" t="s">
        <v>263</v>
      </c>
    </row>
    <row r="170" spans="2:65" s="1" customFormat="1" ht="24" customHeight="1">
      <c r="B170" s="30"/>
      <c r="C170" s="183" t="s">
        <v>264</v>
      </c>
      <c r="D170" s="183" t="s">
        <v>122</v>
      </c>
      <c r="E170" s="184" t="s">
        <v>265</v>
      </c>
      <c r="F170" s="185" t="s">
        <v>266</v>
      </c>
      <c r="G170" s="186" t="s">
        <v>139</v>
      </c>
      <c r="H170" s="187">
        <v>313.83600000000001</v>
      </c>
      <c r="I170" s="188"/>
      <c r="J170" s="189">
        <f t="shared" si="10"/>
        <v>0</v>
      </c>
      <c r="K170" s="185" t="s">
        <v>134</v>
      </c>
      <c r="L170" s="34"/>
      <c r="M170" s="190" t="s">
        <v>1</v>
      </c>
      <c r="N170" s="191" t="s">
        <v>42</v>
      </c>
      <c r="O170" s="62"/>
      <c r="P170" s="192">
        <f t="shared" si="11"/>
        <v>0</v>
      </c>
      <c r="Q170" s="192">
        <v>1.2999999999999999E-4</v>
      </c>
      <c r="R170" s="192">
        <f t="shared" si="12"/>
        <v>4.0798679999999997E-2</v>
      </c>
      <c r="S170" s="192">
        <v>0</v>
      </c>
      <c r="T170" s="193">
        <f t="shared" si="13"/>
        <v>0</v>
      </c>
      <c r="AR170" s="194" t="s">
        <v>192</v>
      </c>
      <c r="AT170" s="194" t="s">
        <v>122</v>
      </c>
      <c r="AU170" s="194" t="s">
        <v>127</v>
      </c>
      <c r="AY170" s="13" t="s">
        <v>120</v>
      </c>
      <c r="BE170" s="195">
        <f t="shared" si="14"/>
        <v>0</v>
      </c>
      <c r="BF170" s="195">
        <f t="shared" si="15"/>
        <v>0</v>
      </c>
      <c r="BG170" s="195">
        <f t="shared" si="16"/>
        <v>0</v>
      </c>
      <c r="BH170" s="195">
        <f t="shared" si="17"/>
        <v>0</v>
      </c>
      <c r="BI170" s="195">
        <f t="shared" si="18"/>
        <v>0</v>
      </c>
      <c r="BJ170" s="13" t="s">
        <v>127</v>
      </c>
      <c r="BK170" s="195">
        <f t="shared" si="19"/>
        <v>0</v>
      </c>
      <c r="BL170" s="13" t="s">
        <v>192</v>
      </c>
      <c r="BM170" s="194" t="s">
        <v>267</v>
      </c>
    </row>
    <row r="171" spans="2:65" s="1" customFormat="1" ht="24" customHeight="1">
      <c r="B171" s="30"/>
      <c r="C171" s="183" t="s">
        <v>268</v>
      </c>
      <c r="D171" s="183" t="s">
        <v>122</v>
      </c>
      <c r="E171" s="184" t="s">
        <v>269</v>
      </c>
      <c r="F171" s="185" t="s">
        <v>270</v>
      </c>
      <c r="G171" s="186" t="s">
        <v>139</v>
      </c>
      <c r="H171" s="187">
        <v>313.83600000000001</v>
      </c>
      <c r="I171" s="188"/>
      <c r="J171" s="189">
        <f t="shared" si="10"/>
        <v>0</v>
      </c>
      <c r="K171" s="185" t="s">
        <v>134</v>
      </c>
      <c r="L171" s="34"/>
      <c r="M171" s="190" t="s">
        <v>1</v>
      </c>
      <c r="N171" s="191" t="s">
        <v>42</v>
      </c>
      <c r="O171" s="62"/>
      <c r="P171" s="192">
        <f t="shared" si="11"/>
        <v>0</v>
      </c>
      <c r="Q171" s="192">
        <v>1.2E-4</v>
      </c>
      <c r="R171" s="192">
        <f t="shared" si="12"/>
        <v>3.7660320000000004E-2</v>
      </c>
      <c r="S171" s="192">
        <v>0</v>
      </c>
      <c r="T171" s="193">
        <f t="shared" si="13"/>
        <v>0</v>
      </c>
      <c r="AR171" s="194" t="s">
        <v>192</v>
      </c>
      <c r="AT171" s="194" t="s">
        <v>122</v>
      </c>
      <c r="AU171" s="194" t="s">
        <v>127</v>
      </c>
      <c r="AY171" s="13" t="s">
        <v>120</v>
      </c>
      <c r="BE171" s="195">
        <f t="shared" si="14"/>
        <v>0</v>
      </c>
      <c r="BF171" s="195">
        <f t="shared" si="15"/>
        <v>0</v>
      </c>
      <c r="BG171" s="195">
        <f t="shared" si="16"/>
        <v>0</v>
      </c>
      <c r="BH171" s="195">
        <f t="shared" si="17"/>
        <v>0</v>
      </c>
      <c r="BI171" s="195">
        <f t="shared" si="18"/>
        <v>0</v>
      </c>
      <c r="BJ171" s="13" t="s">
        <v>127</v>
      </c>
      <c r="BK171" s="195">
        <f t="shared" si="19"/>
        <v>0</v>
      </c>
      <c r="BL171" s="13" t="s">
        <v>192</v>
      </c>
      <c r="BM171" s="194" t="s">
        <v>271</v>
      </c>
    </row>
    <row r="172" spans="2:65" s="1" customFormat="1" ht="24" customHeight="1">
      <c r="B172" s="30"/>
      <c r="C172" s="183" t="s">
        <v>272</v>
      </c>
      <c r="D172" s="183" t="s">
        <v>122</v>
      </c>
      <c r="E172" s="184" t="s">
        <v>273</v>
      </c>
      <c r="F172" s="185" t="s">
        <v>274</v>
      </c>
      <c r="G172" s="186" t="s">
        <v>139</v>
      </c>
      <c r="H172" s="187">
        <v>313.83600000000001</v>
      </c>
      <c r="I172" s="188"/>
      <c r="J172" s="189">
        <f t="shared" si="10"/>
        <v>0</v>
      </c>
      <c r="K172" s="185" t="s">
        <v>134</v>
      </c>
      <c r="L172" s="34"/>
      <c r="M172" s="190" t="s">
        <v>1</v>
      </c>
      <c r="N172" s="191" t="s">
        <v>42</v>
      </c>
      <c r="O172" s="62"/>
      <c r="P172" s="192">
        <f t="shared" si="11"/>
        <v>0</v>
      </c>
      <c r="Q172" s="192">
        <v>3.2000000000000003E-4</v>
      </c>
      <c r="R172" s="192">
        <f t="shared" si="12"/>
        <v>0.10042752000000001</v>
      </c>
      <c r="S172" s="192">
        <v>0</v>
      </c>
      <c r="T172" s="193">
        <f t="shared" si="13"/>
        <v>0</v>
      </c>
      <c r="AR172" s="194" t="s">
        <v>192</v>
      </c>
      <c r="AT172" s="194" t="s">
        <v>122</v>
      </c>
      <c r="AU172" s="194" t="s">
        <v>127</v>
      </c>
      <c r="AY172" s="13" t="s">
        <v>120</v>
      </c>
      <c r="BE172" s="195">
        <f t="shared" si="14"/>
        <v>0</v>
      </c>
      <c r="BF172" s="195">
        <f t="shared" si="15"/>
        <v>0</v>
      </c>
      <c r="BG172" s="195">
        <f t="shared" si="16"/>
        <v>0</v>
      </c>
      <c r="BH172" s="195">
        <f t="shared" si="17"/>
        <v>0</v>
      </c>
      <c r="BI172" s="195">
        <f t="shared" si="18"/>
        <v>0</v>
      </c>
      <c r="BJ172" s="13" t="s">
        <v>127</v>
      </c>
      <c r="BK172" s="195">
        <f t="shared" si="19"/>
        <v>0</v>
      </c>
      <c r="BL172" s="13" t="s">
        <v>192</v>
      </c>
      <c r="BM172" s="194" t="s">
        <v>275</v>
      </c>
    </row>
    <row r="173" spans="2:65" s="1" customFormat="1" ht="24" customHeight="1">
      <c r="B173" s="30"/>
      <c r="C173" s="183" t="s">
        <v>276</v>
      </c>
      <c r="D173" s="183" t="s">
        <v>122</v>
      </c>
      <c r="E173" s="184" t="s">
        <v>277</v>
      </c>
      <c r="F173" s="185" t="s">
        <v>278</v>
      </c>
      <c r="G173" s="186" t="s">
        <v>139</v>
      </c>
      <c r="H173" s="187">
        <v>43.45</v>
      </c>
      <c r="I173" s="188"/>
      <c r="J173" s="189">
        <f t="shared" si="10"/>
        <v>0</v>
      </c>
      <c r="K173" s="185" t="s">
        <v>134</v>
      </c>
      <c r="L173" s="34"/>
      <c r="M173" s="190" t="s">
        <v>1</v>
      </c>
      <c r="N173" s="191" t="s">
        <v>42</v>
      </c>
      <c r="O173" s="62"/>
      <c r="P173" s="192">
        <f t="shared" si="11"/>
        <v>0</v>
      </c>
      <c r="Q173" s="192">
        <v>6.0000000000000002E-5</v>
      </c>
      <c r="R173" s="192">
        <f t="shared" si="12"/>
        <v>2.6070000000000004E-3</v>
      </c>
      <c r="S173" s="192">
        <v>0</v>
      </c>
      <c r="T173" s="193">
        <f t="shared" si="13"/>
        <v>0</v>
      </c>
      <c r="AR173" s="194" t="s">
        <v>192</v>
      </c>
      <c r="AT173" s="194" t="s">
        <v>122</v>
      </c>
      <c r="AU173" s="194" t="s">
        <v>127</v>
      </c>
      <c r="AY173" s="13" t="s">
        <v>120</v>
      </c>
      <c r="BE173" s="195">
        <f t="shared" si="14"/>
        <v>0</v>
      </c>
      <c r="BF173" s="195">
        <f t="shared" si="15"/>
        <v>0</v>
      </c>
      <c r="BG173" s="195">
        <f t="shared" si="16"/>
        <v>0</v>
      </c>
      <c r="BH173" s="195">
        <f t="shared" si="17"/>
        <v>0</v>
      </c>
      <c r="BI173" s="195">
        <f t="shared" si="18"/>
        <v>0</v>
      </c>
      <c r="BJ173" s="13" t="s">
        <v>127</v>
      </c>
      <c r="BK173" s="195">
        <f t="shared" si="19"/>
        <v>0</v>
      </c>
      <c r="BL173" s="13" t="s">
        <v>192</v>
      </c>
      <c r="BM173" s="194" t="s">
        <v>279</v>
      </c>
    </row>
    <row r="174" spans="2:65" s="1" customFormat="1" ht="24" customHeight="1">
      <c r="B174" s="30"/>
      <c r="C174" s="183" t="s">
        <v>280</v>
      </c>
      <c r="D174" s="183" t="s">
        <v>122</v>
      </c>
      <c r="E174" s="184" t="s">
        <v>281</v>
      </c>
      <c r="F174" s="185" t="s">
        <v>282</v>
      </c>
      <c r="G174" s="186" t="s">
        <v>139</v>
      </c>
      <c r="H174" s="187">
        <v>35.36</v>
      </c>
      <c r="I174" s="188"/>
      <c r="J174" s="189">
        <f t="shared" si="10"/>
        <v>0</v>
      </c>
      <c r="K174" s="185" t="s">
        <v>1</v>
      </c>
      <c r="L174" s="34"/>
      <c r="M174" s="190" t="s">
        <v>1</v>
      </c>
      <c r="N174" s="191" t="s">
        <v>42</v>
      </c>
      <c r="O174" s="62"/>
      <c r="P174" s="192">
        <f t="shared" si="11"/>
        <v>0</v>
      </c>
      <c r="Q174" s="192">
        <v>6.0000000000000002E-5</v>
      </c>
      <c r="R174" s="192">
        <f t="shared" si="12"/>
        <v>2.1216E-3</v>
      </c>
      <c r="S174" s="192">
        <v>0</v>
      </c>
      <c r="T174" s="193">
        <f t="shared" si="13"/>
        <v>0</v>
      </c>
      <c r="AR174" s="194" t="s">
        <v>192</v>
      </c>
      <c r="AT174" s="194" t="s">
        <v>122</v>
      </c>
      <c r="AU174" s="194" t="s">
        <v>127</v>
      </c>
      <c r="AY174" s="13" t="s">
        <v>120</v>
      </c>
      <c r="BE174" s="195">
        <f t="shared" si="14"/>
        <v>0</v>
      </c>
      <c r="BF174" s="195">
        <f t="shared" si="15"/>
        <v>0</v>
      </c>
      <c r="BG174" s="195">
        <f t="shared" si="16"/>
        <v>0</v>
      </c>
      <c r="BH174" s="195">
        <f t="shared" si="17"/>
        <v>0</v>
      </c>
      <c r="BI174" s="195">
        <f t="shared" si="18"/>
        <v>0</v>
      </c>
      <c r="BJ174" s="13" t="s">
        <v>127</v>
      </c>
      <c r="BK174" s="195">
        <f t="shared" si="19"/>
        <v>0</v>
      </c>
      <c r="BL174" s="13" t="s">
        <v>192</v>
      </c>
      <c r="BM174" s="194" t="s">
        <v>283</v>
      </c>
    </row>
    <row r="175" spans="2:65" s="1" customFormat="1" ht="24" customHeight="1">
      <c r="B175" s="30"/>
      <c r="C175" s="183" t="s">
        <v>284</v>
      </c>
      <c r="D175" s="183" t="s">
        <v>122</v>
      </c>
      <c r="E175" s="184" t="s">
        <v>285</v>
      </c>
      <c r="F175" s="185" t="s">
        <v>286</v>
      </c>
      <c r="G175" s="186" t="s">
        <v>139</v>
      </c>
      <c r="H175" s="187">
        <v>20.16</v>
      </c>
      <c r="I175" s="188"/>
      <c r="J175" s="189">
        <f t="shared" si="10"/>
        <v>0</v>
      </c>
      <c r="K175" s="185" t="s">
        <v>1</v>
      </c>
      <c r="L175" s="34"/>
      <c r="M175" s="190" t="s">
        <v>1</v>
      </c>
      <c r="N175" s="191" t="s">
        <v>42</v>
      </c>
      <c r="O175" s="62"/>
      <c r="P175" s="192">
        <f t="shared" si="11"/>
        <v>0</v>
      </c>
      <c r="Q175" s="192">
        <v>6.0000000000000002E-5</v>
      </c>
      <c r="R175" s="192">
        <f t="shared" si="12"/>
        <v>1.2096000000000001E-3</v>
      </c>
      <c r="S175" s="192">
        <v>0</v>
      </c>
      <c r="T175" s="193">
        <f t="shared" si="13"/>
        <v>0</v>
      </c>
      <c r="AR175" s="194" t="s">
        <v>192</v>
      </c>
      <c r="AT175" s="194" t="s">
        <v>122</v>
      </c>
      <c r="AU175" s="194" t="s">
        <v>127</v>
      </c>
      <c r="AY175" s="13" t="s">
        <v>120</v>
      </c>
      <c r="BE175" s="195">
        <f t="shared" si="14"/>
        <v>0</v>
      </c>
      <c r="BF175" s="195">
        <f t="shared" si="15"/>
        <v>0</v>
      </c>
      <c r="BG175" s="195">
        <f t="shared" si="16"/>
        <v>0</v>
      </c>
      <c r="BH175" s="195">
        <f t="shared" si="17"/>
        <v>0</v>
      </c>
      <c r="BI175" s="195">
        <f t="shared" si="18"/>
        <v>0</v>
      </c>
      <c r="BJ175" s="13" t="s">
        <v>127</v>
      </c>
      <c r="BK175" s="195">
        <f t="shared" si="19"/>
        <v>0</v>
      </c>
      <c r="BL175" s="13" t="s">
        <v>192</v>
      </c>
      <c r="BM175" s="194" t="s">
        <v>287</v>
      </c>
    </row>
    <row r="176" spans="2:65" s="1" customFormat="1" ht="24" customHeight="1">
      <c r="B176" s="30"/>
      <c r="C176" s="183" t="s">
        <v>288</v>
      </c>
      <c r="D176" s="183" t="s">
        <v>122</v>
      </c>
      <c r="E176" s="184" t="s">
        <v>289</v>
      </c>
      <c r="F176" s="185" t="s">
        <v>290</v>
      </c>
      <c r="G176" s="186" t="s">
        <v>139</v>
      </c>
      <c r="H176" s="187">
        <v>4.5599999999999996</v>
      </c>
      <c r="I176" s="188"/>
      <c r="J176" s="189">
        <f t="shared" si="10"/>
        <v>0</v>
      </c>
      <c r="K176" s="185" t="s">
        <v>1</v>
      </c>
      <c r="L176" s="34"/>
      <c r="M176" s="190" t="s">
        <v>1</v>
      </c>
      <c r="N176" s="191" t="s">
        <v>42</v>
      </c>
      <c r="O176" s="62"/>
      <c r="P176" s="192">
        <f t="shared" si="11"/>
        <v>0</v>
      </c>
      <c r="Q176" s="192">
        <v>6.0000000000000002E-5</v>
      </c>
      <c r="R176" s="192">
        <f t="shared" si="12"/>
        <v>2.7359999999999998E-4</v>
      </c>
      <c r="S176" s="192">
        <v>0</v>
      </c>
      <c r="T176" s="193">
        <f t="shared" si="13"/>
        <v>0</v>
      </c>
      <c r="AR176" s="194" t="s">
        <v>192</v>
      </c>
      <c r="AT176" s="194" t="s">
        <v>122</v>
      </c>
      <c r="AU176" s="194" t="s">
        <v>127</v>
      </c>
      <c r="AY176" s="13" t="s">
        <v>120</v>
      </c>
      <c r="BE176" s="195">
        <f t="shared" si="14"/>
        <v>0</v>
      </c>
      <c r="BF176" s="195">
        <f t="shared" si="15"/>
        <v>0</v>
      </c>
      <c r="BG176" s="195">
        <f t="shared" si="16"/>
        <v>0</v>
      </c>
      <c r="BH176" s="195">
        <f t="shared" si="17"/>
        <v>0</v>
      </c>
      <c r="BI176" s="195">
        <f t="shared" si="18"/>
        <v>0</v>
      </c>
      <c r="BJ176" s="13" t="s">
        <v>127</v>
      </c>
      <c r="BK176" s="195">
        <f t="shared" si="19"/>
        <v>0</v>
      </c>
      <c r="BL176" s="13" t="s">
        <v>192</v>
      </c>
      <c r="BM176" s="194" t="s">
        <v>291</v>
      </c>
    </row>
    <row r="177" spans="2:65" s="1" customFormat="1" ht="24" customHeight="1">
      <c r="B177" s="30"/>
      <c r="C177" s="183" t="s">
        <v>292</v>
      </c>
      <c r="D177" s="183" t="s">
        <v>122</v>
      </c>
      <c r="E177" s="184" t="s">
        <v>293</v>
      </c>
      <c r="F177" s="185" t="s">
        <v>294</v>
      </c>
      <c r="G177" s="186" t="s">
        <v>139</v>
      </c>
      <c r="H177" s="187">
        <v>103.53</v>
      </c>
      <c r="I177" s="188"/>
      <c r="J177" s="189">
        <f t="shared" si="10"/>
        <v>0</v>
      </c>
      <c r="K177" s="185" t="s">
        <v>134</v>
      </c>
      <c r="L177" s="34"/>
      <c r="M177" s="190" t="s">
        <v>1</v>
      </c>
      <c r="N177" s="191" t="s">
        <v>42</v>
      </c>
      <c r="O177" s="62"/>
      <c r="P177" s="192">
        <f t="shared" si="11"/>
        <v>0</v>
      </c>
      <c r="Q177" s="192">
        <v>1.3999999999999999E-4</v>
      </c>
      <c r="R177" s="192">
        <f t="shared" si="12"/>
        <v>1.4494199999999999E-2</v>
      </c>
      <c r="S177" s="192">
        <v>0</v>
      </c>
      <c r="T177" s="193">
        <f t="shared" si="13"/>
        <v>0</v>
      </c>
      <c r="AR177" s="194" t="s">
        <v>192</v>
      </c>
      <c r="AT177" s="194" t="s">
        <v>122</v>
      </c>
      <c r="AU177" s="194" t="s">
        <v>127</v>
      </c>
      <c r="AY177" s="13" t="s">
        <v>120</v>
      </c>
      <c r="BE177" s="195">
        <f t="shared" si="14"/>
        <v>0</v>
      </c>
      <c r="BF177" s="195">
        <f t="shared" si="15"/>
        <v>0</v>
      </c>
      <c r="BG177" s="195">
        <f t="shared" si="16"/>
        <v>0</v>
      </c>
      <c r="BH177" s="195">
        <f t="shared" si="17"/>
        <v>0</v>
      </c>
      <c r="BI177" s="195">
        <f t="shared" si="18"/>
        <v>0</v>
      </c>
      <c r="BJ177" s="13" t="s">
        <v>127</v>
      </c>
      <c r="BK177" s="195">
        <f t="shared" si="19"/>
        <v>0</v>
      </c>
      <c r="BL177" s="13" t="s">
        <v>192</v>
      </c>
      <c r="BM177" s="194" t="s">
        <v>295</v>
      </c>
    </row>
    <row r="178" spans="2:65" s="1" customFormat="1" ht="24" customHeight="1">
      <c r="B178" s="30"/>
      <c r="C178" s="183" t="s">
        <v>296</v>
      </c>
      <c r="D178" s="183" t="s">
        <v>122</v>
      </c>
      <c r="E178" s="184" t="s">
        <v>297</v>
      </c>
      <c r="F178" s="185" t="s">
        <v>298</v>
      </c>
      <c r="G178" s="186" t="s">
        <v>139</v>
      </c>
      <c r="H178" s="187">
        <v>103.53</v>
      </c>
      <c r="I178" s="188"/>
      <c r="J178" s="189">
        <f t="shared" si="10"/>
        <v>0</v>
      </c>
      <c r="K178" s="185" t="s">
        <v>134</v>
      </c>
      <c r="L178" s="34"/>
      <c r="M178" s="190" t="s">
        <v>1</v>
      </c>
      <c r="N178" s="191" t="s">
        <v>42</v>
      </c>
      <c r="O178" s="62"/>
      <c r="P178" s="192">
        <f t="shared" si="11"/>
        <v>0</v>
      </c>
      <c r="Q178" s="192">
        <v>1.2E-4</v>
      </c>
      <c r="R178" s="192">
        <f t="shared" si="12"/>
        <v>1.24236E-2</v>
      </c>
      <c r="S178" s="192">
        <v>0</v>
      </c>
      <c r="T178" s="193">
        <f t="shared" si="13"/>
        <v>0</v>
      </c>
      <c r="AR178" s="194" t="s">
        <v>192</v>
      </c>
      <c r="AT178" s="194" t="s">
        <v>122</v>
      </c>
      <c r="AU178" s="194" t="s">
        <v>127</v>
      </c>
      <c r="AY178" s="13" t="s">
        <v>120</v>
      </c>
      <c r="BE178" s="195">
        <f t="shared" si="14"/>
        <v>0</v>
      </c>
      <c r="BF178" s="195">
        <f t="shared" si="15"/>
        <v>0</v>
      </c>
      <c r="BG178" s="195">
        <f t="shared" si="16"/>
        <v>0</v>
      </c>
      <c r="BH178" s="195">
        <f t="shared" si="17"/>
        <v>0</v>
      </c>
      <c r="BI178" s="195">
        <f t="shared" si="18"/>
        <v>0</v>
      </c>
      <c r="BJ178" s="13" t="s">
        <v>127</v>
      </c>
      <c r="BK178" s="195">
        <f t="shared" si="19"/>
        <v>0</v>
      </c>
      <c r="BL178" s="13" t="s">
        <v>192</v>
      </c>
      <c r="BM178" s="194" t="s">
        <v>299</v>
      </c>
    </row>
    <row r="179" spans="2:65" s="1" customFormat="1" ht="24" customHeight="1">
      <c r="B179" s="30"/>
      <c r="C179" s="183" t="s">
        <v>300</v>
      </c>
      <c r="D179" s="183" t="s">
        <v>122</v>
      </c>
      <c r="E179" s="184" t="s">
        <v>301</v>
      </c>
      <c r="F179" s="185" t="s">
        <v>302</v>
      </c>
      <c r="G179" s="186" t="s">
        <v>139</v>
      </c>
      <c r="H179" s="187">
        <v>103.53</v>
      </c>
      <c r="I179" s="188"/>
      <c r="J179" s="189">
        <f t="shared" si="10"/>
        <v>0</v>
      </c>
      <c r="K179" s="185" t="s">
        <v>134</v>
      </c>
      <c r="L179" s="34"/>
      <c r="M179" s="190" t="s">
        <v>1</v>
      </c>
      <c r="N179" s="191" t="s">
        <v>42</v>
      </c>
      <c r="O179" s="62"/>
      <c r="P179" s="192">
        <f t="shared" si="11"/>
        <v>0</v>
      </c>
      <c r="Q179" s="192">
        <v>1.2E-4</v>
      </c>
      <c r="R179" s="192">
        <f t="shared" si="12"/>
        <v>1.24236E-2</v>
      </c>
      <c r="S179" s="192">
        <v>0</v>
      </c>
      <c r="T179" s="193">
        <f t="shared" si="13"/>
        <v>0</v>
      </c>
      <c r="AR179" s="194" t="s">
        <v>192</v>
      </c>
      <c r="AT179" s="194" t="s">
        <v>122</v>
      </c>
      <c r="AU179" s="194" t="s">
        <v>127</v>
      </c>
      <c r="AY179" s="13" t="s">
        <v>120</v>
      </c>
      <c r="BE179" s="195">
        <f t="shared" si="14"/>
        <v>0</v>
      </c>
      <c r="BF179" s="195">
        <f t="shared" si="15"/>
        <v>0</v>
      </c>
      <c r="BG179" s="195">
        <f t="shared" si="16"/>
        <v>0</v>
      </c>
      <c r="BH179" s="195">
        <f t="shared" si="17"/>
        <v>0</v>
      </c>
      <c r="BI179" s="195">
        <f t="shared" si="18"/>
        <v>0</v>
      </c>
      <c r="BJ179" s="13" t="s">
        <v>127</v>
      </c>
      <c r="BK179" s="195">
        <f t="shared" si="19"/>
        <v>0</v>
      </c>
      <c r="BL179" s="13" t="s">
        <v>192</v>
      </c>
      <c r="BM179" s="194" t="s">
        <v>303</v>
      </c>
    </row>
    <row r="180" spans="2:65" s="1" customFormat="1" ht="24" customHeight="1">
      <c r="B180" s="30"/>
      <c r="C180" s="183" t="s">
        <v>304</v>
      </c>
      <c r="D180" s="183" t="s">
        <v>122</v>
      </c>
      <c r="E180" s="184" t="s">
        <v>305</v>
      </c>
      <c r="F180" s="185" t="s">
        <v>306</v>
      </c>
      <c r="G180" s="186" t="s">
        <v>139</v>
      </c>
      <c r="H180" s="187">
        <v>103.53</v>
      </c>
      <c r="I180" s="188"/>
      <c r="J180" s="189">
        <f t="shared" si="10"/>
        <v>0</v>
      </c>
      <c r="K180" s="185" t="s">
        <v>134</v>
      </c>
      <c r="L180" s="34"/>
      <c r="M180" s="190" t="s">
        <v>1</v>
      </c>
      <c r="N180" s="191" t="s">
        <v>42</v>
      </c>
      <c r="O180" s="62"/>
      <c r="P180" s="192">
        <f t="shared" si="11"/>
        <v>0</v>
      </c>
      <c r="Q180" s="192">
        <v>3.0000000000000001E-5</v>
      </c>
      <c r="R180" s="192">
        <f t="shared" si="12"/>
        <v>3.1059E-3</v>
      </c>
      <c r="S180" s="192">
        <v>0</v>
      </c>
      <c r="T180" s="193">
        <f t="shared" si="13"/>
        <v>0</v>
      </c>
      <c r="AR180" s="194" t="s">
        <v>192</v>
      </c>
      <c r="AT180" s="194" t="s">
        <v>122</v>
      </c>
      <c r="AU180" s="194" t="s">
        <v>127</v>
      </c>
      <c r="AY180" s="13" t="s">
        <v>120</v>
      </c>
      <c r="BE180" s="195">
        <f t="shared" si="14"/>
        <v>0</v>
      </c>
      <c r="BF180" s="195">
        <f t="shared" si="15"/>
        <v>0</v>
      </c>
      <c r="BG180" s="195">
        <f t="shared" si="16"/>
        <v>0</v>
      </c>
      <c r="BH180" s="195">
        <f t="shared" si="17"/>
        <v>0</v>
      </c>
      <c r="BI180" s="195">
        <f t="shared" si="18"/>
        <v>0</v>
      </c>
      <c r="BJ180" s="13" t="s">
        <v>127</v>
      </c>
      <c r="BK180" s="195">
        <f t="shared" si="19"/>
        <v>0</v>
      </c>
      <c r="BL180" s="13" t="s">
        <v>192</v>
      </c>
      <c r="BM180" s="194" t="s">
        <v>307</v>
      </c>
    </row>
    <row r="181" spans="2:65" s="1" customFormat="1" ht="24" customHeight="1">
      <c r="B181" s="30"/>
      <c r="C181" s="183" t="s">
        <v>308</v>
      </c>
      <c r="D181" s="183" t="s">
        <v>122</v>
      </c>
      <c r="E181" s="184" t="s">
        <v>309</v>
      </c>
      <c r="F181" s="185" t="s">
        <v>310</v>
      </c>
      <c r="G181" s="186" t="s">
        <v>139</v>
      </c>
      <c r="H181" s="187">
        <v>29.45</v>
      </c>
      <c r="I181" s="188"/>
      <c r="J181" s="189">
        <f t="shared" si="10"/>
        <v>0</v>
      </c>
      <c r="K181" s="185" t="s">
        <v>1</v>
      </c>
      <c r="L181" s="34"/>
      <c r="M181" s="190" t="s">
        <v>1</v>
      </c>
      <c r="N181" s="191" t="s">
        <v>42</v>
      </c>
      <c r="O181" s="62"/>
      <c r="P181" s="192">
        <f t="shared" si="11"/>
        <v>0</v>
      </c>
      <c r="Q181" s="192">
        <v>2.0000000000000002E-5</v>
      </c>
      <c r="R181" s="192">
        <f t="shared" si="12"/>
        <v>5.8900000000000001E-4</v>
      </c>
      <c r="S181" s="192">
        <v>0</v>
      </c>
      <c r="T181" s="193">
        <f t="shared" si="13"/>
        <v>0</v>
      </c>
      <c r="AR181" s="194" t="s">
        <v>192</v>
      </c>
      <c r="AT181" s="194" t="s">
        <v>122</v>
      </c>
      <c r="AU181" s="194" t="s">
        <v>127</v>
      </c>
      <c r="AY181" s="13" t="s">
        <v>120</v>
      </c>
      <c r="BE181" s="195">
        <f t="shared" si="14"/>
        <v>0</v>
      </c>
      <c r="BF181" s="195">
        <f t="shared" si="15"/>
        <v>0</v>
      </c>
      <c r="BG181" s="195">
        <f t="shared" si="16"/>
        <v>0</v>
      </c>
      <c r="BH181" s="195">
        <f t="shared" si="17"/>
        <v>0</v>
      </c>
      <c r="BI181" s="195">
        <f t="shared" si="18"/>
        <v>0</v>
      </c>
      <c r="BJ181" s="13" t="s">
        <v>127</v>
      </c>
      <c r="BK181" s="195">
        <f t="shared" si="19"/>
        <v>0</v>
      </c>
      <c r="BL181" s="13" t="s">
        <v>192</v>
      </c>
      <c r="BM181" s="194" t="s">
        <v>311</v>
      </c>
    </row>
    <row r="182" spans="2:65" s="11" customFormat="1" ht="22.9" customHeight="1">
      <c r="B182" s="167"/>
      <c r="C182" s="168"/>
      <c r="D182" s="169" t="s">
        <v>75</v>
      </c>
      <c r="E182" s="181" t="s">
        <v>312</v>
      </c>
      <c r="F182" s="181" t="s">
        <v>313</v>
      </c>
      <c r="G182" s="168"/>
      <c r="H182" s="168"/>
      <c r="I182" s="171"/>
      <c r="J182" s="182">
        <f>BK182</f>
        <v>0</v>
      </c>
      <c r="K182" s="168"/>
      <c r="L182" s="173"/>
      <c r="M182" s="174"/>
      <c r="N182" s="175"/>
      <c r="O182" s="175"/>
      <c r="P182" s="176">
        <f>SUM(P183:P186)</f>
        <v>0</v>
      </c>
      <c r="Q182" s="175"/>
      <c r="R182" s="176">
        <f>SUM(R183:R186)</f>
        <v>1.13186718</v>
      </c>
      <c r="S182" s="175"/>
      <c r="T182" s="177">
        <f>SUM(T183:T186)</f>
        <v>0.27179001999999997</v>
      </c>
      <c r="AR182" s="178" t="s">
        <v>127</v>
      </c>
      <c r="AT182" s="179" t="s">
        <v>75</v>
      </c>
      <c r="AU182" s="179" t="s">
        <v>81</v>
      </c>
      <c r="AY182" s="178" t="s">
        <v>120</v>
      </c>
      <c r="BK182" s="180">
        <f>SUM(BK183:BK186)</f>
        <v>0</v>
      </c>
    </row>
    <row r="183" spans="2:65" s="1" customFormat="1" ht="24" customHeight="1">
      <c r="B183" s="30"/>
      <c r="C183" s="183" t="s">
        <v>314</v>
      </c>
      <c r="D183" s="183" t="s">
        <v>122</v>
      </c>
      <c r="E183" s="184" t="s">
        <v>315</v>
      </c>
      <c r="F183" s="185" t="s">
        <v>316</v>
      </c>
      <c r="G183" s="186" t="s">
        <v>139</v>
      </c>
      <c r="H183" s="187">
        <v>876.74199999999996</v>
      </c>
      <c r="I183" s="188"/>
      <c r="J183" s="189">
        <f>ROUND(I183*H183,2)</f>
        <v>0</v>
      </c>
      <c r="K183" s="185" t="s">
        <v>134</v>
      </c>
      <c r="L183" s="34"/>
      <c r="M183" s="190" t="s">
        <v>1</v>
      </c>
      <c r="N183" s="191" t="s">
        <v>42</v>
      </c>
      <c r="O183" s="62"/>
      <c r="P183" s="192">
        <f>O183*H183</f>
        <v>0</v>
      </c>
      <c r="Q183" s="192">
        <v>1E-3</v>
      </c>
      <c r="R183" s="192">
        <f>Q183*H183</f>
        <v>0.87674200000000002</v>
      </c>
      <c r="S183" s="192">
        <v>3.1E-4</v>
      </c>
      <c r="T183" s="193">
        <f>S183*H183</f>
        <v>0.27179001999999997</v>
      </c>
      <c r="AR183" s="194" t="s">
        <v>192</v>
      </c>
      <c r="AT183" s="194" t="s">
        <v>122</v>
      </c>
      <c r="AU183" s="194" t="s">
        <v>127</v>
      </c>
      <c r="AY183" s="13" t="s">
        <v>120</v>
      </c>
      <c r="BE183" s="195">
        <f>IF(N183="základní",J183,0)</f>
        <v>0</v>
      </c>
      <c r="BF183" s="195">
        <f>IF(N183="snížená",J183,0)</f>
        <v>0</v>
      </c>
      <c r="BG183" s="195">
        <f>IF(N183="zákl. přenesená",J183,0)</f>
        <v>0</v>
      </c>
      <c r="BH183" s="195">
        <f>IF(N183="sníž. přenesená",J183,0)</f>
        <v>0</v>
      </c>
      <c r="BI183" s="195">
        <f>IF(N183="nulová",J183,0)</f>
        <v>0</v>
      </c>
      <c r="BJ183" s="13" t="s">
        <v>127</v>
      </c>
      <c r="BK183" s="195">
        <f>ROUND(I183*H183,2)</f>
        <v>0</v>
      </c>
      <c r="BL183" s="13" t="s">
        <v>192</v>
      </c>
      <c r="BM183" s="194" t="s">
        <v>317</v>
      </c>
    </row>
    <row r="184" spans="2:65" s="1" customFormat="1" ht="24" customHeight="1">
      <c r="B184" s="30"/>
      <c r="C184" s="183" t="s">
        <v>318</v>
      </c>
      <c r="D184" s="183" t="s">
        <v>122</v>
      </c>
      <c r="E184" s="184" t="s">
        <v>319</v>
      </c>
      <c r="F184" s="185" t="s">
        <v>320</v>
      </c>
      <c r="G184" s="186" t="s">
        <v>139</v>
      </c>
      <c r="H184" s="187">
        <v>876.74199999999996</v>
      </c>
      <c r="I184" s="188"/>
      <c r="J184" s="189">
        <f>ROUND(I184*H184,2)</f>
        <v>0</v>
      </c>
      <c r="K184" s="185" t="s">
        <v>134</v>
      </c>
      <c r="L184" s="34"/>
      <c r="M184" s="190" t="s">
        <v>1</v>
      </c>
      <c r="N184" s="191" t="s">
        <v>42</v>
      </c>
      <c r="O184" s="62"/>
      <c r="P184" s="192">
        <f>O184*H184</f>
        <v>0</v>
      </c>
      <c r="Q184" s="192">
        <v>0</v>
      </c>
      <c r="R184" s="192">
        <f>Q184*H184</f>
        <v>0</v>
      </c>
      <c r="S184" s="192">
        <v>0</v>
      </c>
      <c r="T184" s="193">
        <f>S184*H184</f>
        <v>0</v>
      </c>
      <c r="AR184" s="194" t="s">
        <v>192</v>
      </c>
      <c r="AT184" s="194" t="s">
        <v>122</v>
      </c>
      <c r="AU184" s="194" t="s">
        <v>127</v>
      </c>
      <c r="AY184" s="13" t="s">
        <v>120</v>
      </c>
      <c r="BE184" s="195">
        <f>IF(N184="základní",J184,0)</f>
        <v>0</v>
      </c>
      <c r="BF184" s="195">
        <f>IF(N184="snížená",J184,0)</f>
        <v>0</v>
      </c>
      <c r="BG184" s="195">
        <f>IF(N184="zákl. přenesená",J184,0)</f>
        <v>0</v>
      </c>
      <c r="BH184" s="195">
        <f>IF(N184="sníž. přenesená",J184,0)</f>
        <v>0</v>
      </c>
      <c r="BI184" s="195">
        <f>IF(N184="nulová",J184,0)</f>
        <v>0</v>
      </c>
      <c r="BJ184" s="13" t="s">
        <v>127</v>
      </c>
      <c r="BK184" s="195">
        <f>ROUND(I184*H184,2)</f>
        <v>0</v>
      </c>
      <c r="BL184" s="13" t="s">
        <v>192</v>
      </c>
      <c r="BM184" s="194" t="s">
        <v>321</v>
      </c>
    </row>
    <row r="185" spans="2:65" s="1" customFormat="1" ht="24" customHeight="1">
      <c r="B185" s="30"/>
      <c r="C185" s="183" t="s">
        <v>322</v>
      </c>
      <c r="D185" s="183" t="s">
        <v>122</v>
      </c>
      <c r="E185" s="184" t="s">
        <v>323</v>
      </c>
      <c r="F185" s="185" t="s">
        <v>324</v>
      </c>
      <c r="G185" s="186" t="s">
        <v>139</v>
      </c>
      <c r="H185" s="187">
        <v>3</v>
      </c>
      <c r="I185" s="188"/>
      <c r="J185" s="189">
        <f>ROUND(I185*H185,2)</f>
        <v>0</v>
      </c>
      <c r="K185" s="185" t="s">
        <v>134</v>
      </c>
      <c r="L185" s="34"/>
      <c r="M185" s="190" t="s">
        <v>1</v>
      </c>
      <c r="N185" s="191" t="s">
        <v>42</v>
      </c>
      <c r="O185" s="62"/>
      <c r="P185" s="192">
        <f>O185*H185</f>
        <v>0</v>
      </c>
      <c r="Q185" s="192">
        <v>2.9E-4</v>
      </c>
      <c r="R185" s="192">
        <f>Q185*H185</f>
        <v>8.7000000000000001E-4</v>
      </c>
      <c r="S185" s="192">
        <v>0</v>
      </c>
      <c r="T185" s="193">
        <f>S185*H185</f>
        <v>0</v>
      </c>
      <c r="AR185" s="194" t="s">
        <v>192</v>
      </c>
      <c r="AT185" s="194" t="s">
        <v>122</v>
      </c>
      <c r="AU185" s="194" t="s">
        <v>127</v>
      </c>
      <c r="AY185" s="13" t="s">
        <v>120</v>
      </c>
      <c r="BE185" s="195">
        <f>IF(N185="základní",J185,0)</f>
        <v>0</v>
      </c>
      <c r="BF185" s="195">
        <f>IF(N185="snížená",J185,0)</f>
        <v>0</v>
      </c>
      <c r="BG185" s="195">
        <f>IF(N185="zákl. přenesená",J185,0)</f>
        <v>0</v>
      </c>
      <c r="BH185" s="195">
        <f>IF(N185="sníž. přenesená",J185,0)</f>
        <v>0</v>
      </c>
      <c r="BI185" s="195">
        <f>IF(N185="nulová",J185,0)</f>
        <v>0</v>
      </c>
      <c r="BJ185" s="13" t="s">
        <v>127</v>
      </c>
      <c r="BK185" s="195">
        <f>ROUND(I185*H185,2)</f>
        <v>0</v>
      </c>
      <c r="BL185" s="13" t="s">
        <v>192</v>
      </c>
      <c r="BM185" s="194" t="s">
        <v>325</v>
      </c>
    </row>
    <row r="186" spans="2:65" s="1" customFormat="1" ht="24" customHeight="1">
      <c r="B186" s="30"/>
      <c r="C186" s="183" t="s">
        <v>326</v>
      </c>
      <c r="D186" s="183" t="s">
        <v>122</v>
      </c>
      <c r="E186" s="184" t="s">
        <v>327</v>
      </c>
      <c r="F186" s="185" t="s">
        <v>328</v>
      </c>
      <c r="G186" s="186" t="s">
        <v>139</v>
      </c>
      <c r="H186" s="187">
        <v>876.74199999999996</v>
      </c>
      <c r="I186" s="188"/>
      <c r="J186" s="189">
        <f>ROUND(I186*H186,2)</f>
        <v>0</v>
      </c>
      <c r="K186" s="185" t="s">
        <v>134</v>
      </c>
      <c r="L186" s="34"/>
      <c r="M186" s="190" t="s">
        <v>1</v>
      </c>
      <c r="N186" s="191" t="s">
        <v>42</v>
      </c>
      <c r="O186" s="62"/>
      <c r="P186" s="192">
        <f>O186*H186</f>
        <v>0</v>
      </c>
      <c r="Q186" s="192">
        <v>2.9E-4</v>
      </c>
      <c r="R186" s="192">
        <f>Q186*H186</f>
        <v>0.25425517999999997</v>
      </c>
      <c r="S186" s="192">
        <v>0</v>
      </c>
      <c r="T186" s="193">
        <f>S186*H186</f>
        <v>0</v>
      </c>
      <c r="AR186" s="194" t="s">
        <v>192</v>
      </c>
      <c r="AT186" s="194" t="s">
        <v>122</v>
      </c>
      <c r="AU186" s="194" t="s">
        <v>127</v>
      </c>
      <c r="AY186" s="13" t="s">
        <v>120</v>
      </c>
      <c r="BE186" s="195">
        <f>IF(N186="základní",J186,0)</f>
        <v>0</v>
      </c>
      <c r="BF186" s="195">
        <f>IF(N186="snížená",J186,0)</f>
        <v>0</v>
      </c>
      <c r="BG186" s="195">
        <f>IF(N186="zákl. přenesená",J186,0)</f>
        <v>0</v>
      </c>
      <c r="BH186" s="195">
        <f>IF(N186="sníž. přenesená",J186,0)</f>
        <v>0</v>
      </c>
      <c r="BI186" s="195">
        <f>IF(N186="nulová",J186,0)</f>
        <v>0</v>
      </c>
      <c r="BJ186" s="13" t="s">
        <v>127</v>
      </c>
      <c r="BK186" s="195">
        <f>ROUND(I186*H186,2)</f>
        <v>0</v>
      </c>
      <c r="BL186" s="13" t="s">
        <v>192</v>
      </c>
      <c r="BM186" s="194" t="s">
        <v>329</v>
      </c>
    </row>
    <row r="187" spans="2:65" s="11" customFormat="1" ht="25.9" customHeight="1">
      <c r="B187" s="167"/>
      <c r="C187" s="168"/>
      <c r="D187" s="169" t="s">
        <v>75</v>
      </c>
      <c r="E187" s="170" t="s">
        <v>330</v>
      </c>
      <c r="F187" s="170" t="s">
        <v>331</v>
      </c>
      <c r="G187" s="168"/>
      <c r="H187" s="168"/>
      <c r="I187" s="171"/>
      <c r="J187" s="172">
        <f>BK187</f>
        <v>0</v>
      </c>
      <c r="K187" s="168"/>
      <c r="L187" s="173"/>
      <c r="M187" s="174"/>
      <c r="N187" s="175"/>
      <c r="O187" s="175"/>
      <c r="P187" s="176">
        <f>P188+P190+P192</f>
        <v>0</v>
      </c>
      <c r="Q187" s="175"/>
      <c r="R187" s="176">
        <f>R188+R190+R192</f>
        <v>0</v>
      </c>
      <c r="S187" s="175"/>
      <c r="T187" s="177">
        <f>T188+T190+T192</f>
        <v>0</v>
      </c>
      <c r="AR187" s="178" t="s">
        <v>144</v>
      </c>
      <c r="AT187" s="179" t="s">
        <v>75</v>
      </c>
      <c r="AU187" s="179" t="s">
        <v>76</v>
      </c>
      <c r="AY187" s="178" t="s">
        <v>120</v>
      </c>
      <c r="BK187" s="180">
        <f>BK188+BK190+BK192</f>
        <v>0</v>
      </c>
    </row>
    <row r="188" spans="2:65" s="11" customFormat="1" ht="22.9" customHeight="1">
      <c r="B188" s="167"/>
      <c r="C188" s="168"/>
      <c r="D188" s="169" t="s">
        <v>75</v>
      </c>
      <c r="E188" s="181" t="s">
        <v>332</v>
      </c>
      <c r="F188" s="181" t="s">
        <v>333</v>
      </c>
      <c r="G188" s="168"/>
      <c r="H188" s="168"/>
      <c r="I188" s="171"/>
      <c r="J188" s="182">
        <f>BK188</f>
        <v>0</v>
      </c>
      <c r="K188" s="168"/>
      <c r="L188" s="173"/>
      <c r="M188" s="174"/>
      <c r="N188" s="175"/>
      <c r="O188" s="175"/>
      <c r="P188" s="176">
        <f>P189</f>
        <v>0</v>
      </c>
      <c r="Q188" s="175"/>
      <c r="R188" s="176">
        <f>R189</f>
        <v>0</v>
      </c>
      <c r="S188" s="175"/>
      <c r="T188" s="177">
        <f>T189</f>
        <v>0</v>
      </c>
      <c r="AR188" s="178" t="s">
        <v>144</v>
      </c>
      <c r="AT188" s="179" t="s">
        <v>75</v>
      </c>
      <c r="AU188" s="179" t="s">
        <v>81</v>
      </c>
      <c r="AY188" s="178" t="s">
        <v>120</v>
      </c>
      <c r="BK188" s="180">
        <f>BK189</f>
        <v>0</v>
      </c>
    </row>
    <row r="189" spans="2:65" s="1" customFormat="1" ht="16.5" customHeight="1">
      <c r="B189" s="30"/>
      <c r="C189" s="183" t="s">
        <v>334</v>
      </c>
      <c r="D189" s="183" t="s">
        <v>122</v>
      </c>
      <c r="E189" s="184" t="s">
        <v>335</v>
      </c>
      <c r="F189" s="185" t="s">
        <v>333</v>
      </c>
      <c r="G189" s="186" t="s">
        <v>125</v>
      </c>
      <c r="H189" s="187">
        <v>1</v>
      </c>
      <c r="I189" s="188"/>
      <c r="J189" s="189">
        <f>ROUND(I189*H189,2)</f>
        <v>0</v>
      </c>
      <c r="K189" s="185" t="s">
        <v>134</v>
      </c>
      <c r="L189" s="34"/>
      <c r="M189" s="190" t="s">
        <v>1</v>
      </c>
      <c r="N189" s="191" t="s">
        <v>42</v>
      </c>
      <c r="O189" s="62"/>
      <c r="P189" s="192">
        <f>O189*H189</f>
        <v>0</v>
      </c>
      <c r="Q189" s="192">
        <v>0</v>
      </c>
      <c r="R189" s="192">
        <f>Q189*H189</f>
        <v>0</v>
      </c>
      <c r="S189" s="192">
        <v>0</v>
      </c>
      <c r="T189" s="193">
        <f>S189*H189</f>
        <v>0</v>
      </c>
      <c r="AR189" s="194" t="s">
        <v>336</v>
      </c>
      <c r="AT189" s="194" t="s">
        <v>122</v>
      </c>
      <c r="AU189" s="194" t="s">
        <v>127</v>
      </c>
      <c r="AY189" s="13" t="s">
        <v>120</v>
      </c>
      <c r="BE189" s="195">
        <f>IF(N189="základní",J189,0)</f>
        <v>0</v>
      </c>
      <c r="BF189" s="195">
        <f>IF(N189="snížená",J189,0)</f>
        <v>0</v>
      </c>
      <c r="BG189" s="195">
        <f>IF(N189="zákl. přenesená",J189,0)</f>
        <v>0</v>
      </c>
      <c r="BH189" s="195">
        <f>IF(N189="sníž. přenesená",J189,0)</f>
        <v>0</v>
      </c>
      <c r="BI189" s="195">
        <f>IF(N189="nulová",J189,0)</f>
        <v>0</v>
      </c>
      <c r="BJ189" s="13" t="s">
        <v>127</v>
      </c>
      <c r="BK189" s="195">
        <f>ROUND(I189*H189,2)</f>
        <v>0</v>
      </c>
      <c r="BL189" s="13" t="s">
        <v>336</v>
      </c>
      <c r="BM189" s="194" t="s">
        <v>337</v>
      </c>
    </row>
    <row r="190" spans="2:65" s="11" customFormat="1" ht="22.9" customHeight="1">
      <c r="B190" s="167"/>
      <c r="C190" s="168"/>
      <c r="D190" s="169" t="s">
        <v>75</v>
      </c>
      <c r="E190" s="181" t="s">
        <v>338</v>
      </c>
      <c r="F190" s="181" t="s">
        <v>339</v>
      </c>
      <c r="G190" s="168"/>
      <c r="H190" s="168"/>
      <c r="I190" s="171"/>
      <c r="J190" s="182">
        <f>BK190</f>
        <v>0</v>
      </c>
      <c r="K190" s="168"/>
      <c r="L190" s="173"/>
      <c r="M190" s="174"/>
      <c r="N190" s="175"/>
      <c r="O190" s="175"/>
      <c r="P190" s="176">
        <f>P191</f>
        <v>0</v>
      </c>
      <c r="Q190" s="175"/>
      <c r="R190" s="176">
        <f>R191</f>
        <v>0</v>
      </c>
      <c r="S190" s="175"/>
      <c r="T190" s="177">
        <f>T191</f>
        <v>0</v>
      </c>
      <c r="AR190" s="178" t="s">
        <v>144</v>
      </c>
      <c r="AT190" s="179" t="s">
        <v>75</v>
      </c>
      <c r="AU190" s="179" t="s">
        <v>81</v>
      </c>
      <c r="AY190" s="178" t="s">
        <v>120</v>
      </c>
      <c r="BK190" s="180">
        <f>BK191</f>
        <v>0</v>
      </c>
    </row>
    <row r="191" spans="2:65" s="1" customFormat="1" ht="16.5" customHeight="1">
      <c r="B191" s="30"/>
      <c r="C191" s="183" t="s">
        <v>340</v>
      </c>
      <c r="D191" s="183" t="s">
        <v>122</v>
      </c>
      <c r="E191" s="184" t="s">
        <v>341</v>
      </c>
      <c r="F191" s="185" t="s">
        <v>339</v>
      </c>
      <c r="G191" s="186" t="s">
        <v>125</v>
      </c>
      <c r="H191" s="187">
        <v>1</v>
      </c>
      <c r="I191" s="188"/>
      <c r="J191" s="189">
        <f>ROUND(I191*H191,2)</f>
        <v>0</v>
      </c>
      <c r="K191" s="185" t="s">
        <v>134</v>
      </c>
      <c r="L191" s="34"/>
      <c r="M191" s="190" t="s">
        <v>1</v>
      </c>
      <c r="N191" s="191" t="s">
        <v>42</v>
      </c>
      <c r="O191" s="62"/>
      <c r="P191" s="192">
        <f>O191*H191</f>
        <v>0</v>
      </c>
      <c r="Q191" s="192">
        <v>0</v>
      </c>
      <c r="R191" s="192">
        <f>Q191*H191</f>
        <v>0</v>
      </c>
      <c r="S191" s="192">
        <v>0</v>
      </c>
      <c r="T191" s="193">
        <f>S191*H191</f>
        <v>0</v>
      </c>
      <c r="AR191" s="194" t="s">
        <v>336</v>
      </c>
      <c r="AT191" s="194" t="s">
        <v>122</v>
      </c>
      <c r="AU191" s="194" t="s">
        <v>127</v>
      </c>
      <c r="AY191" s="13" t="s">
        <v>120</v>
      </c>
      <c r="BE191" s="195">
        <f>IF(N191="základní",J191,0)</f>
        <v>0</v>
      </c>
      <c r="BF191" s="195">
        <f>IF(N191="snížená",J191,0)</f>
        <v>0</v>
      </c>
      <c r="BG191" s="195">
        <f>IF(N191="zákl. přenesená",J191,0)</f>
        <v>0</v>
      </c>
      <c r="BH191" s="195">
        <f>IF(N191="sníž. přenesená",J191,0)</f>
        <v>0</v>
      </c>
      <c r="BI191" s="195">
        <f>IF(N191="nulová",J191,0)</f>
        <v>0</v>
      </c>
      <c r="BJ191" s="13" t="s">
        <v>127</v>
      </c>
      <c r="BK191" s="195">
        <f>ROUND(I191*H191,2)</f>
        <v>0</v>
      </c>
      <c r="BL191" s="13" t="s">
        <v>336</v>
      </c>
      <c r="BM191" s="194" t="s">
        <v>342</v>
      </c>
    </row>
    <row r="192" spans="2:65" s="11" customFormat="1" ht="22.9" customHeight="1">
      <c r="B192" s="167"/>
      <c r="C192" s="168"/>
      <c r="D192" s="169" t="s">
        <v>75</v>
      </c>
      <c r="E192" s="181" t="s">
        <v>343</v>
      </c>
      <c r="F192" s="181" t="s">
        <v>344</v>
      </c>
      <c r="G192" s="168"/>
      <c r="H192" s="168"/>
      <c r="I192" s="171"/>
      <c r="J192" s="182">
        <f>BK192</f>
        <v>0</v>
      </c>
      <c r="K192" s="168"/>
      <c r="L192" s="173"/>
      <c r="M192" s="174"/>
      <c r="N192" s="175"/>
      <c r="O192" s="175"/>
      <c r="P192" s="176">
        <f>P193</f>
        <v>0</v>
      </c>
      <c r="Q192" s="175"/>
      <c r="R192" s="176">
        <f>R193</f>
        <v>0</v>
      </c>
      <c r="S192" s="175"/>
      <c r="T192" s="177">
        <f>T193</f>
        <v>0</v>
      </c>
      <c r="AR192" s="178" t="s">
        <v>144</v>
      </c>
      <c r="AT192" s="179" t="s">
        <v>75</v>
      </c>
      <c r="AU192" s="179" t="s">
        <v>81</v>
      </c>
      <c r="AY192" s="178" t="s">
        <v>120</v>
      </c>
      <c r="BK192" s="180">
        <f>BK193</f>
        <v>0</v>
      </c>
    </row>
    <row r="193" spans="2:65" s="1" customFormat="1" ht="16.5" customHeight="1">
      <c r="B193" s="30"/>
      <c r="C193" s="183" t="s">
        <v>345</v>
      </c>
      <c r="D193" s="183" t="s">
        <v>122</v>
      </c>
      <c r="E193" s="184" t="s">
        <v>346</v>
      </c>
      <c r="F193" s="185" t="s">
        <v>344</v>
      </c>
      <c r="G193" s="186" t="s">
        <v>125</v>
      </c>
      <c r="H193" s="187">
        <v>1</v>
      </c>
      <c r="I193" s="188"/>
      <c r="J193" s="189">
        <f>ROUND(I193*H193,2)</f>
        <v>0</v>
      </c>
      <c r="K193" s="185" t="s">
        <v>134</v>
      </c>
      <c r="L193" s="34"/>
      <c r="M193" s="197" t="s">
        <v>1</v>
      </c>
      <c r="N193" s="198" t="s">
        <v>42</v>
      </c>
      <c r="O193" s="199"/>
      <c r="P193" s="200">
        <f>O193*H193</f>
        <v>0</v>
      </c>
      <c r="Q193" s="200">
        <v>0</v>
      </c>
      <c r="R193" s="200">
        <f>Q193*H193</f>
        <v>0</v>
      </c>
      <c r="S193" s="200">
        <v>0</v>
      </c>
      <c r="T193" s="201">
        <f>S193*H193</f>
        <v>0</v>
      </c>
      <c r="AR193" s="194" t="s">
        <v>336</v>
      </c>
      <c r="AT193" s="194" t="s">
        <v>122</v>
      </c>
      <c r="AU193" s="194" t="s">
        <v>127</v>
      </c>
      <c r="AY193" s="13" t="s">
        <v>120</v>
      </c>
      <c r="BE193" s="195">
        <f>IF(N193="základní",J193,0)</f>
        <v>0</v>
      </c>
      <c r="BF193" s="195">
        <f>IF(N193="snížená",J193,0)</f>
        <v>0</v>
      </c>
      <c r="BG193" s="195">
        <f>IF(N193="zákl. přenesená",J193,0)</f>
        <v>0</v>
      </c>
      <c r="BH193" s="195">
        <f>IF(N193="sníž. přenesená",J193,0)</f>
        <v>0</v>
      </c>
      <c r="BI193" s="195">
        <f>IF(N193="nulová",J193,0)</f>
        <v>0</v>
      </c>
      <c r="BJ193" s="13" t="s">
        <v>127</v>
      </c>
      <c r="BK193" s="195">
        <f>ROUND(I193*H193,2)</f>
        <v>0</v>
      </c>
      <c r="BL193" s="13" t="s">
        <v>336</v>
      </c>
      <c r="BM193" s="194" t="s">
        <v>347</v>
      </c>
    </row>
    <row r="194" spans="2:65" s="1" customFormat="1" ht="6.95" customHeight="1">
      <c r="B194" s="45"/>
      <c r="C194" s="46"/>
      <c r="D194" s="46"/>
      <c r="E194" s="46"/>
      <c r="F194" s="46"/>
      <c r="G194" s="46"/>
      <c r="H194" s="46"/>
      <c r="I194" s="133"/>
      <c r="J194" s="46"/>
      <c r="K194" s="46"/>
      <c r="L194" s="34"/>
    </row>
  </sheetData>
  <sheetProtection algorithmName="SHA-512" hashValue="ghb1D2GJDQxHxDT44I1CAtsPNkulZD/fhDezid8nGYvvf66/IWqpwZys6K95TOAAl7v+b5aDxq5/OKdv5cfVxQ==" saltValue="EGn1IUZ+PYJdBJsaVYDbhZVUpa5ugwzALTGWcqfGhwiA+Og8DbgwDggxYoQEnWciyTjqINrx3n95qG+QuvJ8WA==" spinCount="100000" sheet="1" objects="1" scenarios="1" formatColumns="0" formatRows="0" autoFilter="0"/>
  <autoFilter ref="C127:K193"/>
  <mergeCells count="6">
    <mergeCell ref="L2:V2"/>
    <mergeCell ref="E7:H7"/>
    <mergeCell ref="E16:H16"/>
    <mergeCell ref="E25:H25"/>
    <mergeCell ref="E85:H85"/>
    <mergeCell ref="E120:H1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Zamenicka2 - Oprava ve sc...</vt:lpstr>
      <vt:lpstr>'Rekapitulace stavby'!Názvy_tisku</vt:lpstr>
      <vt:lpstr>'Zamenicka2 - Oprava ve sc...'!Názvy_tisku</vt:lpstr>
      <vt:lpstr>'Rekapitulace stavby'!Oblast_tisku</vt:lpstr>
      <vt:lpstr>'Zamenicka2 - Oprava ve sc...'!Oblast_tisku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Eva-TOSH\Eva</dc:creator>
  <cp:lastModifiedBy>Spáčilová Lenka</cp:lastModifiedBy>
  <dcterms:created xsi:type="dcterms:W3CDTF">2019-07-11T12:00:42Z</dcterms:created>
  <dcterms:modified xsi:type="dcterms:W3CDTF">2019-10-16T12:39:18Z</dcterms:modified>
</cp:coreProperties>
</file>