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Myslivna2 - Stavební prác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'Myslivna2 - Stavební prác...'!$C$123:$K$190</definedName>
    <definedName name="_xlnm.Print_Area" localSheetId="1">'Myslivna2 - Stavební prác...'!$C$4:$J$76,'Myslivna2 - Stavební prác...'!$C$82:$J$107,'Myslivna2 - Stavební prác...'!$C$113:$K$190</definedName>
    <definedName name="_xlnm.Print_Titles" localSheetId="1">'Myslivna2 - Stavební prác...'!$123:$123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90"/>
  <c r="BH190"/>
  <c r="BG190"/>
  <c r="BF190"/>
  <c r="T190"/>
  <c r="T189"/>
  <c r="T188"/>
  <c r="R190"/>
  <c r="R189"/>
  <c r="R188"/>
  <c r="P190"/>
  <c r="P189"/>
  <c r="P188"/>
  <c r="BK190"/>
  <c r="BK189"/>
  <c r="J189"/>
  <c r="BK188"/>
  <c r="J188"/>
  <c r="J190"/>
  <c r="BE190"/>
  <c r="J106"/>
  <c r="J105"/>
  <c r="BI187"/>
  <c r="BH187"/>
  <c r="BG187"/>
  <c r="BF187"/>
  <c r="T187"/>
  <c r="R187"/>
  <c r="P187"/>
  <c r="BK187"/>
  <c r="J187"/>
  <c r="BE187"/>
  <c r="BI185"/>
  <c r="BH185"/>
  <c r="BG185"/>
  <c r="BF185"/>
  <c r="T185"/>
  <c r="R185"/>
  <c r="P185"/>
  <c r="BK185"/>
  <c r="J185"/>
  <c r="BE185"/>
  <c r="BI183"/>
  <c r="BH183"/>
  <c r="BG183"/>
  <c r="BF183"/>
  <c r="T183"/>
  <c r="T182"/>
  <c r="R183"/>
  <c r="R182"/>
  <c r="P183"/>
  <c r="P182"/>
  <c r="BK183"/>
  <c r="BK182"/>
  <c r="J182"/>
  <c r="J183"/>
  <c r="BE183"/>
  <c r="J104"/>
  <c r="BI181"/>
  <c r="BH181"/>
  <c r="BG181"/>
  <c r="BF181"/>
  <c r="T181"/>
  <c r="R181"/>
  <c r="P181"/>
  <c r="BK181"/>
  <c r="J181"/>
  <c r="BE181"/>
  <c r="BI179"/>
  <c r="BH179"/>
  <c r="BG179"/>
  <c r="BF179"/>
  <c r="T179"/>
  <c r="T178"/>
  <c r="T177"/>
  <c r="R179"/>
  <c r="R178"/>
  <c r="R177"/>
  <c r="P179"/>
  <c r="P178"/>
  <c r="P177"/>
  <c r="BK179"/>
  <c r="BK178"/>
  <c r="J178"/>
  <c r="BK177"/>
  <c r="J177"/>
  <c r="J179"/>
  <c r="BE179"/>
  <c r="J103"/>
  <c r="J102"/>
  <c r="BI176"/>
  <c r="BH176"/>
  <c r="BG176"/>
  <c r="BF176"/>
  <c r="T176"/>
  <c r="T175"/>
  <c r="R176"/>
  <c r="R175"/>
  <c r="P176"/>
  <c r="P175"/>
  <c r="BK176"/>
  <c r="BK175"/>
  <c r="J175"/>
  <c r="J176"/>
  <c r="BE176"/>
  <c r="J101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T166"/>
  <c r="R167"/>
  <c r="R166"/>
  <c r="P167"/>
  <c r="P166"/>
  <c r="BK167"/>
  <c r="BK166"/>
  <c r="J166"/>
  <c r="J167"/>
  <c r="BE167"/>
  <c r="J100"/>
  <c r="BI164"/>
  <c r="BH164"/>
  <c r="BG164"/>
  <c r="BF164"/>
  <c r="T164"/>
  <c r="R164"/>
  <c r="P164"/>
  <c r="BK164"/>
  <c r="J164"/>
  <c r="BE164"/>
  <c r="BI162"/>
  <c r="BH162"/>
  <c r="BG162"/>
  <c r="BF162"/>
  <c r="T162"/>
  <c r="R162"/>
  <c r="P162"/>
  <c r="BK162"/>
  <c r="J162"/>
  <c r="BE162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6"/>
  <c r="BH156"/>
  <c r="BG156"/>
  <c r="BF156"/>
  <c r="T156"/>
  <c r="T155"/>
  <c r="R156"/>
  <c r="R155"/>
  <c r="P156"/>
  <c r="P155"/>
  <c r="BK156"/>
  <c r="BK155"/>
  <c r="J155"/>
  <c r="J156"/>
  <c r="BE156"/>
  <c r="J99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4"/>
  <c r="BH144"/>
  <c r="BG144"/>
  <c r="BF144"/>
  <c r="T144"/>
  <c r="R144"/>
  <c r="P144"/>
  <c r="BK144"/>
  <c r="J144"/>
  <c r="BE144"/>
  <c r="BI143"/>
  <c r="BH143"/>
  <c r="BG143"/>
  <c r="BF143"/>
  <c r="T143"/>
  <c r="T142"/>
  <c r="R143"/>
  <c r="R142"/>
  <c r="P143"/>
  <c r="P142"/>
  <c r="BK143"/>
  <c r="BK142"/>
  <c r="J142"/>
  <c r="J143"/>
  <c r="BE143"/>
  <c r="J98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8"/>
  <c r="BH138"/>
  <c r="BG138"/>
  <c r="BF138"/>
  <c r="T138"/>
  <c r="T137"/>
  <c r="R138"/>
  <c r="R137"/>
  <c r="P138"/>
  <c r="P137"/>
  <c r="BK138"/>
  <c r="BK137"/>
  <c r="J137"/>
  <c r="J138"/>
  <c r="BE138"/>
  <c r="J97"/>
  <c r="BI135"/>
  <c r="BH135"/>
  <c r="BG135"/>
  <c r="BF135"/>
  <c r="T135"/>
  <c r="R135"/>
  <c r="P135"/>
  <c r="BK135"/>
  <c r="J135"/>
  <c r="BE135"/>
  <c r="BI127"/>
  <c r="F35"/>
  <c i="1" r="BD95"/>
  <c i="2" r="BH127"/>
  <c r="F34"/>
  <c i="1" r="BC95"/>
  <c i="2" r="BG127"/>
  <c r="F33"/>
  <c i="1" r="BB95"/>
  <c i="2" r="BF127"/>
  <c r="J32"/>
  <c i="1" r="AW95"/>
  <c i="2" r="F32"/>
  <c i="1" r="BA95"/>
  <c i="2" r="T127"/>
  <c r="T126"/>
  <c r="T125"/>
  <c r="T124"/>
  <c r="R127"/>
  <c r="R126"/>
  <c r="R125"/>
  <c r="R124"/>
  <c r="P127"/>
  <c r="P126"/>
  <c r="P125"/>
  <c r="P124"/>
  <c i="1" r="AU95"/>
  <c i="2" r="BK127"/>
  <c r="BK126"/>
  <c r="J126"/>
  <c r="BK125"/>
  <c r="J125"/>
  <c r="BK124"/>
  <c r="J124"/>
  <c r="J94"/>
  <c r="J28"/>
  <c i="1" r="AG95"/>
  <c i="2" r="J127"/>
  <c r="BE127"/>
  <c r="J31"/>
  <c i="1" r="AV95"/>
  <c i="2" r="F31"/>
  <c i="1" r="AZ95"/>
  <c i="2" r="J96"/>
  <c r="J95"/>
  <c r="J121"/>
  <c r="F120"/>
  <c r="F118"/>
  <c r="E116"/>
  <c r="J90"/>
  <c r="F89"/>
  <c r="F87"/>
  <c r="E85"/>
  <c r="J37"/>
  <c r="J19"/>
  <c r="E19"/>
  <c r="J120"/>
  <c r="J89"/>
  <c r="J18"/>
  <c r="J16"/>
  <c r="E16"/>
  <c r="F121"/>
  <c r="F90"/>
  <c r="J15"/>
  <c r="J10"/>
  <c r="J118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<sst xmlns="http://schemas.openxmlformats.org/spreadsheetml/2006/main">
  <si>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</si>
  <si>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</si>
  <si>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</si>
  <si>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</si>
  <si>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</si>
  <si>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{aef328f0-e0de-45e4-bb6d-47c804f6df94}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</si>
  <si>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</si>
  <si>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</si>
  <si>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</si>
  <si>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</si>
  <si>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</si>
  <si>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</si>
  <si>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</si>
  <si>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</si>
  <si>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Myslivna2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</si>
  <si>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</si>
  <si>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</si>
  <si>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Stavební práce-čerpací stanice Myslivna</t>
  </si>
  <si>
    <t>KSO:</t>
  </si>
  <si>
    <t>CC-CZ:</t>
  </si>
  <si>
    <t>Místo:</t>
  </si>
  <si>
    <t>Myslivna</t>
  </si>
  <si>
    <t>Datum:</t>
  </si>
  <si>
    <t>10. 10. 2019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</si>
  <si>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</si>
  <si>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</si>
  <si>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</si>
  <si>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</si>
  <si>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</si>
  <si>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</si>
  <si>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</si>
  <si>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</si>
  <si>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</si>
  <si>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</si>
  <si>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</si>
  <si>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</si>
  <si>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</si>
  <si>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</si>
  <si>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</si>
  <si>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</si>
  <si>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</si>
  <si>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</si>
  <si>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</si>
  <si>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</si>
  <si>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</si>
  <si>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</si>
  <si>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</si>
  <si>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</si>
  <si>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</si>
  <si>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</si>
  <si>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</si>
  <si>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</si>
  <si>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</si>
  <si>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</si>
  <si>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</si>
  <si>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</si>
  <si>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</si>
  <si>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</si>
  <si>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</si>
  <si>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</si>
  <si>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</si>
  <si>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</si>
  <si>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</si>
  <si>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</si>
  <si>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</si>
  <si>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</si>
  <si>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</si>
  <si>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</si>
  <si>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</si>
  <si>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</si>
  <si>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</si>
  <si>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</si>
  <si>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</si>
  <si>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</si>
  <si>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</si>
  <si>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</si>
  <si>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</si>
  <si>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</si>
  <si>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</si>
  <si>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</si>
  <si>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</si>
  <si>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</si>
  <si>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</si>
  <si>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</si>
  <si>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</si>
  <si>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</si>
  <si>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</si>
  <si>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</si>
  <si>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</si>
  <si>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</si>
  <si>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</si>
  <si>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</si>
  <si>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</si>
  <si>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</si>
  <si>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</si>
  <si>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</si>
  <si>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</si>
  <si>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</si>
  <si>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761 - Konstrukce prosvětlovací</t>
  </si>
  <si>
    <t xml:space="preserve">    767 - Konstrukce zámečnické</t>
  </si>
  <si>
    <t>VRN - Vedlejší rozpočtové náklady</t>
  </si>
  <si>
    <t xml:space="preserve">    VRN3 - Zařízení staveniště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</si>
  <si>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</si>
  <si>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</si>
  <si>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</si>
  <si>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</si>
  <si>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</si>
  <si>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</si>
  <si>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</si>
  <si>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</si>
  <si>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</si>
  <si>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</si>
  <si>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</si>
  <si>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</si>
  <si>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</si>
  <si>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</si>
  <si>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</si>
  <si>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</si>
  <si>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</si>
  <si>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</si>
  <si>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174101102</t>
  </si>
  <si>
    <t>Zásyp v uzavřených prostorech sypaninou se zhutněním-reciklát a vybouraný beton</t>
  </si>
  <si>
    <t>m3</t>
  </si>
  <si>
    <t>CS ÚRS 2019 01</t>
  </si>
  <si>
    <t>4</t>
  </si>
  <si>
    <t>-2075723539</t>
  </si>
  <si>
    <t>VV</t>
  </si>
  <si>
    <t>(1,5*16,7+13,69*1,5+3,14*1,5+3,14*1,55+2,4*3,14)*1,5"01"</t>
  </si>
  <si>
    <t>"02"(1,1*5,5+1,3*1,1)*1,0</t>
  </si>
  <si>
    <t>"03"(1,2*3,85+0,7*3,85+0,7*0,85+0,6*0,85+0,7*0,85)*0,9+(6,2*1,2)*1,35</t>
  </si>
  <si>
    <t>"04,05,06,07"0</t>
  </si>
  <si>
    <t>"08"7,9*1,15*0,95+6,1*1,15*0,95+(0,88*2+0,9+0,95)*2,15*0,95+(0,86+0,89+1,35+1,34)*2,258*0,95</t>
  </si>
  <si>
    <t>"9-11"1*(1*1,5*2)+1,0*11,5</t>
  </si>
  <si>
    <t>Součet</t>
  </si>
  <si>
    <t>M</t>
  </si>
  <si>
    <t>58981124R</t>
  </si>
  <si>
    <t>recyklát betonový frakce 16/32 včetně dopravy na stavbu</t>
  </si>
  <si>
    <t>t</t>
  </si>
  <si>
    <t>8</t>
  </si>
  <si>
    <t>1741950017</t>
  </si>
  <si>
    <t>166,378*2,0</t>
  </si>
  <si>
    <t>3</t>
  </si>
  <si>
    <t>Svislé a kompletní konstrukce</t>
  </si>
  <si>
    <t>311234061.HLZ</t>
  </si>
  <si>
    <t>Zdivo jednovrstvé z cihel HELUZ 30 P15 na maltu M5 tl 300 mm</t>
  </si>
  <si>
    <t>m2</t>
  </si>
  <si>
    <t>-1701387207</t>
  </si>
  <si>
    <t>5,1*5,1-4*1-0,9*2,1-2,4*2,1</t>
  </si>
  <si>
    <t>317168052.HLZ</t>
  </si>
  <si>
    <t>Překlad vysoký HELUZ 23,8 dl 1250 mm</t>
  </si>
  <si>
    <t>kus</t>
  </si>
  <si>
    <t>-764725034</t>
  </si>
  <si>
    <t>5</t>
  </si>
  <si>
    <t>317168058.HLZ</t>
  </si>
  <si>
    <t>Překlad vysoký HELUZ 23,8 dl 2750 mm</t>
  </si>
  <si>
    <t>388354912</t>
  </si>
  <si>
    <t>6</t>
  </si>
  <si>
    <t>Úpravy povrchů, podlahy a osazování výplní</t>
  </si>
  <si>
    <t>612131121</t>
  </si>
  <si>
    <t>Penetrační nátěr vnitřních stěn nanášený ručně</t>
  </si>
  <si>
    <t>-579670188</t>
  </si>
  <si>
    <t>7</t>
  </si>
  <si>
    <t>612321141</t>
  </si>
  <si>
    <t>Vápenocementová omítka štuková dvouvrstvá vnitřních stěn nanášená ručně</t>
  </si>
  <si>
    <t>376224018</t>
  </si>
  <si>
    <t>5,5*5,5-4*1-0,9*2,1-2,4*2,1</t>
  </si>
  <si>
    <t>(4,0+1,0)*2*0,15+(0,9+2,1*4+2,4)*0,15</t>
  </si>
  <si>
    <t>612321191</t>
  </si>
  <si>
    <t>Příplatek k vápenocementové omítce vnitřních stěn za každých dalších 5 mm tloušťky ručně</t>
  </si>
  <si>
    <t>801347823</t>
  </si>
  <si>
    <t>9</t>
  </si>
  <si>
    <t>619991011</t>
  </si>
  <si>
    <t>Obalení konstrukcí a prvků fólií přilepenou lepící páskou</t>
  </si>
  <si>
    <t>-422614656</t>
  </si>
  <si>
    <t>10</t>
  </si>
  <si>
    <t>622131121</t>
  </si>
  <si>
    <t>Penetrační nátěr vnějších stěn nanášený ručně</t>
  </si>
  <si>
    <t>332621107</t>
  </si>
  <si>
    <t>11</t>
  </si>
  <si>
    <t>622321141</t>
  </si>
  <si>
    <t>Vápenocementová omítka štuková dvouvrstvá vnějších stěn nanášená ručně</t>
  </si>
  <si>
    <t>-2112880127</t>
  </si>
  <si>
    <t>12</t>
  </si>
  <si>
    <t>622321191</t>
  </si>
  <si>
    <t>Příplatek k vápenocementové omítce vnějších stěn za každých dalších 5 mm tloušťky ručně</t>
  </si>
  <si>
    <t>-569470607</t>
  </si>
  <si>
    <t>13</t>
  </si>
  <si>
    <t>629991011</t>
  </si>
  <si>
    <t>Zakrytí výplní otvorů a svislých ploch fólií přilepenou lepící páskou</t>
  </si>
  <si>
    <t>24804739</t>
  </si>
  <si>
    <t>4*1</t>
  </si>
  <si>
    <t>Ostatní konstrukce a práce, bourání</t>
  </si>
  <si>
    <t>14</t>
  </si>
  <si>
    <t>949101112</t>
  </si>
  <si>
    <t>Lešení pomocné pro objekty pozemních staveb s lešeňovou podlahou v do 3,5 m zatížení do 150 kg/m2</t>
  </si>
  <si>
    <t>-771734248</t>
  </si>
  <si>
    <t>8*1,5*2</t>
  </si>
  <si>
    <t>952901221</t>
  </si>
  <si>
    <t>Vyčištění budov průmyslových objektů při jakékoliv výšce podlaží</t>
  </si>
  <si>
    <t>-1523652822</t>
  </si>
  <si>
    <t>16</t>
  </si>
  <si>
    <t>968072559</t>
  </si>
  <si>
    <t>Vybourání kovových vrat pl přes 5 m2</t>
  </si>
  <si>
    <t>636473969</t>
  </si>
  <si>
    <t>5,1*5,1</t>
  </si>
  <si>
    <t>17</t>
  </si>
  <si>
    <t>968-pc 1</t>
  </si>
  <si>
    <t>Vybourání skleněné stěny včetně rámu ve vstupní místnosti</t>
  </si>
  <si>
    <t>sada</t>
  </si>
  <si>
    <t>1674966370</t>
  </si>
  <si>
    <t>18</t>
  </si>
  <si>
    <t>973031824</t>
  </si>
  <si>
    <t>Vysekání kapes ve zdivu cihelném na MV nebo MVC pro zavázání zdí tl do 300 mm</t>
  </si>
  <si>
    <t>m</t>
  </si>
  <si>
    <t>-357936938</t>
  </si>
  <si>
    <t>5,1*2</t>
  </si>
  <si>
    <t>997</t>
  </si>
  <si>
    <t>Přesun sutě</t>
  </si>
  <si>
    <t>19</t>
  </si>
  <si>
    <t>997013001</t>
  </si>
  <si>
    <t>Vyklizení odpadu v objektu-4dny</t>
  </si>
  <si>
    <t>hod</t>
  </si>
  <si>
    <t>146582015</t>
  </si>
  <si>
    <t>20</t>
  </si>
  <si>
    <t>997013211</t>
  </si>
  <si>
    <t>Vnitrostaveništní doprava suti a vybouraných hmot pro budovy v do 6 m ručně</t>
  </si>
  <si>
    <t>-1728087720</t>
  </si>
  <si>
    <t>997013501</t>
  </si>
  <si>
    <t>Odvoz suti a vybouraných hmot na skládku nebo meziskládku do 1 km se složením</t>
  </si>
  <si>
    <t>-935122366</t>
  </si>
  <si>
    <t>22</t>
  </si>
  <si>
    <t>997013509</t>
  </si>
  <si>
    <t>Příplatek k odvozu suti a vybouraných hmot na skládku ZKD 1 km přes 1 km</t>
  </si>
  <si>
    <t>-1019258920</t>
  </si>
  <si>
    <t>5,208</t>
  </si>
  <si>
    <t>5,208*19 'Přepočtené koeficientem množství</t>
  </si>
  <si>
    <t>23</t>
  </si>
  <si>
    <t>997013801</t>
  </si>
  <si>
    <t>Poplatek za uložení na skládce (skládkovné) stavebního odpadu</t>
  </si>
  <si>
    <t>1669957407</t>
  </si>
  <si>
    <t>24</t>
  </si>
  <si>
    <t>997-pc 1</t>
  </si>
  <si>
    <t>Zaslepení potrubí prostupů</t>
  </si>
  <si>
    <t>480845755</t>
  </si>
  <si>
    <t>998</t>
  </si>
  <si>
    <t>Přesun hmot</t>
  </si>
  <si>
    <t>25</t>
  </si>
  <si>
    <t>998011002</t>
  </si>
  <si>
    <t>Přesun hmot pro budovy zděné v do 12 m</t>
  </si>
  <si>
    <t>-290288457</t>
  </si>
  <si>
    <t>PSV</t>
  </si>
  <si>
    <t>Práce a dodávky PSV</t>
  </si>
  <si>
    <t>761</t>
  </si>
  <si>
    <t>Konstrukce prosvětlovací</t>
  </si>
  <si>
    <t>26</t>
  </si>
  <si>
    <t>761611113</t>
  </si>
  <si>
    <t>Okno zděné ze skleněných tvárnic 190x190x80 mm bezbarvých lesklých dezén vlna</t>
  </si>
  <si>
    <t>1191304487</t>
  </si>
  <si>
    <t>27</t>
  </si>
  <si>
    <t>998761202</t>
  </si>
  <si>
    <t>Přesun hmot procentní pro konstrukce sklobetonové v objektech v do 12 m</t>
  </si>
  <si>
    <t>%</t>
  </si>
  <si>
    <t>1279974191</t>
  </si>
  <si>
    <t>767</t>
  </si>
  <si>
    <t>Konstrukce zámečnické</t>
  </si>
  <si>
    <t>28</t>
  </si>
  <si>
    <t>767-pc 01</t>
  </si>
  <si>
    <t xml:space="preserve">D+m  vrat a rámu 2,4 x 2,1m včetně nátěru</t>
  </si>
  <si>
    <t>395853867</t>
  </si>
  <si>
    <t>29</t>
  </si>
  <si>
    <t>767-pc 02</t>
  </si>
  <si>
    <t>D+m ok dveří včetně zárubně 90/210 včetně nátěru</t>
  </si>
  <si>
    <t>1863049256</t>
  </si>
  <si>
    <t>30</t>
  </si>
  <si>
    <t>998767201</t>
  </si>
  <si>
    <t>Přesun hmot procentní pro zámečnické konstrukce v objektech v do 6 m</t>
  </si>
  <si>
    <t>-727124263</t>
  </si>
  <si>
    <t>VRN</t>
  </si>
  <si>
    <t>Vedlejší rozpočtové náklady</t>
  </si>
  <si>
    <t>VRN3</t>
  </si>
  <si>
    <t>Zařízení staveniště</t>
  </si>
  <si>
    <t>31</t>
  </si>
  <si>
    <t>030001000</t>
  </si>
  <si>
    <t>1024</t>
  </si>
  <si>
    <t>-613394535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</si>
</sst>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7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3" fillId="0" borderId="22" xfId="0" applyFont="1" applyBorder="1" applyAlignment="1" applyProtection="1">
      <alignment horizontal="center" vertical="center"/>
    </xf>
    <xf numFmtId="49" fontId="33" fillId="0" borderId="22" xfId="0" applyNumberFormat="1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center" vertical="center" wrapText="1"/>
    </xf>
    <xf numFmtId="167" fontId="33" fillId="0" borderId="22" xfId="0" applyNumberFormat="1" applyFont="1" applyBorder="1" applyAlignment="1" applyProtection="1">
      <alignment vertical="center"/>
    </xf>
    <xf numFmtId="4" fontId="33" fillId="2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</xf>
    <xf numFmtId="0" fontId="34" fillId="0" borderId="3" xfId="0" applyFont="1" applyBorder="1" applyAlignment="1">
      <alignment vertical="center"/>
    </xf>
    <xf numFmtId="0" fontId="33" fillId="2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37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38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39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40</v>
      </c>
      <c r="E29" s="46"/>
      <c r="F29" s="31" t="s">
        <v>41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42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43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44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45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46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47</v>
      </c>
      <c r="U35" s="53"/>
      <c r="V35" s="53"/>
      <c r="W35" s="53"/>
      <c r="X35" s="55" t="s">
        <v>48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49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50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54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Myslivna2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Stavební práce-čerpací stanice Myslivna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Myslivna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10. 10. 2019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MmBrna,OSM,Husova 3,Brno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56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>ing.Ševelová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57</v>
      </c>
      <c r="D92" s="93"/>
      <c r="E92" s="93"/>
      <c r="F92" s="93"/>
      <c r="G92" s="93"/>
      <c r="H92" s="94"/>
      <c r="I92" s="95" t="s">
        <v>58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59</v>
      </c>
      <c r="AH92" s="93"/>
      <c r="AI92" s="93"/>
      <c r="AJ92" s="93"/>
      <c r="AK92" s="93"/>
      <c r="AL92" s="93"/>
      <c r="AM92" s="93"/>
      <c r="AN92" s="95" t="s">
        <v>60</v>
      </c>
      <c r="AO92" s="93"/>
      <c r="AP92" s="97"/>
      <c r="AQ92" s="98" t="s">
        <v>61</v>
      </c>
      <c r="AR92" s="43"/>
      <c r="AS92" s="99" t="s">
        <v>62</v>
      </c>
      <c r="AT92" s="100" t="s">
        <v>63</v>
      </c>
      <c r="AU92" s="100" t="s">
        <v>64</v>
      </c>
      <c r="AV92" s="100" t="s">
        <v>65</v>
      </c>
      <c r="AW92" s="100" t="s">
        <v>66</v>
      </c>
      <c r="AX92" s="100" t="s">
        <v>67</v>
      </c>
      <c r="AY92" s="100" t="s">
        <v>68</v>
      </c>
      <c r="AZ92" s="100" t="s">
        <v>69</v>
      </c>
      <c r="BA92" s="100" t="s">
        <v>70</v>
      </c>
      <c r="BB92" s="100" t="s">
        <v>71</v>
      </c>
      <c r="BC92" s="100" t="s">
        <v>72</v>
      </c>
      <c r="BD92" s="101" t="s">
        <v>73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74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ROUND(AG95,2)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ROUND(AS95,2)</f>
        <v>0</v>
      </c>
      <c r="AT94" s="113">
        <f>ROUND(SUM(AV94:AW94),2)</f>
        <v>0</v>
      </c>
      <c r="AU94" s="114">
        <f>ROUND(AU95,5)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ROUND(AZ95,2)</f>
        <v>0</v>
      </c>
      <c r="BA94" s="113">
        <f>ROUND(BA95,2)</f>
        <v>0</v>
      </c>
      <c r="BB94" s="113">
        <f>ROUND(BB95,2)</f>
        <v>0</v>
      </c>
      <c r="BC94" s="113">
        <f>ROUND(BC95,2)</f>
        <v>0</v>
      </c>
      <c r="BD94" s="115">
        <f>ROUND(BD95,2)</f>
        <v>0</v>
      </c>
      <c r="BE94" s="6"/>
      <c r="BS94" s="116" t="s">
        <v>75</v>
      </c>
      <c r="BT94" s="116" t="s">
        <v>76</v>
      </c>
      <c r="BV94" s="116" t="s">
        <v>77</v>
      </c>
      <c r="BW94" s="116" t="s">
        <v>5</v>
      </c>
      <c r="BX94" s="116" t="s">
        <v>78</v>
      </c>
      <c r="CL94" s="116" t="s">
        <v>1</v>
      </c>
    </row>
    <row r="95" s="7" customFormat="1" ht="27" customHeight="1">
      <c r="A95" s="117" t="s">
        <v>79</v>
      </c>
      <c r="B95" s="118"/>
      <c r="C95" s="119"/>
      <c r="D95" s="120" t="s">
        <v>14</v>
      </c>
      <c r="E95" s="120"/>
      <c r="F95" s="120"/>
      <c r="G95" s="120"/>
      <c r="H95" s="120"/>
      <c r="I95" s="121"/>
      <c r="J95" s="120" t="s">
        <v>17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2">
        <f>'Myslivna2 - Stavební prác...'!J28</f>
        <v>0</v>
      </c>
      <c r="AH95" s="121"/>
      <c r="AI95" s="121"/>
      <c r="AJ95" s="121"/>
      <c r="AK95" s="121"/>
      <c r="AL95" s="121"/>
      <c r="AM95" s="121"/>
      <c r="AN95" s="122">
        <f>SUM(AG95,AT95)</f>
        <v>0</v>
      </c>
      <c r="AO95" s="121"/>
      <c r="AP95" s="121"/>
      <c r="AQ95" s="123" t="s">
        <v>80</v>
      </c>
      <c r="AR95" s="124"/>
      <c r="AS95" s="125">
        <v>0</v>
      </c>
      <c r="AT95" s="126">
        <f>ROUND(SUM(AV95:AW95),2)</f>
        <v>0</v>
      </c>
      <c r="AU95" s="127">
        <f>'Myslivna2 - Stavební prác...'!P124</f>
        <v>0</v>
      </c>
      <c r="AV95" s="126">
        <f>'Myslivna2 - Stavební prác...'!J31</f>
        <v>0</v>
      </c>
      <c r="AW95" s="126">
        <f>'Myslivna2 - Stavební prác...'!J32</f>
        <v>0</v>
      </c>
      <c r="AX95" s="126">
        <f>'Myslivna2 - Stavební prác...'!J33</f>
        <v>0</v>
      </c>
      <c r="AY95" s="126">
        <f>'Myslivna2 - Stavební prác...'!J34</f>
        <v>0</v>
      </c>
      <c r="AZ95" s="126">
        <f>'Myslivna2 - Stavební prác...'!F31</f>
        <v>0</v>
      </c>
      <c r="BA95" s="126">
        <f>'Myslivna2 - Stavební prác...'!F32</f>
        <v>0</v>
      </c>
      <c r="BB95" s="126">
        <f>'Myslivna2 - Stavební prác...'!F33</f>
        <v>0</v>
      </c>
      <c r="BC95" s="126">
        <f>'Myslivna2 - Stavební prác...'!F34</f>
        <v>0</v>
      </c>
      <c r="BD95" s="128">
        <f>'Myslivna2 - Stavební prác...'!F35</f>
        <v>0</v>
      </c>
      <c r="BE95" s="7"/>
      <c r="BT95" s="129" t="s">
        <v>81</v>
      </c>
      <c r="BU95" s="129" t="s">
        <v>82</v>
      </c>
      <c r="BV95" s="129" t="s">
        <v>77</v>
      </c>
      <c r="BW95" s="129" t="s">
        <v>5</v>
      </c>
      <c r="BX95" s="129" t="s">
        <v>78</v>
      </c>
      <c r="CL95" s="129" t="s">
        <v>1</v>
      </c>
    </row>
    <row r="96" s="2" customFormat="1" ht="30" customHeight="1">
      <c r="A96" s="37"/>
      <c r="B96" s="38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43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</row>
    <row r="97" s="2" customFormat="1" ht="6.96" customHeight="1">
      <c r="A97" s="37"/>
      <c r="B97" s="65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</sheetData>
  <sheetProtection sheet="1" formatColumns="0" formatRows="0" objects="1" scenarios="1" spinCount="100000" saltValue="gNOXhd+weyUB+MPYnXt3TNjR8CdhOwRLAa2/Lw2iRagRL4wOlXnkQSdfK2x4CFJJZPDRf0CAdBCt1nI7sjLNhg==" hashValue="EUEHpWTnZPIdOv0luBAnXBqjqWOFojMdiC39fkHjA6B9hQcb6c1sywO9JEVUQnbNX3nwkSbZonIWBpSYenTn9Q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Myslivna2 - Stavební prác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0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5</v>
      </c>
    </row>
    <row r="3" s="1" customFormat="1" ht="6.96" customHeight="1">
      <c r="B3" s="131"/>
      <c r="C3" s="132"/>
      <c r="D3" s="132"/>
      <c r="E3" s="132"/>
      <c r="F3" s="132"/>
      <c r="G3" s="132"/>
      <c r="H3" s="132"/>
      <c r="I3" s="133"/>
      <c r="J3" s="132"/>
      <c r="K3" s="132"/>
      <c r="L3" s="19"/>
      <c r="AT3" s="16" t="s">
        <v>83</v>
      </c>
    </row>
    <row r="4" s="1" customFormat="1" ht="24.96" customHeight="1">
      <c r="B4" s="19"/>
      <c r="D4" s="134" t="s">
        <v>84</v>
      </c>
      <c r="I4" s="130"/>
      <c r="L4" s="19"/>
      <c r="M4" s="135" t="s">
        <v>10</v>
      </c>
      <c r="AT4" s="16" t="s">
        <v>4</v>
      </c>
    </row>
    <row r="5" s="1" customFormat="1" ht="6.96" customHeight="1">
      <c r="B5" s="19"/>
      <c r="I5" s="130"/>
      <c r="L5" s="19"/>
    </row>
    <row r="6" s="2" customFormat="1" ht="12" customHeight="1">
      <c r="A6" s="37"/>
      <c r="B6" s="43"/>
      <c r="C6" s="37"/>
      <c r="D6" s="136" t="s">
        <v>16</v>
      </c>
      <c r="E6" s="37"/>
      <c r="F6" s="37"/>
      <c r="G6" s="37"/>
      <c r="H6" s="37"/>
      <c r="I6" s="137"/>
      <c r="J6" s="37"/>
      <c r="K6" s="37"/>
      <c r="L6" s="62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="2" customFormat="1" ht="16.5" customHeight="1">
      <c r="A7" s="37"/>
      <c r="B7" s="43"/>
      <c r="C7" s="37"/>
      <c r="D7" s="37"/>
      <c r="E7" s="138" t="s">
        <v>17</v>
      </c>
      <c r="F7" s="37"/>
      <c r="G7" s="37"/>
      <c r="H7" s="37"/>
      <c r="I7" s="137"/>
      <c r="J7" s="37"/>
      <c r="K7" s="37"/>
      <c r="L7" s="62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="2" customFormat="1">
      <c r="A8" s="37"/>
      <c r="B8" s="43"/>
      <c r="C8" s="37"/>
      <c r="D8" s="37"/>
      <c r="E8" s="37"/>
      <c r="F8" s="37"/>
      <c r="G8" s="37"/>
      <c r="H8" s="37"/>
      <c r="I8" s="137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2" customHeight="1">
      <c r="A9" s="37"/>
      <c r="B9" s="43"/>
      <c r="C9" s="37"/>
      <c r="D9" s="136" t="s">
        <v>18</v>
      </c>
      <c r="E9" s="37"/>
      <c r="F9" s="139" t="s">
        <v>1</v>
      </c>
      <c r="G9" s="37"/>
      <c r="H9" s="37"/>
      <c r="I9" s="140" t="s">
        <v>19</v>
      </c>
      <c r="J9" s="139" t="s">
        <v>1</v>
      </c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36" t="s">
        <v>20</v>
      </c>
      <c r="E10" s="37"/>
      <c r="F10" s="139" t="s">
        <v>21</v>
      </c>
      <c r="G10" s="37"/>
      <c r="H10" s="37"/>
      <c r="I10" s="140" t="s">
        <v>22</v>
      </c>
      <c r="J10" s="141" t="str">
        <f>'Rekapitulace stavby'!AN8</f>
        <v>10. 10. 2019</v>
      </c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0.8" customHeight="1">
      <c r="A11" s="37"/>
      <c r="B11" s="43"/>
      <c r="C11" s="37"/>
      <c r="D11" s="37"/>
      <c r="E11" s="37"/>
      <c r="F11" s="37"/>
      <c r="G11" s="37"/>
      <c r="H11" s="37"/>
      <c r="I11" s="137"/>
      <c r="J11" s="37"/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36" t="s">
        <v>24</v>
      </c>
      <c r="E12" s="37"/>
      <c r="F12" s="37"/>
      <c r="G12" s="37"/>
      <c r="H12" s="37"/>
      <c r="I12" s="140" t="s">
        <v>25</v>
      </c>
      <c r="J12" s="139" t="s">
        <v>1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8" customHeight="1">
      <c r="A13" s="37"/>
      <c r="B13" s="43"/>
      <c r="C13" s="37"/>
      <c r="D13" s="37"/>
      <c r="E13" s="139" t="s">
        <v>26</v>
      </c>
      <c r="F13" s="37"/>
      <c r="G13" s="37"/>
      <c r="H13" s="37"/>
      <c r="I13" s="140" t="s">
        <v>27</v>
      </c>
      <c r="J13" s="139" t="s">
        <v>1</v>
      </c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6.96" customHeight="1">
      <c r="A14" s="37"/>
      <c r="B14" s="43"/>
      <c r="C14" s="37"/>
      <c r="D14" s="37"/>
      <c r="E14" s="37"/>
      <c r="F14" s="37"/>
      <c r="G14" s="37"/>
      <c r="H14" s="37"/>
      <c r="I14" s="137"/>
      <c r="J14" s="37"/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43"/>
      <c r="C15" s="37"/>
      <c r="D15" s="136" t="s">
        <v>28</v>
      </c>
      <c r="E15" s="37"/>
      <c r="F15" s="37"/>
      <c r="G15" s="37"/>
      <c r="H15" s="37"/>
      <c r="I15" s="140" t="s">
        <v>25</v>
      </c>
      <c r="J15" s="32" t="str">
        <f>'Rekapitulace stavby'!AN13</f>
        <v>Vyplň údaj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8" customHeight="1">
      <c r="A16" s="37"/>
      <c r="B16" s="43"/>
      <c r="C16" s="37"/>
      <c r="D16" s="37"/>
      <c r="E16" s="32" t="str">
        <f>'Rekapitulace stavby'!E14</f>
        <v>Vyplň údaj</v>
      </c>
      <c r="F16" s="139"/>
      <c r="G16" s="139"/>
      <c r="H16" s="139"/>
      <c r="I16" s="140" t="s">
        <v>27</v>
      </c>
      <c r="J16" s="32" t="str">
        <f>'Rekapitulace stavby'!AN14</f>
        <v>Vyplň údaj</v>
      </c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6.96" customHeight="1">
      <c r="A17" s="37"/>
      <c r="B17" s="43"/>
      <c r="C17" s="37"/>
      <c r="D17" s="37"/>
      <c r="E17" s="37"/>
      <c r="F17" s="37"/>
      <c r="G17" s="37"/>
      <c r="H17" s="37"/>
      <c r="I17" s="137"/>
      <c r="J17" s="37"/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43"/>
      <c r="C18" s="37"/>
      <c r="D18" s="136" t="s">
        <v>30</v>
      </c>
      <c r="E18" s="37"/>
      <c r="F18" s="37"/>
      <c r="G18" s="37"/>
      <c r="H18" s="37"/>
      <c r="I18" s="140" t="s">
        <v>25</v>
      </c>
      <c r="J18" s="139" t="str">
        <f>IF('Rekapitulace stavby'!AN16="","",'Rekapitulace stavby'!AN16)</f>
        <v/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43"/>
      <c r="C19" s="37"/>
      <c r="D19" s="37"/>
      <c r="E19" s="139" t="str">
        <f>IF('Rekapitulace stavby'!E17="","",'Rekapitulace stavby'!E17)</f>
        <v xml:space="preserve"> </v>
      </c>
      <c r="F19" s="37"/>
      <c r="G19" s="37"/>
      <c r="H19" s="37"/>
      <c r="I19" s="140" t="s">
        <v>27</v>
      </c>
      <c r="J19" s="139" t="str">
        <f>IF('Rekapitulace stavby'!AN17="","",'Rekapitulace stavby'!AN17)</f>
        <v/>
      </c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43"/>
      <c r="C20" s="37"/>
      <c r="D20" s="37"/>
      <c r="E20" s="37"/>
      <c r="F20" s="37"/>
      <c r="G20" s="37"/>
      <c r="H20" s="37"/>
      <c r="I20" s="137"/>
      <c r="J20" s="37"/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43"/>
      <c r="C21" s="37"/>
      <c r="D21" s="136" t="s">
        <v>33</v>
      </c>
      <c r="E21" s="37"/>
      <c r="F21" s="37"/>
      <c r="G21" s="37"/>
      <c r="H21" s="37"/>
      <c r="I21" s="140" t="s">
        <v>25</v>
      </c>
      <c r="J21" s="139" t="s">
        <v>1</v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43"/>
      <c r="C22" s="37"/>
      <c r="D22" s="37"/>
      <c r="E22" s="139" t="s">
        <v>34</v>
      </c>
      <c r="F22" s="37"/>
      <c r="G22" s="37"/>
      <c r="H22" s="37"/>
      <c r="I22" s="140" t="s">
        <v>27</v>
      </c>
      <c r="J22" s="139" t="s">
        <v>1</v>
      </c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43"/>
      <c r="C23" s="37"/>
      <c r="D23" s="37"/>
      <c r="E23" s="37"/>
      <c r="F23" s="37"/>
      <c r="G23" s="37"/>
      <c r="H23" s="37"/>
      <c r="I23" s="137"/>
      <c r="J23" s="37"/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43"/>
      <c r="C24" s="37"/>
      <c r="D24" s="136" t="s">
        <v>35</v>
      </c>
      <c r="E24" s="37"/>
      <c r="F24" s="37"/>
      <c r="G24" s="37"/>
      <c r="H24" s="37"/>
      <c r="I24" s="137"/>
      <c r="J24" s="37"/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8" customFormat="1" ht="16.5" customHeight="1">
      <c r="A25" s="142"/>
      <c r="B25" s="143"/>
      <c r="C25" s="142"/>
      <c r="D25" s="142"/>
      <c r="E25" s="144" t="s">
        <v>1</v>
      </c>
      <c r="F25" s="144"/>
      <c r="G25" s="144"/>
      <c r="H25" s="144"/>
      <c r="I25" s="145"/>
      <c r="J25" s="142"/>
      <c r="K25" s="142"/>
      <c r="L25" s="146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</row>
    <row r="26" s="2" customFormat="1" ht="6.96" customHeight="1">
      <c r="A26" s="37"/>
      <c r="B26" s="43"/>
      <c r="C26" s="37"/>
      <c r="D26" s="37"/>
      <c r="E26" s="37"/>
      <c r="F26" s="37"/>
      <c r="G26" s="37"/>
      <c r="H26" s="37"/>
      <c r="I26" s="137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147"/>
      <c r="E27" s="147"/>
      <c r="F27" s="147"/>
      <c r="G27" s="147"/>
      <c r="H27" s="147"/>
      <c r="I27" s="148"/>
      <c r="J27" s="147"/>
      <c r="K27" s="147"/>
      <c r="L27" s="62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25.44" customHeight="1">
      <c r="A28" s="37"/>
      <c r="B28" s="43"/>
      <c r="C28" s="37"/>
      <c r="D28" s="149" t="s">
        <v>36</v>
      </c>
      <c r="E28" s="37"/>
      <c r="F28" s="37"/>
      <c r="G28" s="37"/>
      <c r="H28" s="37"/>
      <c r="I28" s="137"/>
      <c r="J28" s="150">
        <f>ROUND(J124, 2)</f>
        <v>0</v>
      </c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7"/>
      <c r="E29" s="147"/>
      <c r="F29" s="147"/>
      <c r="G29" s="147"/>
      <c r="H29" s="147"/>
      <c r="I29" s="148"/>
      <c r="J29" s="147"/>
      <c r="K29" s="147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43"/>
      <c r="C30" s="37"/>
      <c r="D30" s="37"/>
      <c r="E30" s="37"/>
      <c r="F30" s="151" t="s">
        <v>38</v>
      </c>
      <c r="G30" s="37"/>
      <c r="H30" s="37"/>
      <c r="I30" s="152" t="s">
        <v>37</v>
      </c>
      <c r="J30" s="151" t="s">
        <v>39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43"/>
      <c r="C31" s="37"/>
      <c r="D31" s="153" t="s">
        <v>40</v>
      </c>
      <c r="E31" s="136" t="s">
        <v>41</v>
      </c>
      <c r="F31" s="154">
        <f>ROUND((SUM(BE124:BE190)),  2)</f>
        <v>0</v>
      </c>
      <c r="G31" s="37"/>
      <c r="H31" s="37"/>
      <c r="I31" s="155">
        <v>0.20999999999999999</v>
      </c>
      <c r="J31" s="154">
        <f>ROUND(((SUM(BE124:BE190))*I31),  2)</f>
        <v>0</v>
      </c>
      <c r="K31" s="37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136" t="s">
        <v>42</v>
      </c>
      <c r="F32" s="154">
        <f>ROUND((SUM(BF124:BF190)),  2)</f>
        <v>0</v>
      </c>
      <c r="G32" s="37"/>
      <c r="H32" s="37"/>
      <c r="I32" s="155">
        <v>0.14999999999999999</v>
      </c>
      <c r="J32" s="154">
        <f>ROUND(((SUM(BF124:BF190))*I32),  2)</f>
        <v>0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hidden="1" s="2" customFormat="1" ht="14.4" customHeight="1">
      <c r="A33" s="37"/>
      <c r="B33" s="43"/>
      <c r="C33" s="37"/>
      <c r="D33" s="37"/>
      <c r="E33" s="136" t="s">
        <v>43</v>
      </c>
      <c r="F33" s="154">
        <f>ROUND((SUM(BG124:BG190)),  2)</f>
        <v>0</v>
      </c>
      <c r="G33" s="37"/>
      <c r="H33" s="37"/>
      <c r="I33" s="155">
        <v>0.20999999999999999</v>
      </c>
      <c r="J33" s="154">
        <f>0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hidden="1" s="2" customFormat="1" ht="14.4" customHeight="1">
      <c r="A34" s="37"/>
      <c r="B34" s="43"/>
      <c r="C34" s="37"/>
      <c r="D34" s="37"/>
      <c r="E34" s="136" t="s">
        <v>44</v>
      </c>
      <c r="F34" s="154">
        <f>ROUND((SUM(BH124:BH190)),  2)</f>
        <v>0</v>
      </c>
      <c r="G34" s="37"/>
      <c r="H34" s="37"/>
      <c r="I34" s="155">
        <v>0.14999999999999999</v>
      </c>
      <c r="J34" s="154">
        <f>0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36" t="s">
        <v>45</v>
      </c>
      <c r="F35" s="154">
        <f>ROUND((SUM(BI124:BI190)),  2)</f>
        <v>0</v>
      </c>
      <c r="G35" s="37"/>
      <c r="H35" s="37"/>
      <c r="I35" s="155">
        <v>0</v>
      </c>
      <c r="J35" s="154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6.96" customHeight="1">
      <c r="A36" s="37"/>
      <c r="B36" s="43"/>
      <c r="C36" s="37"/>
      <c r="D36" s="37"/>
      <c r="E36" s="37"/>
      <c r="F36" s="37"/>
      <c r="G36" s="37"/>
      <c r="H36" s="37"/>
      <c r="I36" s="137"/>
      <c r="J36" s="37"/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25.44" customHeight="1">
      <c r="A37" s="37"/>
      <c r="B37" s="43"/>
      <c r="C37" s="156"/>
      <c r="D37" s="157" t="s">
        <v>46</v>
      </c>
      <c r="E37" s="158"/>
      <c r="F37" s="158"/>
      <c r="G37" s="159" t="s">
        <v>47</v>
      </c>
      <c r="H37" s="160" t="s">
        <v>48</v>
      </c>
      <c r="I37" s="161"/>
      <c r="J37" s="162">
        <f>SUM(J28:J35)</f>
        <v>0</v>
      </c>
      <c r="K37" s="163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43"/>
      <c r="C38" s="37"/>
      <c r="D38" s="37"/>
      <c r="E38" s="37"/>
      <c r="F38" s="37"/>
      <c r="G38" s="37"/>
      <c r="H38" s="37"/>
      <c r="I38" s="137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1" customFormat="1" ht="14.4" customHeight="1">
      <c r="B39" s="19"/>
      <c r="I39" s="130"/>
      <c r="L39" s="19"/>
    </row>
    <row r="40" s="1" customFormat="1" ht="14.4" customHeight="1">
      <c r="B40" s="19"/>
      <c r="I40" s="130"/>
      <c r="L40" s="19"/>
    </row>
    <row r="41" s="1" customFormat="1" ht="14.4" customHeight="1">
      <c r="B41" s="19"/>
      <c r="I41" s="130"/>
      <c r="L41" s="19"/>
    </row>
    <row r="42" s="1" customFormat="1" ht="14.4" customHeight="1">
      <c r="B42" s="19"/>
      <c r="I42" s="130"/>
      <c r="L42" s="19"/>
    </row>
    <row r="43" s="1" customFormat="1" ht="14.4" customHeight="1">
      <c r="B43" s="19"/>
      <c r="I43" s="130"/>
      <c r="L43" s="19"/>
    </row>
    <row r="44" s="1" customFormat="1" ht="14.4" customHeight="1">
      <c r="B44" s="19"/>
      <c r="I44" s="130"/>
      <c r="L44" s="19"/>
    </row>
    <row r="45" s="1" customFormat="1" ht="14.4" customHeight="1">
      <c r="B45" s="19"/>
      <c r="I45" s="130"/>
      <c r="L45" s="19"/>
    </row>
    <row r="46" s="1" customFormat="1" ht="14.4" customHeight="1">
      <c r="B46" s="19"/>
      <c r="I46" s="130"/>
      <c r="L46" s="19"/>
    </row>
    <row r="47" s="1" customFormat="1" ht="14.4" customHeight="1">
      <c r="B47" s="19"/>
      <c r="I47" s="130"/>
      <c r="L47" s="19"/>
    </row>
    <row r="48" s="1" customFormat="1" ht="14.4" customHeight="1">
      <c r="B48" s="19"/>
      <c r="I48" s="130"/>
      <c r="L48" s="19"/>
    </row>
    <row r="49" s="1" customFormat="1" ht="14.4" customHeight="1">
      <c r="B49" s="19"/>
      <c r="I49" s="130"/>
      <c r="L49" s="19"/>
    </row>
    <row r="50" s="2" customFormat="1" ht="14.4" customHeight="1">
      <c r="B50" s="62"/>
      <c r="D50" s="164" t="s">
        <v>49</v>
      </c>
      <c r="E50" s="165"/>
      <c r="F50" s="165"/>
      <c r="G50" s="164" t="s">
        <v>50</v>
      </c>
      <c r="H50" s="165"/>
      <c r="I50" s="166"/>
      <c r="J50" s="165"/>
      <c r="K50" s="165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7" t="s">
        <v>51</v>
      </c>
      <c r="E61" s="168"/>
      <c r="F61" s="169" t="s">
        <v>52</v>
      </c>
      <c r="G61" s="167" t="s">
        <v>51</v>
      </c>
      <c r="H61" s="168"/>
      <c r="I61" s="170"/>
      <c r="J61" s="171" t="s">
        <v>52</v>
      </c>
      <c r="K61" s="168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4" t="s">
        <v>53</v>
      </c>
      <c r="E65" s="172"/>
      <c r="F65" s="172"/>
      <c r="G65" s="164" t="s">
        <v>54</v>
      </c>
      <c r="H65" s="172"/>
      <c r="I65" s="173"/>
      <c r="J65" s="172"/>
      <c r="K65" s="172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7" t="s">
        <v>51</v>
      </c>
      <c r="E76" s="168"/>
      <c r="F76" s="169" t="s">
        <v>52</v>
      </c>
      <c r="G76" s="167" t="s">
        <v>51</v>
      </c>
      <c r="H76" s="168"/>
      <c r="I76" s="170"/>
      <c r="J76" s="171" t="s">
        <v>52</v>
      </c>
      <c r="K76" s="168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74"/>
      <c r="C77" s="175"/>
      <c r="D77" s="175"/>
      <c r="E77" s="175"/>
      <c r="F77" s="175"/>
      <c r="G77" s="175"/>
      <c r="H77" s="175"/>
      <c r="I77" s="176"/>
      <c r="J77" s="175"/>
      <c r="K77" s="175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77"/>
      <c r="C81" s="178"/>
      <c r="D81" s="178"/>
      <c r="E81" s="178"/>
      <c r="F81" s="178"/>
      <c r="G81" s="178"/>
      <c r="H81" s="178"/>
      <c r="I81" s="179"/>
      <c r="J81" s="178"/>
      <c r="K81" s="178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85</v>
      </c>
      <c r="D82" s="39"/>
      <c r="E82" s="39"/>
      <c r="F82" s="39"/>
      <c r="G82" s="39"/>
      <c r="H82" s="39"/>
      <c r="I82" s="137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37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37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75" t="str">
        <f>E7</f>
        <v>Stavební práce-čerpací stanice Myslivna</v>
      </c>
      <c r="F85" s="39"/>
      <c r="G85" s="39"/>
      <c r="H85" s="39"/>
      <c r="I85" s="137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137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2" customHeight="1">
      <c r="A87" s="37"/>
      <c r="B87" s="38"/>
      <c r="C87" s="31" t="s">
        <v>20</v>
      </c>
      <c r="D87" s="39"/>
      <c r="E87" s="39"/>
      <c r="F87" s="26" t="str">
        <f>F10</f>
        <v>Myslivna</v>
      </c>
      <c r="G87" s="39"/>
      <c r="H87" s="39"/>
      <c r="I87" s="140" t="s">
        <v>22</v>
      </c>
      <c r="J87" s="78" t="str">
        <f>IF(J10="","",J10)</f>
        <v>10. 10. 2019</v>
      </c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37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5.15" customHeight="1">
      <c r="A89" s="37"/>
      <c r="B89" s="38"/>
      <c r="C89" s="31" t="s">
        <v>24</v>
      </c>
      <c r="D89" s="39"/>
      <c r="E89" s="39"/>
      <c r="F89" s="26" t="str">
        <f>E13</f>
        <v>MmBrna,OSM,Husova 3,Brno</v>
      </c>
      <c r="G89" s="39"/>
      <c r="H89" s="39"/>
      <c r="I89" s="140" t="s">
        <v>30</v>
      </c>
      <c r="J89" s="35" t="str">
        <f>E19</f>
        <v xml:space="preserve"> 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5.15" customHeight="1">
      <c r="A90" s="37"/>
      <c r="B90" s="38"/>
      <c r="C90" s="31" t="s">
        <v>28</v>
      </c>
      <c r="D90" s="39"/>
      <c r="E90" s="39"/>
      <c r="F90" s="26" t="str">
        <f>IF(E16="","",E16)</f>
        <v>Vyplň údaj</v>
      </c>
      <c r="G90" s="39"/>
      <c r="H90" s="39"/>
      <c r="I90" s="140" t="s">
        <v>33</v>
      </c>
      <c r="J90" s="35" t="str">
        <f>E22</f>
        <v>ing.Ševelová</v>
      </c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0.32" customHeight="1">
      <c r="A91" s="37"/>
      <c r="B91" s="38"/>
      <c r="C91" s="39"/>
      <c r="D91" s="39"/>
      <c r="E91" s="39"/>
      <c r="F91" s="39"/>
      <c r="G91" s="39"/>
      <c r="H91" s="39"/>
      <c r="I91" s="137"/>
      <c r="J91" s="39"/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29.28" customHeight="1">
      <c r="A92" s="37"/>
      <c r="B92" s="38"/>
      <c r="C92" s="180" t="s">
        <v>86</v>
      </c>
      <c r="D92" s="181"/>
      <c r="E92" s="181"/>
      <c r="F92" s="181"/>
      <c r="G92" s="181"/>
      <c r="H92" s="181"/>
      <c r="I92" s="182"/>
      <c r="J92" s="183" t="s">
        <v>87</v>
      </c>
      <c r="K92" s="181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37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2.8" customHeight="1">
      <c r="A94" s="37"/>
      <c r="B94" s="38"/>
      <c r="C94" s="184" t="s">
        <v>88</v>
      </c>
      <c r="D94" s="39"/>
      <c r="E94" s="39"/>
      <c r="F94" s="39"/>
      <c r="G94" s="39"/>
      <c r="H94" s="39"/>
      <c r="I94" s="137"/>
      <c r="J94" s="109">
        <f>J124</f>
        <v>0</v>
      </c>
      <c r="K94" s="39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U94" s="16" t="s">
        <v>89</v>
      </c>
    </row>
    <row r="95" s="9" customFormat="1" ht="24.96" customHeight="1">
      <c r="A95" s="9"/>
      <c r="B95" s="185"/>
      <c r="C95" s="186"/>
      <c r="D95" s="187" t="s">
        <v>90</v>
      </c>
      <c r="E95" s="188"/>
      <c r="F95" s="188"/>
      <c r="G95" s="188"/>
      <c r="H95" s="188"/>
      <c r="I95" s="189"/>
      <c r="J95" s="190">
        <f>J125</f>
        <v>0</v>
      </c>
      <c r="K95" s="186"/>
      <c r="L95" s="19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2"/>
      <c r="C96" s="193"/>
      <c r="D96" s="194" t="s">
        <v>91</v>
      </c>
      <c r="E96" s="195"/>
      <c r="F96" s="195"/>
      <c r="G96" s="195"/>
      <c r="H96" s="195"/>
      <c r="I96" s="196"/>
      <c r="J96" s="197">
        <f>J126</f>
        <v>0</v>
      </c>
      <c r="K96" s="193"/>
      <c r="L96" s="198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2"/>
      <c r="C97" s="193"/>
      <c r="D97" s="194" t="s">
        <v>92</v>
      </c>
      <c r="E97" s="195"/>
      <c r="F97" s="195"/>
      <c r="G97" s="195"/>
      <c r="H97" s="195"/>
      <c r="I97" s="196"/>
      <c r="J97" s="197">
        <f>J137</f>
        <v>0</v>
      </c>
      <c r="K97" s="193"/>
      <c r="L97" s="198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2"/>
      <c r="C98" s="193"/>
      <c r="D98" s="194" t="s">
        <v>93</v>
      </c>
      <c r="E98" s="195"/>
      <c r="F98" s="195"/>
      <c r="G98" s="195"/>
      <c r="H98" s="195"/>
      <c r="I98" s="196"/>
      <c r="J98" s="197">
        <f>J142</f>
        <v>0</v>
      </c>
      <c r="K98" s="193"/>
      <c r="L98" s="19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2"/>
      <c r="C99" s="193"/>
      <c r="D99" s="194" t="s">
        <v>94</v>
      </c>
      <c r="E99" s="195"/>
      <c r="F99" s="195"/>
      <c r="G99" s="195"/>
      <c r="H99" s="195"/>
      <c r="I99" s="196"/>
      <c r="J99" s="197">
        <f>J155</f>
        <v>0</v>
      </c>
      <c r="K99" s="193"/>
      <c r="L99" s="19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2"/>
      <c r="C100" s="193"/>
      <c r="D100" s="194" t="s">
        <v>95</v>
      </c>
      <c r="E100" s="195"/>
      <c r="F100" s="195"/>
      <c r="G100" s="195"/>
      <c r="H100" s="195"/>
      <c r="I100" s="196"/>
      <c r="J100" s="197">
        <f>J166</f>
        <v>0</v>
      </c>
      <c r="K100" s="193"/>
      <c r="L100" s="19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2"/>
      <c r="C101" s="193"/>
      <c r="D101" s="194" t="s">
        <v>96</v>
      </c>
      <c r="E101" s="195"/>
      <c r="F101" s="195"/>
      <c r="G101" s="195"/>
      <c r="H101" s="195"/>
      <c r="I101" s="196"/>
      <c r="J101" s="197">
        <f>J175</f>
        <v>0</v>
      </c>
      <c r="K101" s="193"/>
      <c r="L101" s="19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85"/>
      <c r="C102" s="186"/>
      <c r="D102" s="187" t="s">
        <v>97</v>
      </c>
      <c r="E102" s="188"/>
      <c r="F102" s="188"/>
      <c r="G102" s="188"/>
      <c r="H102" s="188"/>
      <c r="I102" s="189"/>
      <c r="J102" s="190">
        <f>J177</f>
        <v>0</v>
      </c>
      <c r="K102" s="186"/>
      <c r="L102" s="191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92"/>
      <c r="C103" s="193"/>
      <c r="D103" s="194" t="s">
        <v>98</v>
      </c>
      <c r="E103" s="195"/>
      <c r="F103" s="195"/>
      <c r="G103" s="195"/>
      <c r="H103" s="195"/>
      <c r="I103" s="196"/>
      <c r="J103" s="197">
        <f>J178</f>
        <v>0</v>
      </c>
      <c r="K103" s="193"/>
      <c r="L103" s="19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2"/>
      <c r="C104" s="193"/>
      <c r="D104" s="194" t="s">
        <v>99</v>
      </c>
      <c r="E104" s="195"/>
      <c r="F104" s="195"/>
      <c r="G104" s="195"/>
      <c r="H104" s="195"/>
      <c r="I104" s="196"/>
      <c r="J104" s="197">
        <f>J182</f>
        <v>0</v>
      </c>
      <c r="K104" s="193"/>
      <c r="L104" s="19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85"/>
      <c r="C105" s="186"/>
      <c r="D105" s="187" t="s">
        <v>100</v>
      </c>
      <c r="E105" s="188"/>
      <c r="F105" s="188"/>
      <c r="G105" s="188"/>
      <c r="H105" s="188"/>
      <c r="I105" s="189"/>
      <c r="J105" s="190">
        <f>J188</f>
        <v>0</v>
      </c>
      <c r="K105" s="186"/>
      <c r="L105" s="191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92"/>
      <c r="C106" s="193"/>
      <c r="D106" s="194" t="s">
        <v>101</v>
      </c>
      <c r="E106" s="195"/>
      <c r="F106" s="195"/>
      <c r="G106" s="195"/>
      <c r="H106" s="195"/>
      <c r="I106" s="196"/>
      <c r="J106" s="197">
        <f>J189</f>
        <v>0</v>
      </c>
      <c r="K106" s="193"/>
      <c r="L106" s="198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7"/>
      <c r="B107" s="38"/>
      <c r="C107" s="39"/>
      <c r="D107" s="39"/>
      <c r="E107" s="39"/>
      <c r="F107" s="39"/>
      <c r="G107" s="39"/>
      <c r="H107" s="39"/>
      <c r="I107" s="137"/>
      <c r="J107" s="39"/>
      <c r="K107" s="39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6.96" customHeight="1">
      <c r="A108" s="37"/>
      <c r="B108" s="65"/>
      <c r="C108" s="66"/>
      <c r="D108" s="66"/>
      <c r="E108" s="66"/>
      <c r="F108" s="66"/>
      <c r="G108" s="66"/>
      <c r="H108" s="66"/>
      <c r="I108" s="176"/>
      <c r="J108" s="66"/>
      <c r="K108" s="66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12" s="2" customFormat="1" ht="6.96" customHeight="1">
      <c r="A112" s="37"/>
      <c r="B112" s="67"/>
      <c r="C112" s="68"/>
      <c r="D112" s="68"/>
      <c r="E112" s="68"/>
      <c r="F112" s="68"/>
      <c r="G112" s="68"/>
      <c r="H112" s="68"/>
      <c r="I112" s="179"/>
      <c r="J112" s="68"/>
      <c r="K112" s="68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4.96" customHeight="1">
      <c r="A113" s="37"/>
      <c r="B113" s="38"/>
      <c r="C113" s="22" t="s">
        <v>102</v>
      </c>
      <c r="D113" s="39"/>
      <c r="E113" s="39"/>
      <c r="F113" s="39"/>
      <c r="G113" s="39"/>
      <c r="H113" s="39"/>
      <c r="I113" s="137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137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16</v>
      </c>
      <c r="D115" s="39"/>
      <c r="E115" s="39"/>
      <c r="F115" s="39"/>
      <c r="G115" s="39"/>
      <c r="H115" s="39"/>
      <c r="I115" s="137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6.5" customHeight="1">
      <c r="A116" s="37"/>
      <c r="B116" s="38"/>
      <c r="C116" s="39"/>
      <c r="D116" s="39"/>
      <c r="E116" s="75" t="str">
        <f>E7</f>
        <v>Stavební práce-čerpací stanice Myslivna</v>
      </c>
      <c r="F116" s="39"/>
      <c r="G116" s="39"/>
      <c r="H116" s="39"/>
      <c r="I116" s="137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137"/>
      <c r="J117" s="39"/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20</v>
      </c>
      <c r="D118" s="39"/>
      <c r="E118" s="39"/>
      <c r="F118" s="26" t="str">
        <f>F10</f>
        <v>Myslivna</v>
      </c>
      <c r="G118" s="39"/>
      <c r="H118" s="39"/>
      <c r="I118" s="140" t="s">
        <v>22</v>
      </c>
      <c r="J118" s="78" t="str">
        <f>IF(J10="","",J10)</f>
        <v>10. 10. 2019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9"/>
      <c r="D119" s="39"/>
      <c r="E119" s="39"/>
      <c r="F119" s="39"/>
      <c r="G119" s="39"/>
      <c r="H119" s="39"/>
      <c r="I119" s="137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24</v>
      </c>
      <c r="D120" s="39"/>
      <c r="E120" s="39"/>
      <c r="F120" s="26" t="str">
        <f>E13</f>
        <v>MmBrna,OSM,Husova 3,Brno</v>
      </c>
      <c r="G120" s="39"/>
      <c r="H120" s="39"/>
      <c r="I120" s="140" t="s">
        <v>30</v>
      </c>
      <c r="J120" s="35" t="str">
        <f>E19</f>
        <v xml:space="preserve"> 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5.15" customHeight="1">
      <c r="A121" s="37"/>
      <c r="B121" s="38"/>
      <c r="C121" s="31" t="s">
        <v>28</v>
      </c>
      <c r="D121" s="39"/>
      <c r="E121" s="39"/>
      <c r="F121" s="26" t="str">
        <f>IF(E16="","",E16)</f>
        <v>Vyplň údaj</v>
      </c>
      <c r="G121" s="39"/>
      <c r="H121" s="39"/>
      <c r="I121" s="140" t="s">
        <v>33</v>
      </c>
      <c r="J121" s="35" t="str">
        <f>E22</f>
        <v>ing.Ševelová</v>
      </c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0.32" customHeight="1">
      <c r="A122" s="37"/>
      <c r="B122" s="38"/>
      <c r="C122" s="39"/>
      <c r="D122" s="39"/>
      <c r="E122" s="39"/>
      <c r="F122" s="39"/>
      <c r="G122" s="39"/>
      <c r="H122" s="39"/>
      <c r="I122" s="137"/>
      <c r="J122" s="39"/>
      <c r="K122" s="39"/>
      <c r="L122" s="62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1" customFormat="1" ht="29.28" customHeight="1">
      <c r="A123" s="199"/>
      <c r="B123" s="200"/>
      <c r="C123" s="201" t="s">
        <v>103</v>
      </c>
      <c r="D123" s="202" t="s">
        <v>61</v>
      </c>
      <c r="E123" s="202" t="s">
        <v>57</v>
      </c>
      <c r="F123" s="202" t="s">
        <v>58</v>
      </c>
      <c r="G123" s="202" t="s">
        <v>104</v>
      </c>
      <c r="H123" s="202" t="s">
        <v>105</v>
      </c>
      <c r="I123" s="203" t="s">
        <v>106</v>
      </c>
      <c r="J123" s="202" t="s">
        <v>87</v>
      </c>
      <c r="K123" s="204" t="s">
        <v>107</v>
      </c>
      <c r="L123" s="205"/>
      <c r="M123" s="99" t="s">
        <v>1</v>
      </c>
      <c r="N123" s="100" t="s">
        <v>40</v>
      </c>
      <c r="O123" s="100" t="s">
        <v>108</v>
      </c>
      <c r="P123" s="100" t="s">
        <v>109</v>
      </c>
      <c r="Q123" s="100" t="s">
        <v>110</v>
      </c>
      <c r="R123" s="100" t="s">
        <v>111</v>
      </c>
      <c r="S123" s="100" t="s">
        <v>112</v>
      </c>
      <c r="T123" s="101" t="s">
        <v>113</v>
      </c>
      <c r="U123" s="199"/>
      <c r="V123" s="199"/>
      <c r="W123" s="199"/>
      <c r="X123" s="199"/>
      <c r="Y123" s="199"/>
      <c r="Z123" s="199"/>
      <c r="AA123" s="199"/>
      <c r="AB123" s="199"/>
      <c r="AC123" s="199"/>
      <c r="AD123" s="199"/>
      <c r="AE123" s="199"/>
    </row>
    <row r="124" s="2" customFormat="1" ht="22.8" customHeight="1">
      <c r="A124" s="37"/>
      <c r="B124" s="38"/>
      <c r="C124" s="106" t="s">
        <v>114</v>
      </c>
      <c r="D124" s="39"/>
      <c r="E124" s="39"/>
      <c r="F124" s="39"/>
      <c r="G124" s="39"/>
      <c r="H124" s="39"/>
      <c r="I124" s="137"/>
      <c r="J124" s="206">
        <f>BK124</f>
        <v>0</v>
      </c>
      <c r="K124" s="39"/>
      <c r="L124" s="43"/>
      <c r="M124" s="102"/>
      <c r="N124" s="207"/>
      <c r="O124" s="103"/>
      <c r="P124" s="208">
        <f>P125+P177+P188</f>
        <v>0</v>
      </c>
      <c r="Q124" s="103"/>
      <c r="R124" s="208">
        <f>R125+R177+R188</f>
        <v>338.92714229999996</v>
      </c>
      <c r="S124" s="103"/>
      <c r="T124" s="209">
        <f>T125+T177+T188</f>
        <v>5.2084600000000005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75</v>
      </c>
      <c r="AU124" s="16" t="s">
        <v>89</v>
      </c>
      <c r="BK124" s="210">
        <f>BK125+BK177+BK188</f>
        <v>0</v>
      </c>
    </row>
    <row r="125" s="12" customFormat="1" ht="25.92" customHeight="1">
      <c r="A125" s="12"/>
      <c r="B125" s="211"/>
      <c r="C125" s="212"/>
      <c r="D125" s="213" t="s">
        <v>75</v>
      </c>
      <c r="E125" s="214" t="s">
        <v>115</v>
      </c>
      <c r="F125" s="214" t="s">
        <v>116</v>
      </c>
      <c r="G125" s="212"/>
      <c r="H125" s="212"/>
      <c r="I125" s="215"/>
      <c r="J125" s="216">
        <f>BK125</f>
        <v>0</v>
      </c>
      <c r="K125" s="212"/>
      <c r="L125" s="217"/>
      <c r="M125" s="218"/>
      <c r="N125" s="219"/>
      <c r="O125" s="219"/>
      <c r="P125" s="220">
        <f>P126+P137+P142+P155+P166+P175</f>
        <v>0</v>
      </c>
      <c r="Q125" s="219"/>
      <c r="R125" s="220">
        <f>R126+R137+R142+R155+R166+R175</f>
        <v>338.52544229999995</v>
      </c>
      <c r="S125" s="219"/>
      <c r="T125" s="221">
        <f>T126+T137+T142+T155+T166+T175</f>
        <v>5.2084600000000005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2" t="s">
        <v>81</v>
      </c>
      <c r="AT125" s="223" t="s">
        <v>75</v>
      </c>
      <c r="AU125" s="223" t="s">
        <v>76</v>
      </c>
      <c r="AY125" s="222" t="s">
        <v>117</v>
      </c>
      <c r="BK125" s="224">
        <f>BK126+BK137+BK142+BK155+BK166+BK175</f>
        <v>0</v>
      </c>
    </row>
    <row r="126" s="12" customFormat="1" ht="22.8" customHeight="1">
      <c r="A126" s="12"/>
      <c r="B126" s="211"/>
      <c r="C126" s="212"/>
      <c r="D126" s="213" t="s">
        <v>75</v>
      </c>
      <c r="E126" s="225" t="s">
        <v>81</v>
      </c>
      <c r="F126" s="225" t="s">
        <v>118</v>
      </c>
      <c r="G126" s="212"/>
      <c r="H126" s="212"/>
      <c r="I126" s="215"/>
      <c r="J126" s="226">
        <f>BK126</f>
        <v>0</v>
      </c>
      <c r="K126" s="212"/>
      <c r="L126" s="217"/>
      <c r="M126" s="218"/>
      <c r="N126" s="219"/>
      <c r="O126" s="219"/>
      <c r="P126" s="220">
        <f>SUM(P127:P136)</f>
        <v>0</v>
      </c>
      <c r="Q126" s="219"/>
      <c r="R126" s="220">
        <f>SUM(R127:R136)</f>
        <v>332.75599999999997</v>
      </c>
      <c r="S126" s="219"/>
      <c r="T126" s="221">
        <f>SUM(T127:T136)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2" t="s">
        <v>81</v>
      </c>
      <c r="AT126" s="223" t="s">
        <v>75</v>
      </c>
      <c r="AU126" s="223" t="s">
        <v>81</v>
      </c>
      <c r="AY126" s="222" t="s">
        <v>117</v>
      </c>
      <c r="BK126" s="224">
        <f>SUM(BK127:BK136)</f>
        <v>0</v>
      </c>
    </row>
    <row r="127" s="2" customFormat="1" ht="24" customHeight="1">
      <c r="A127" s="37"/>
      <c r="B127" s="38"/>
      <c r="C127" s="227" t="s">
        <v>81</v>
      </c>
      <c r="D127" s="227" t="s">
        <v>119</v>
      </c>
      <c r="E127" s="228" t="s">
        <v>120</v>
      </c>
      <c r="F127" s="229" t="s">
        <v>121</v>
      </c>
      <c r="G127" s="230" t="s">
        <v>122</v>
      </c>
      <c r="H127" s="231">
        <v>166.37799999999999</v>
      </c>
      <c r="I127" s="232"/>
      <c r="J127" s="233">
        <f>ROUND(I127*H127,2)</f>
        <v>0</v>
      </c>
      <c r="K127" s="229" t="s">
        <v>123</v>
      </c>
      <c r="L127" s="43"/>
      <c r="M127" s="234" t="s">
        <v>1</v>
      </c>
      <c r="N127" s="235" t="s">
        <v>41</v>
      </c>
      <c r="O127" s="90"/>
      <c r="P127" s="236">
        <f>O127*H127</f>
        <v>0</v>
      </c>
      <c r="Q127" s="236">
        <v>0</v>
      </c>
      <c r="R127" s="236">
        <f>Q127*H127</f>
        <v>0</v>
      </c>
      <c r="S127" s="236">
        <v>0</v>
      </c>
      <c r="T127" s="237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38" t="s">
        <v>124</v>
      </c>
      <c r="AT127" s="238" t="s">
        <v>119</v>
      </c>
      <c r="AU127" s="238" t="s">
        <v>83</v>
      </c>
      <c r="AY127" s="16" t="s">
        <v>117</v>
      </c>
      <c r="BE127" s="239">
        <f>IF(N127="základní",J127,0)</f>
        <v>0</v>
      </c>
      <c r="BF127" s="239">
        <f>IF(N127="snížená",J127,0)</f>
        <v>0</v>
      </c>
      <c r="BG127" s="239">
        <f>IF(N127="zákl. přenesená",J127,0)</f>
        <v>0</v>
      </c>
      <c r="BH127" s="239">
        <f>IF(N127="sníž. přenesená",J127,0)</f>
        <v>0</v>
      </c>
      <c r="BI127" s="239">
        <f>IF(N127="nulová",J127,0)</f>
        <v>0</v>
      </c>
      <c r="BJ127" s="16" t="s">
        <v>81</v>
      </c>
      <c r="BK127" s="239">
        <f>ROUND(I127*H127,2)</f>
        <v>0</v>
      </c>
      <c r="BL127" s="16" t="s">
        <v>124</v>
      </c>
      <c r="BM127" s="238" t="s">
        <v>125</v>
      </c>
    </row>
    <row r="128" s="13" customFormat="1">
      <c r="A128" s="13"/>
      <c r="B128" s="240"/>
      <c r="C128" s="241"/>
      <c r="D128" s="242" t="s">
        <v>126</v>
      </c>
      <c r="E128" s="243" t="s">
        <v>1</v>
      </c>
      <c r="F128" s="244" t="s">
        <v>127</v>
      </c>
      <c r="G128" s="241"/>
      <c r="H128" s="245">
        <v>94.046999999999997</v>
      </c>
      <c r="I128" s="246"/>
      <c r="J128" s="241"/>
      <c r="K128" s="241"/>
      <c r="L128" s="247"/>
      <c r="M128" s="248"/>
      <c r="N128" s="249"/>
      <c r="O128" s="249"/>
      <c r="P128" s="249"/>
      <c r="Q128" s="249"/>
      <c r="R128" s="249"/>
      <c r="S128" s="249"/>
      <c r="T128" s="250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51" t="s">
        <v>126</v>
      </c>
      <c r="AU128" s="251" t="s">
        <v>83</v>
      </c>
      <c r="AV128" s="13" t="s">
        <v>83</v>
      </c>
      <c r="AW128" s="13" t="s">
        <v>32</v>
      </c>
      <c r="AX128" s="13" t="s">
        <v>76</v>
      </c>
      <c r="AY128" s="251" t="s">
        <v>117</v>
      </c>
    </row>
    <row r="129" s="13" customFormat="1">
      <c r="A129" s="13"/>
      <c r="B129" s="240"/>
      <c r="C129" s="241"/>
      <c r="D129" s="242" t="s">
        <v>126</v>
      </c>
      <c r="E129" s="243" t="s">
        <v>1</v>
      </c>
      <c r="F129" s="244" t="s">
        <v>128</v>
      </c>
      <c r="G129" s="241"/>
      <c r="H129" s="245">
        <v>7.4800000000000004</v>
      </c>
      <c r="I129" s="246"/>
      <c r="J129" s="241"/>
      <c r="K129" s="241"/>
      <c r="L129" s="247"/>
      <c r="M129" s="248"/>
      <c r="N129" s="249"/>
      <c r="O129" s="249"/>
      <c r="P129" s="249"/>
      <c r="Q129" s="249"/>
      <c r="R129" s="249"/>
      <c r="S129" s="249"/>
      <c r="T129" s="250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51" t="s">
        <v>126</v>
      </c>
      <c r="AU129" s="251" t="s">
        <v>83</v>
      </c>
      <c r="AV129" s="13" t="s">
        <v>83</v>
      </c>
      <c r="AW129" s="13" t="s">
        <v>32</v>
      </c>
      <c r="AX129" s="13" t="s">
        <v>76</v>
      </c>
      <c r="AY129" s="251" t="s">
        <v>117</v>
      </c>
    </row>
    <row r="130" s="13" customFormat="1">
      <c r="A130" s="13"/>
      <c r="B130" s="240"/>
      <c r="C130" s="241"/>
      <c r="D130" s="242" t="s">
        <v>126</v>
      </c>
      <c r="E130" s="243" t="s">
        <v>1</v>
      </c>
      <c r="F130" s="244" t="s">
        <v>129</v>
      </c>
      <c r="G130" s="241"/>
      <c r="H130" s="245">
        <v>18.158000000000001</v>
      </c>
      <c r="I130" s="246"/>
      <c r="J130" s="241"/>
      <c r="K130" s="241"/>
      <c r="L130" s="247"/>
      <c r="M130" s="248"/>
      <c r="N130" s="249"/>
      <c r="O130" s="249"/>
      <c r="P130" s="249"/>
      <c r="Q130" s="249"/>
      <c r="R130" s="249"/>
      <c r="S130" s="249"/>
      <c r="T130" s="250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51" t="s">
        <v>126</v>
      </c>
      <c r="AU130" s="251" t="s">
        <v>83</v>
      </c>
      <c r="AV130" s="13" t="s">
        <v>83</v>
      </c>
      <c r="AW130" s="13" t="s">
        <v>32</v>
      </c>
      <c r="AX130" s="13" t="s">
        <v>76</v>
      </c>
      <c r="AY130" s="251" t="s">
        <v>117</v>
      </c>
    </row>
    <row r="131" s="13" customFormat="1">
      <c r="A131" s="13"/>
      <c r="B131" s="240"/>
      <c r="C131" s="241"/>
      <c r="D131" s="242" t="s">
        <v>126</v>
      </c>
      <c r="E131" s="243" t="s">
        <v>1</v>
      </c>
      <c r="F131" s="244" t="s">
        <v>130</v>
      </c>
      <c r="G131" s="241"/>
      <c r="H131" s="245">
        <v>0</v>
      </c>
      <c r="I131" s="246"/>
      <c r="J131" s="241"/>
      <c r="K131" s="241"/>
      <c r="L131" s="247"/>
      <c r="M131" s="248"/>
      <c r="N131" s="249"/>
      <c r="O131" s="249"/>
      <c r="P131" s="249"/>
      <c r="Q131" s="249"/>
      <c r="R131" s="249"/>
      <c r="S131" s="249"/>
      <c r="T131" s="250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51" t="s">
        <v>126</v>
      </c>
      <c r="AU131" s="251" t="s">
        <v>83</v>
      </c>
      <c r="AV131" s="13" t="s">
        <v>83</v>
      </c>
      <c r="AW131" s="13" t="s">
        <v>32</v>
      </c>
      <c r="AX131" s="13" t="s">
        <v>76</v>
      </c>
      <c r="AY131" s="251" t="s">
        <v>117</v>
      </c>
    </row>
    <row r="132" s="13" customFormat="1">
      <c r="A132" s="13"/>
      <c r="B132" s="240"/>
      <c r="C132" s="241"/>
      <c r="D132" s="242" t="s">
        <v>126</v>
      </c>
      <c r="E132" s="243" t="s">
        <v>1</v>
      </c>
      <c r="F132" s="244" t="s">
        <v>131</v>
      </c>
      <c r="G132" s="241"/>
      <c r="H132" s="245">
        <v>32.192999999999998</v>
      </c>
      <c r="I132" s="246"/>
      <c r="J132" s="241"/>
      <c r="K132" s="241"/>
      <c r="L132" s="247"/>
      <c r="M132" s="248"/>
      <c r="N132" s="249"/>
      <c r="O132" s="249"/>
      <c r="P132" s="249"/>
      <c r="Q132" s="249"/>
      <c r="R132" s="249"/>
      <c r="S132" s="249"/>
      <c r="T132" s="250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51" t="s">
        <v>126</v>
      </c>
      <c r="AU132" s="251" t="s">
        <v>83</v>
      </c>
      <c r="AV132" s="13" t="s">
        <v>83</v>
      </c>
      <c r="AW132" s="13" t="s">
        <v>32</v>
      </c>
      <c r="AX132" s="13" t="s">
        <v>76</v>
      </c>
      <c r="AY132" s="251" t="s">
        <v>117</v>
      </c>
    </row>
    <row r="133" s="13" customFormat="1">
      <c r="A133" s="13"/>
      <c r="B133" s="240"/>
      <c r="C133" s="241"/>
      <c r="D133" s="242" t="s">
        <v>126</v>
      </c>
      <c r="E133" s="243" t="s">
        <v>1</v>
      </c>
      <c r="F133" s="244" t="s">
        <v>132</v>
      </c>
      <c r="G133" s="241"/>
      <c r="H133" s="245">
        <v>14.5</v>
      </c>
      <c r="I133" s="246"/>
      <c r="J133" s="241"/>
      <c r="K133" s="241"/>
      <c r="L133" s="247"/>
      <c r="M133" s="248"/>
      <c r="N133" s="249"/>
      <c r="O133" s="249"/>
      <c r="P133" s="249"/>
      <c r="Q133" s="249"/>
      <c r="R133" s="249"/>
      <c r="S133" s="249"/>
      <c r="T133" s="250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51" t="s">
        <v>126</v>
      </c>
      <c r="AU133" s="251" t="s">
        <v>83</v>
      </c>
      <c r="AV133" s="13" t="s">
        <v>83</v>
      </c>
      <c r="AW133" s="13" t="s">
        <v>32</v>
      </c>
      <c r="AX133" s="13" t="s">
        <v>76</v>
      </c>
      <c r="AY133" s="251" t="s">
        <v>117</v>
      </c>
    </row>
    <row r="134" s="14" customFormat="1">
      <c r="A134" s="14"/>
      <c r="B134" s="252"/>
      <c r="C134" s="253"/>
      <c r="D134" s="242" t="s">
        <v>126</v>
      </c>
      <c r="E134" s="254" t="s">
        <v>1</v>
      </c>
      <c r="F134" s="255" t="s">
        <v>133</v>
      </c>
      <c r="G134" s="253"/>
      <c r="H134" s="256">
        <v>166.37799999999999</v>
      </c>
      <c r="I134" s="257"/>
      <c r="J134" s="253"/>
      <c r="K134" s="253"/>
      <c r="L134" s="258"/>
      <c r="M134" s="259"/>
      <c r="N134" s="260"/>
      <c r="O134" s="260"/>
      <c r="P134" s="260"/>
      <c r="Q134" s="260"/>
      <c r="R134" s="260"/>
      <c r="S134" s="260"/>
      <c r="T134" s="261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2" t="s">
        <v>126</v>
      </c>
      <c r="AU134" s="262" t="s">
        <v>83</v>
      </c>
      <c r="AV134" s="14" t="s">
        <v>124</v>
      </c>
      <c r="AW134" s="14" t="s">
        <v>32</v>
      </c>
      <c r="AX134" s="14" t="s">
        <v>81</v>
      </c>
      <c r="AY134" s="262" t="s">
        <v>117</v>
      </c>
    </row>
    <row r="135" s="2" customFormat="1" ht="24" customHeight="1">
      <c r="A135" s="37"/>
      <c r="B135" s="38"/>
      <c r="C135" s="263" t="s">
        <v>83</v>
      </c>
      <c r="D135" s="263" t="s">
        <v>134</v>
      </c>
      <c r="E135" s="264" t="s">
        <v>135</v>
      </c>
      <c r="F135" s="265" t="s">
        <v>136</v>
      </c>
      <c r="G135" s="266" t="s">
        <v>137</v>
      </c>
      <c r="H135" s="267">
        <v>332.75599999999997</v>
      </c>
      <c r="I135" s="268"/>
      <c r="J135" s="269">
        <f>ROUND(I135*H135,2)</f>
        <v>0</v>
      </c>
      <c r="K135" s="265" t="s">
        <v>1</v>
      </c>
      <c r="L135" s="270"/>
      <c r="M135" s="271" t="s">
        <v>1</v>
      </c>
      <c r="N135" s="272" t="s">
        <v>41</v>
      </c>
      <c r="O135" s="90"/>
      <c r="P135" s="236">
        <f>O135*H135</f>
        <v>0</v>
      </c>
      <c r="Q135" s="236">
        <v>1</v>
      </c>
      <c r="R135" s="236">
        <f>Q135*H135</f>
        <v>332.75599999999997</v>
      </c>
      <c r="S135" s="236">
        <v>0</v>
      </c>
      <c r="T135" s="237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38" t="s">
        <v>138</v>
      </c>
      <c r="AT135" s="238" t="s">
        <v>134</v>
      </c>
      <c r="AU135" s="238" t="s">
        <v>83</v>
      </c>
      <c r="AY135" s="16" t="s">
        <v>117</v>
      </c>
      <c r="BE135" s="239">
        <f>IF(N135="základní",J135,0)</f>
        <v>0</v>
      </c>
      <c r="BF135" s="239">
        <f>IF(N135="snížená",J135,0)</f>
        <v>0</v>
      </c>
      <c r="BG135" s="239">
        <f>IF(N135="zákl. přenesená",J135,0)</f>
        <v>0</v>
      </c>
      <c r="BH135" s="239">
        <f>IF(N135="sníž. přenesená",J135,0)</f>
        <v>0</v>
      </c>
      <c r="BI135" s="239">
        <f>IF(N135="nulová",J135,0)</f>
        <v>0</v>
      </c>
      <c r="BJ135" s="16" t="s">
        <v>81</v>
      </c>
      <c r="BK135" s="239">
        <f>ROUND(I135*H135,2)</f>
        <v>0</v>
      </c>
      <c r="BL135" s="16" t="s">
        <v>124</v>
      </c>
      <c r="BM135" s="238" t="s">
        <v>139</v>
      </c>
    </row>
    <row r="136" s="13" customFormat="1">
      <c r="A136" s="13"/>
      <c r="B136" s="240"/>
      <c r="C136" s="241"/>
      <c r="D136" s="242" t="s">
        <v>126</v>
      </c>
      <c r="E136" s="243" t="s">
        <v>1</v>
      </c>
      <c r="F136" s="244" t="s">
        <v>140</v>
      </c>
      <c r="G136" s="241"/>
      <c r="H136" s="245">
        <v>332.75599999999997</v>
      </c>
      <c r="I136" s="246"/>
      <c r="J136" s="241"/>
      <c r="K136" s="241"/>
      <c r="L136" s="247"/>
      <c r="M136" s="248"/>
      <c r="N136" s="249"/>
      <c r="O136" s="249"/>
      <c r="P136" s="249"/>
      <c r="Q136" s="249"/>
      <c r="R136" s="249"/>
      <c r="S136" s="249"/>
      <c r="T136" s="250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1" t="s">
        <v>126</v>
      </c>
      <c r="AU136" s="251" t="s">
        <v>83</v>
      </c>
      <c r="AV136" s="13" t="s">
        <v>83</v>
      </c>
      <c r="AW136" s="13" t="s">
        <v>32</v>
      </c>
      <c r="AX136" s="13" t="s">
        <v>81</v>
      </c>
      <c r="AY136" s="251" t="s">
        <v>117</v>
      </c>
    </row>
    <row r="137" s="12" customFormat="1" ht="22.8" customHeight="1">
      <c r="A137" s="12"/>
      <c r="B137" s="211"/>
      <c r="C137" s="212"/>
      <c r="D137" s="213" t="s">
        <v>75</v>
      </c>
      <c r="E137" s="225" t="s">
        <v>141</v>
      </c>
      <c r="F137" s="225" t="s">
        <v>142</v>
      </c>
      <c r="G137" s="212"/>
      <c r="H137" s="212"/>
      <c r="I137" s="215"/>
      <c r="J137" s="226">
        <f>BK137</f>
        <v>0</v>
      </c>
      <c r="K137" s="212"/>
      <c r="L137" s="217"/>
      <c r="M137" s="218"/>
      <c r="N137" s="219"/>
      <c r="O137" s="219"/>
      <c r="P137" s="220">
        <f>SUM(P138:P141)</f>
        <v>0</v>
      </c>
      <c r="Q137" s="219"/>
      <c r="R137" s="220">
        <f>SUM(R138:R141)</f>
        <v>4.3750928000000009</v>
      </c>
      <c r="S137" s="219"/>
      <c r="T137" s="221">
        <f>SUM(T138:T141)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2" t="s">
        <v>81</v>
      </c>
      <c r="AT137" s="223" t="s">
        <v>75</v>
      </c>
      <c r="AU137" s="223" t="s">
        <v>81</v>
      </c>
      <c r="AY137" s="222" t="s">
        <v>117</v>
      </c>
      <c r="BK137" s="224">
        <f>SUM(BK138:BK141)</f>
        <v>0</v>
      </c>
    </row>
    <row r="138" s="2" customFormat="1" ht="24" customHeight="1">
      <c r="A138" s="37"/>
      <c r="B138" s="38"/>
      <c r="C138" s="227" t="s">
        <v>141</v>
      </c>
      <c r="D138" s="227" t="s">
        <v>119</v>
      </c>
      <c r="E138" s="228" t="s">
        <v>143</v>
      </c>
      <c r="F138" s="229" t="s">
        <v>144</v>
      </c>
      <c r="G138" s="230" t="s">
        <v>145</v>
      </c>
      <c r="H138" s="231">
        <v>15.08</v>
      </c>
      <c r="I138" s="232"/>
      <c r="J138" s="233">
        <f>ROUND(I138*H138,2)</f>
        <v>0</v>
      </c>
      <c r="K138" s="229" t="s">
        <v>123</v>
      </c>
      <c r="L138" s="43"/>
      <c r="M138" s="234" t="s">
        <v>1</v>
      </c>
      <c r="N138" s="235" t="s">
        <v>41</v>
      </c>
      <c r="O138" s="90"/>
      <c r="P138" s="236">
        <f>O138*H138</f>
        <v>0</v>
      </c>
      <c r="Q138" s="236">
        <v>0.26116</v>
      </c>
      <c r="R138" s="236">
        <f>Q138*H138</f>
        <v>3.9382928000000001</v>
      </c>
      <c r="S138" s="236">
        <v>0</v>
      </c>
      <c r="T138" s="237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38" t="s">
        <v>124</v>
      </c>
      <c r="AT138" s="238" t="s">
        <v>119</v>
      </c>
      <c r="AU138" s="238" t="s">
        <v>83</v>
      </c>
      <c r="AY138" s="16" t="s">
        <v>117</v>
      </c>
      <c r="BE138" s="239">
        <f>IF(N138="základní",J138,0)</f>
        <v>0</v>
      </c>
      <c r="BF138" s="239">
        <f>IF(N138="snížená",J138,0)</f>
        <v>0</v>
      </c>
      <c r="BG138" s="239">
        <f>IF(N138="zákl. přenesená",J138,0)</f>
        <v>0</v>
      </c>
      <c r="BH138" s="239">
        <f>IF(N138="sníž. přenesená",J138,0)</f>
        <v>0</v>
      </c>
      <c r="BI138" s="239">
        <f>IF(N138="nulová",J138,0)</f>
        <v>0</v>
      </c>
      <c r="BJ138" s="16" t="s">
        <v>81</v>
      </c>
      <c r="BK138" s="239">
        <f>ROUND(I138*H138,2)</f>
        <v>0</v>
      </c>
      <c r="BL138" s="16" t="s">
        <v>124</v>
      </c>
      <c r="BM138" s="238" t="s">
        <v>146</v>
      </c>
    </row>
    <row r="139" s="13" customFormat="1">
      <c r="A139" s="13"/>
      <c r="B139" s="240"/>
      <c r="C139" s="241"/>
      <c r="D139" s="242" t="s">
        <v>126</v>
      </c>
      <c r="E139" s="243" t="s">
        <v>1</v>
      </c>
      <c r="F139" s="244" t="s">
        <v>147</v>
      </c>
      <c r="G139" s="241"/>
      <c r="H139" s="245">
        <v>15.08</v>
      </c>
      <c r="I139" s="246"/>
      <c r="J139" s="241"/>
      <c r="K139" s="241"/>
      <c r="L139" s="247"/>
      <c r="M139" s="248"/>
      <c r="N139" s="249"/>
      <c r="O139" s="249"/>
      <c r="P139" s="249"/>
      <c r="Q139" s="249"/>
      <c r="R139" s="249"/>
      <c r="S139" s="249"/>
      <c r="T139" s="250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51" t="s">
        <v>126</v>
      </c>
      <c r="AU139" s="251" t="s">
        <v>83</v>
      </c>
      <c r="AV139" s="13" t="s">
        <v>83</v>
      </c>
      <c r="AW139" s="13" t="s">
        <v>32</v>
      </c>
      <c r="AX139" s="13" t="s">
        <v>81</v>
      </c>
      <c r="AY139" s="251" t="s">
        <v>117</v>
      </c>
    </row>
    <row r="140" s="2" customFormat="1" ht="16.5" customHeight="1">
      <c r="A140" s="37"/>
      <c r="B140" s="38"/>
      <c r="C140" s="227" t="s">
        <v>124</v>
      </c>
      <c r="D140" s="227" t="s">
        <v>119</v>
      </c>
      <c r="E140" s="228" t="s">
        <v>148</v>
      </c>
      <c r="F140" s="229" t="s">
        <v>149</v>
      </c>
      <c r="G140" s="230" t="s">
        <v>150</v>
      </c>
      <c r="H140" s="231">
        <v>3</v>
      </c>
      <c r="I140" s="232"/>
      <c r="J140" s="233">
        <f>ROUND(I140*H140,2)</f>
        <v>0</v>
      </c>
      <c r="K140" s="229" t="s">
        <v>123</v>
      </c>
      <c r="L140" s="43"/>
      <c r="M140" s="234" t="s">
        <v>1</v>
      </c>
      <c r="N140" s="235" t="s">
        <v>41</v>
      </c>
      <c r="O140" s="90"/>
      <c r="P140" s="236">
        <f>O140*H140</f>
        <v>0</v>
      </c>
      <c r="Q140" s="236">
        <v>0.04555</v>
      </c>
      <c r="R140" s="236">
        <f>Q140*H140</f>
        <v>0.13664999999999999</v>
      </c>
      <c r="S140" s="236">
        <v>0</v>
      </c>
      <c r="T140" s="237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38" t="s">
        <v>124</v>
      </c>
      <c r="AT140" s="238" t="s">
        <v>119</v>
      </c>
      <c r="AU140" s="238" t="s">
        <v>83</v>
      </c>
      <c r="AY140" s="16" t="s">
        <v>117</v>
      </c>
      <c r="BE140" s="239">
        <f>IF(N140="základní",J140,0)</f>
        <v>0</v>
      </c>
      <c r="BF140" s="239">
        <f>IF(N140="snížená",J140,0)</f>
        <v>0</v>
      </c>
      <c r="BG140" s="239">
        <f>IF(N140="zákl. přenesená",J140,0)</f>
        <v>0</v>
      </c>
      <c r="BH140" s="239">
        <f>IF(N140="sníž. přenesená",J140,0)</f>
        <v>0</v>
      </c>
      <c r="BI140" s="239">
        <f>IF(N140="nulová",J140,0)</f>
        <v>0</v>
      </c>
      <c r="BJ140" s="16" t="s">
        <v>81</v>
      </c>
      <c r="BK140" s="239">
        <f>ROUND(I140*H140,2)</f>
        <v>0</v>
      </c>
      <c r="BL140" s="16" t="s">
        <v>124</v>
      </c>
      <c r="BM140" s="238" t="s">
        <v>151</v>
      </c>
    </row>
    <row r="141" s="2" customFormat="1" ht="16.5" customHeight="1">
      <c r="A141" s="37"/>
      <c r="B141" s="38"/>
      <c r="C141" s="227" t="s">
        <v>152</v>
      </c>
      <c r="D141" s="227" t="s">
        <v>119</v>
      </c>
      <c r="E141" s="228" t="s">
        <v>153</v>
      </c>
      <c r="F141" s="229" t="s">
        <v>154</v>
      </c>
      <c r="G141" s="230" t="s">
        <v>150</v>
      </c>
      <c r="H141" s="231">
        <v>3</v>
      </c>
      <c r="I141" s="232"/>
      <c r="J141" s="233">
        <f>ROUND(I141*H141,2)</f>
        <v>0</v>
      </c>
      <c r="K141" s="229" t="s">
        <v>123</v>
      </c>
      <c r="L141" s="43"/>
      <c r="M141" s="234" t="s">
        <v>1</v>
      </c>
      <c r="N141" s="235" t="s">
        <v>41</v>
      </c>
      <c r="O141" s="90"/>
      <c r="P141" s="236">
        <f>O141*H141</f>
        <v>0</v>
      </c>
      <c r="Q141" s="236">
        <v>0.10005</v>
      </c>
      <c r="R141" s="236">
        <f>Q141*H141</f>
        <v>0.30015000000000003</v>
      </c>
      <c r="S141" s="236">
        <v>0</v>
      </c>
      <c r="T141" s="237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38" t="s">
        <v>124</v>
      </c>
      <c r="AT141" s="238" t="s">
        <v>119</v>
      </c>
      <c r="AU141" s="238" t="s">
        <v>83</v>
      </c>
      <c r="AY141" s="16" t="s">
        <v>117</v>
      </c>
      <c r="BE141" s="239">
        <f>IF(N141="základní",J141,0)</f>
        <v>0</v>
      </c>
      <c r="BF141" s="239">
        <f>IF(N141="snížená",J141,0)</f>
        <v>0</v>
      </c>
      <c r="BG141" s="239">
        <f>IF(N141="zákl. přenesená",J141,0)</f>
        <v>0</v>
      </c>
      <c r="BH141" s="239">
        <f>IF(N141="sníž. přenesená",J141,0)</f>
        <v>0</v>
      </c>
      <c r="BI141" s="239">
        <f>IF(N141="nulová",J141,0)</f>
        <v>0</v>
      </c>
      <c r="BJ141" s="16" t="s">
        <v>81</v>
      </c>
      <c r="BK141" s="239">
        <f>ROUND(I141*H141,2)</f>
        <v>0</v>
      </c>
      <c r="BL141" s="16" t="s">
        <v>124</v>
      </c>
      <c r="BM141" s="238" t="s">
        <v>155</v>
      </c>
    </row>
    <row r="142" s="12" customFormat="1" ht="22.8" customHeight="1">
      <c r="A142" s="12"/>
      <c r="B142" s="211"/>
      <c r="C142" s="212"/>
      <c r="D142" s="213" t="s">
        <v>75</v>
      </c>
      <c r="E142" s="225" t="s">
        <v>156</v>
      </c>
      <c r="F142" s="225" t="s">
        <v>157</v>
      </c>
      <c r="G142" s="212"/>
      <c r="H142" s="212"/>
      <c r="I142" s="215"/>
      <c r="J142" s="226">
        <f>BK142</f>
        <v>0</v>
      </c>
      <c r="K142" s="212"/>
      <c r="L142" s="217"/>
      <c r="M142" s="218"/>
      <c r="N142" s="219"/>
      <c r="O142" s="219"/>
      <c r="P142" s="220">
        <f>SUM(P143:P154)</f>
        <v>0</v>
      </c>
      <c r="Q142" s="219"/>
      <c r="R142" s="220">
        <f>SUM(R143:R154)</f>
        <v>1.3784295</v>
      </c>
      <c r="S142" s="219"/>
      <c r="T142" s="221">
        <f>SUM(T143:T154)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2" t="s">
        <v>81</v>
      </c>
      <c r="AT142" s="223" t="s">
        <v>75</v>
      </c>
      <c r="AU142" s="223" t="s">
        <v>81</v>
      </c>
      <c r="AY142" s="222" t="s">
        <v>117</v>
      </c>
      <c r="BK142" s="224">
        <f>SUM(BK143:BK154)</f>
        <v>0</v>
      </c>
    </row>
    <row r="143" s="2" customFormat="1" ht="16.5" customHeight="1">
      <c r="A143" s="37"/>
      <c r="B143" s="38"/>
      <c r="C143" s="227" t="s">
        <v>156</v>
      </c>
      <c r="D143" s="227" t="s">
        <v>119</v>
      </c>
      <c r="E143" s="228" t="s">
        <v>158</v>
      </c>
      <c r="F143" s="229" t="s">
        <v>159</v>
      </c>
      <c r="G143" s="230" t="s">
        <v>145</v>
      </c>
      <c r="H143" s="231">
        <v>22.574999999999999</v>
      </c>
      <c r="I143" s="232"/>
      <c r="J143" s="233">
        <f>ROUND(I143*H143,2)</f>
        <v>0</v>
      </c>
      <c r="K143" s="229" t="s">
        <v>123</v>
      </c>
      <c r="L143" s="43"/>
      <c r="M143" s="234" t="s">
        <v>1</v>
      </c>
      <c r="N143" s="235" t="s">
        <v>41</v>
      </c>
      <c r="O143" s="90"/>
      <c r="P143" s="236">
        <f>O143*H143</f>
        <v>0</v>
      </c>
      <c r="Q143" s="236">
        <v>0.00025999999999999998</v>
      </c>
      <c r="R143" s="236">
        <f>Q143*H143</f>
        <v>0.0058694999999999997</v>
      </c>
      <c r="S143" s="236">
        <v>0</v>
      </c>
      <c r="T143" s="237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38" t="s">
        <v>124</v>
      </c>
      <c r="AT143" s="238" t="s">
        <v>119</v>
      </c>
      <c r="AU143" s="238" t="s">
        <v>83</v>
      </c>
      <c r="AY143" s="16" t="s">
        <v>117</v>
      </c>
      <c r="BE143" s="239">
        <f>IF(N143="základní",J143,0)</f>
        <v>0</v>
      </c>
      <c r="BF143" s="239">
        <f>IF(N143="snížená",J143,0)</f>
        <v>0</v>
      </c>
      <c r="BG143" s="239">
        <f>IF(N143="zákl. přenesená",J143,0)</f>
        <v>0</v>
      </c>
      <c r="BH143" s="239">
        <f>IF(N143="sníž. přenesená",J143,0)</f>
        <v>0</v>
      </c>
      <c r="BI143" s="239">
        <f>IF(N143="nulová",J143,0)</f>
        <v>0</v>
      </c>
      <c r="BJ143" s="16" t="s">
        <v>81</v>
      </c>
      <c r="BK143" s="239">
        <f>ROUND(I143*H143,2)</f>
        <v>0</v>
      </c>
      <c r="BL143" s="16" t="s">
        <v>124</v>
      </c>
      <c r="BM143" s="238" t="s">
        <v>160</v>
      </c>
    </row>
    <row r="144" s="2" customFormat="1" ht="24" customHeight="1">
      <c r="A144" s="37"/>
      <c r="B144" s="38"/>
      <c r="C144" s="227" t="s">
        <v>161</v>
      </c>
      <c r="D144" s="227" t="s">
        <v>119</v>
      </c>
      <c r="E144" s="228" t="s">
        <v>162</v>
      </c>
      <c r="F144" s="229" t="s">
        <v>163</v>
      </c>
      <c r="G144" s="230" t="s">
        <v>145</v>
      </c>
      <c r="H144" s="231">
        <v>22.574999999999999</v>
      </c>
      <c r="I144" s="232"/>
      <c r="J144" s="233">
        <f>ROUND(I144*H144,2)</f>
        <v>0</v>
      </c>
      <c r="K144" s="229" t="s">
        <v>123</v>
      </c>
      <c r="L144" s="43"/>
      <c r="M144" s="234" t="s">
        <v>1</v>
      </c>
      <c r="N144" s="235" t="s">
        <v>41</v>
      </c>
      <c r="O144" s="90"/>
      <c r="P144" s="236">
        <f>O144*H144</f>
        <v>0</v>
      </c>
      <c r="Q144" s="236">
        <v>0.018380000000000001</v>
      </c>
      <c r="R144" s="236">
        <f>Q144*H144</f>
        <v>0.41492849999999998</v>
      </c>
      <c r="S144" s="236">
        <v>0</v>
      </c>
      <c r="T144" s="237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38" t="s">
        <v>124</v>
      </c>
      <c r="AT144" s="238" t="s">
        <v>119</v>
      </c>
      <c r="AU144" s="238" t="s">
        <v>83</v>
      </c>
      <c r="AY144" s="16" t="s">
        <v>117</v>
      </c>
      <c r="BE144" s="239">
        <f>IF(N144="základní",J144,0)</f>
        <v>0</v>
      </c>
      <c r="BF144" s="239">
        <f>IF(N144="snížená",J144,0)</f>
        <v>0</v>
      </c>
      <c r="BG144" s="239">
        <f>IF(N144="zákl. přenesená",J144,0)</f>
        <v>0</v>
      </c>
      <c r="BH144" s="239">
        <f>IF(N144="sníž. přenesená",J144,0)</f>
        <v>0</v>
      </c>
      <c r="BI144" s="239">
        <f>IF(N144="nulová",J144,0)</f>
        <v>0</v>
      </c>
      <c r="BJ144" s="16" t="s">
        <v>81</v>
      </c>
      <c r="BK144" s="239">
        <f>ROUND(I144*H144,2)</f>
        <v>0</v>
      </c>
      <c r="BL144" s="16" t="s">
        <v>124</v>
      </c>
      <c r="BM144" s="238" t="s">
        <v>164</v>
      </c>
    </row>
    <row r="145" s="13" customFormat="1">
      <c r="A145" s="13"/>
      <c r="B145" s="240"/>
      <c r="C145" s="241"/>
      <c r="D145" s="242" t="s">
        <v>126</v>
      </c>
      <c r="E145" s="243" t="s">
        <v>1</v>
      </c>
      <c r="F145" s="244" t="s">
        <v>165</v>
      </c>
      <c r="G145" s="241"/>
      <c r="H145" s="245">
        <v>19.32</v>
      </c>
      <c r="I145" s="246"/>
      <c r="J145" s="241"/>
      <c r="K145" s="241"/>
      <c r="L145" s="247"/>
      <c r="M145" s="248"/>
      <c r="N145" s="249"/>
      <c r="O145" s="249"/>
      <c r="P145" s="249"/>
      <c r="Q145" s="249"/>
      <c r="R145" s="249"/>
      <c r="S145" s="249"/>
      <c r="T145" s="250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1" t="s">
        <v>126</v>
      </c>
      <c r="AU145" s="251" t="s">
        <v>83</v>
      </c>
      <c r="AV145" s="13" t="s">
        <v>83</v>
      </c>
      <c r="AW145" s="13" t="s">
        <v>32</v>
      </c>
      <c r="AX145" s="13" t="s">
        <v>76</v>
      </c>
      <c r="AY145" s="251" t="s">
        <v>117</v>
      </c>
    </row>
    <row r="146" s="13" customFormat="1">
      <c r="A146" s="13"/>
      <c r="B146" s="240"/>
      <c r="C146" s="241"/>
      <c r="D146" s="242" t="s">
        <v>126</v>
      </c>
      <c r="E146" s="243" t="s">
        <v>1</v>
      </c>
      <c r="F146" s="244" t="s">
        <v>166</v>
      </c>
      <c r="G146" s="241"/>
      <c r="H146" s="245">
        <v>3.2549999999999999</v>
      </c>
      <c r="I146" s="246"/>
      <c r="J146" s="241"/>
      <c r="K146" s="241"/>
      <c r="L146" s="247"/>
      <c r="M146" s="248"/>
      <c r="N146" s="249"/>
      <c r="O146" s="249"/>
      <c r="P146" s="249"/>
      <c r="Q146" s="249"/>
      <c r="R146" s="249"/>
      <c r="S146" s="249"/>
      <c r="T146" s="250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51" t="s">
        <v>126</v>
      </c>
      <c r="AU146" s="251" t="s">
        <v>83</v>
      </c>
      <c r="AV146" s="13" t="s">
        <v>83</v>
      </c>
      <c r="AW146" s="13" t="s">
        <v>32</v>
      </c>
      <c r="AX146" s="13" t="s">
        <v>76</v>
      </c>
      <c r="AY146" s="251" t="s">
        <v>117</v>
      </c>
    </row>
    <row r="147" s="14" customFormat="1">
      <c r="A147" s="14"/>
      <c r="B147" s="252"/>
      <c r="C147" s="253"/>
      <c r="D147" s="242" t="s">
        <v>126</v>
      </c>
      <c r="E147" s="254" t="s">
        <v>1</v>
      </c>
      <c r="F147" s="255" t="s">
        <v>133</v>
      </c>
      <c r="G147" s="253"/>
      <c r="H147" s="256">
        <v>22.574999999999999</v>
      </c>
      <c r="I147" s="257"/>
      <c r="J147" s="253"/>
      <c r="K147" s="253"/>
      <c r="L147" s="258"/>
      <c r="M147" s="259"/>
      <c r="N147" s="260"/>
      <c r="O147" s="260"/>
      <c r="P147" s="260"/>
      <c r="Q147" s="260"/>
      <c r="R147" s="260"/>
      <c r="S147" s="260"/>
      <c r="T147" s="261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62" t="s">
        <v>126</v>
      </c>
      <c r="AU147" s="262" t="s">
        <v>83</v>
      </c>
      <c r="AV147" s="14" t="s">
        <v>124</v>
      </c>
      <c r="AW147" s="14" t="s">
        <v>32</v>
      </c>
      <c r="AX147" s="14" t="s">
        <v>81</v>
      </c>
      <c r="AY147" s="262" t="s">
        <v>117</v>
      </c>
    </row>
    <row r="148" s="2" customFormat="1" ht="24" customHeight="1">
      <c r="A148" s="37"/>
      <c r="B148" s="38"/>
      <c r="C148" s="227" t="s">
        <v>138</v>
      </c>
      <c r="D148" s="227" t="s">
        <v>119</v>
      </c>
      <c r="E148" s="228" t="s">
        <v>167</v>
      </c>
      <c r="F148" s="229" t="s">
        <v>168</v>
      </c>
      <c r="G148" s="230" t="s">
        <v>145</v>
      </c>
      <c r="H148" s="231">
        <v>22.574999999999999</v>
      </c>
      <c r="I148" s="232"/>
      <c r="J148" s="233">
        <f>ROUND(I148*H148,2)</f>
        <v>0</v>
      </c>
      <c r="K148" s="229" t="s">
        <v>123</v>
      </c>
      <c r="L148" s="43"/>
      <c r="M148" s="234" t="s">
        <v>1</v>
      </c>
      <c r="N148" s="235" t="s">
        <v>41</v>
      </c>
      <c r="O148" s="90"/>
      <c r="P148" s="236">
        <f>O148*H148</f>
        <v>0</v>
      </c>
      <c r="Q148" s="236">
        <v>0.0079000000000000008</v>
      </c>
      <c r="R148" s="236">
        <f>Q148*H148</f>
        <v>0.17834250000000002</v>
      </c>
      <c r="S148" s="236">
        <v>0</v>
      </c>
      <c r="T148" s="237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38" t="s">
        <v>124</v>
      </c>
      <c r="AT148" s="238" t="s">
        <v>119</v>
      </c>
      <c r="AU148" s="238" t="s">
        <v>83</v>
      </c>
      <c r="AY148" s="16" t="s">
        <v>117</v>
      </c>
      <c r="BE148" s="239">
        <f>IF(N148="základní",J148,0)</f>
        <v>0</v>
      </c>
      <c r="BF148" s="239">
        <f>IF(N148="snížená",J148,0)</f>
        <v>0</v>
      </c>
      <c r="BG148" s="239">
        <f>IF(N148="zákl. přenesená",J148,0)</f>
        <v>0</v>
      </c>
      <c r="BH148" s="239">
        <f>IF(N148="sníž. přenesená",J148,0)</f>
        <v>0</v>
      </c>
      <c r="BI148" s="239">
        <f>IF(N148="nulová",J148,0)</f>
        <v>0</v>
      </c>
      <c r="BJ148" s="16" t="s">
        <v>81</v>
      </c>
      <c r="BK148" s="239">
        <f>ROUND(I148*H148,2)</f>
        <v>0</v>
      </c>
      <c r="BL148" s="16" t="s">
        <v>124</v>
      </c>
      <c r="BM148" s="238" t="s">
        <v>169</v>
      </c>
    </row>
    <row r="149" s="2" customFormat="1" ht="24" customHeight="1">
      <c r="A149" s="37"/>
      <c r="B149" s="38"/>
      <c r="C149" s="227" t="s">
        <v>170</v>
      </c>
      <c r="D149" s="227" t="s">
        <v>119</v>
      </c>
      <c r="E149" s="228" t="s">
        <v>171</v>
      </c>
      <c r="F149" s="229" t="s">
        <v>172</v>
      </c>
      <c r="G149" s="230" t="s">
        <v>145</v>
      </c>
      <c r="H149" s="231">
        <v>4</v>
      </c>
      <c r="I149" s="232"/>
      <c r="J149" s="233">
        <f>ROUND(I149*H149,2)</f>
        <v>0</v>
      </c>
      <c r="K149" s="229" t="s">
        <v>123</v>
      </c>
      <c r="L149" s="43"/>
      <c r="M149" s="234" t="s">
        <v>1</v>
      </c>
      <c r="N149" s="235" t="s">
        <v>41</v>
      </c>
      <c r="O149" s="90"/>
      <c r="P149" s="236">
        <f>O149*H149</f>
        <v>0</v>
      </c>
      <c r="Q149" s="236">
        <v>0</v>
      </c>
      <c r="R149" s="236">
        <f>Q149*H149</f>
        <v>0</v>
      </c>
      <c r="S149" s="236">
        <v>0</v>
      </c>
      <c r="T149" s="237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38" t="s">
        <v>124</v>
      </c>
      <c r="AT149" s="238" t="s">
        <v>119</v>
      </c>
      <c r="AU149" s="238" t="s">
        <v>83</v>
      </c>
      <c r="AY149" s="16" t="s">
        <v>117</v>
      </c>
      <c r="BE149" s="239">
        <f>IF(N149="základní",J149,0)</f>
        <v>0</v>
      </c>
      <c r="BF149" s="239">
        <f>IF(N149="snížená",J149,0)</f>
        <v>0</v>
      </c>
      <c r="BG149" s="239">
        <f>IF(N149="zákl. přenesená",J149,0)</f>
        <v>0</v>
      </c>
      <c r="BH149" s="239">
        <f>IF(N149="sníž. přenesená",J149,0)</f>
        <v>0</v>
      </c>
      <c r="BI149" s="239">
        <f>IF(N149="nulová",J149,0)</f>
        <v>0</v>
      </c>
      <c r="BJ149" s="16" t="s">
        <v>81</v>
      </c>
      <c r="BK149" s="239">
        <f>ROUND(I149*H149,2)</f>
        <v>0</v>
      </c>
      <c r="BL149" s="16" t="s">
        <v>124</v>
      </c>
      <c r="BM149" s="238" t="s">
        <v>173</v>
      </c>
    </row>
    <row r="150" s="2" customFormat="1" ht="16.5" customHeight="1">
      <c r="A150" s="37"/>
      <c r="B150" s="38"/>
      <c r="C150" s="227" t="s">
        <v>174</v>
      </c>
      <c r="D150" s="227" t="s">
        <v>119</v>
      </c>
      <c r="E150" s="228" t="s">
        <v>175</v>
      </c>
      <c r="F150" s="229" t="s">
        <v>176</v>
      </c>
      <c r="G150" s="230" t="s">
        <v>145</v>
      </c>
      <c r="H150" s="231">
        <v>22.574999999999999</v>
      </c>
      <c r="I150" s="232"/>
      <c r="J150" s="233">
        <f>ROUND(I150*H150,2)</f>
        <v>0</v>
      </c>
      <c r="K150" s="229" t="s">
        <v>123</v>
      </c>
      <c r="L150" s="43"/>
      <c r="M150" s="234" t="s">
        <v>1</v>
      </c>
      <c r="N150" s="235" t="s">
        <v>41</v>
      </c>
      <c r="O150" s="90"/>
      <c r="P150" s="236">
        <f>O150*H150</f>
        <v>0</v>
      </c>
      <c r="Q150" s="236">
        <v>0.00025999999999999998</v>
      </c>
      <c r="R150" s="236">
        <f>Q150*H150</f>
        <v>0.0058694999999999997</v>
      </c>
      <c r="S150" s="236">
        <v>0</v>
      </c>
      <c r="T150" s="237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38" t="s">
        <v>124</v>
      </c>
      <c r="AT150" s="238" t="s">
        <v>119</v>
      </c>
      <c r="AU150" s="238" t="s">
        <v>83</v>
      </c>
      <c r="AY150" s="16" t="s">
        <v>117</v>
      </c>
      <c r="BE150" s="239">
        <f>IF(N150="základní",J150,0)</f>
        <v>0</v>
      </c>
      <c r="BF150" s="239">
        <f>IF(N150="snížená",J150,0)</f>
        <v>0</v>
      </c>
      <c r="BG150" s="239">
        <f>IF(N150="zákl. přenesená",J150,0)</f>
        <v>0</v>
      </c>
      <c r="BH150" s="239">
        <f>IF(N150="sníž. přenesená",J150,0)</f>
        <v>0</v>
      </c>
      <c r="BI150" s="239">
        <f>IF(N150="nulová",J150,0)</f>
        <v>0</v>
      </c>
      <c r="BJ150" s="16" t="s">
        <v>81</v>
      </c>
      <c r="BK150" s="239">
        <f>ROUND(I150*H150,2)</f>
        <v>0</v>
      </c>
      <c r="BL150" s="16" t="s">
        <v>124</v>
      </c>
      <c r="BM150" s="238" t="s">
        <v>177</v>
      </c>
    </row>
    <row r="151" s="2" customFormat="1" ht="24" customHeight="1">
      <c r="A151" s="37"/>
      <c r="B151" s="38"/>
      <c r="C151" s="227" t="s">
        <v>178</v>
      </c>
      <c r="D151" s="227" t="s">
        <v>119</v>
      </c>
      <c r="E151" s="228" t="s">
        <v>179</v>
      </c>
      <c r="F151" s="229" t="s">
        <v>180</v>
      </c>
      <c r="G151" s="230" t="s">
        <v>145</v>
      </c>
      <c r="H151" s="231">
        <v>22.574999999999999</v>
      </c>
      <c r="I151" s="232"/>
      <c r="J151" s="233">
        <f>ROUND(I151*H151,2)</f>
        <v>0</v>
      </c>
      <c r="K151" s="229" t="s">
        <v>123</v>
      </c>
      <c r="L151" s="43"/>
      <c r="M151" s="234" t="s">
        <v>1</v>
      </c>
      <c r="N151" s="235" t="s">
        <v>41</v>
      </c>
      <c r="O151" s="90"/>
      <c r="P151" s="236">
        <f>O151*H151</f>
        <v>0</v>
      </c>
      <c r="Q151" s="236">
        <v>0.026360000000000001</v>
      </c>
      <c r="R151" s="236">
        <f>Q151*H151</f>
        <v>0.59507699999999997</v>
      </c>
      <c r="S151" s="236">
        <v>0</v>
      </c>
      <c r="T151" s="237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38" t="s">
        <v>124</v>
      </c>
      <c r="AT151" s="238" t="s">
        <v>119</v>
      </c>
      <c r="AU151" s="238" t="s">
        <v>83</v>
      </c>
      <c r="AY151" s="16" t="s">
        <v>117</v>
      </c>
      <c r="BE151" s="239">
        <f>IF(N151="základní",J151,0)</f>
        <v>0</v>
      </c>
      <c r="BF151" s="239">
        <f>IF(N151="snížená",J151,0)</f>
        <v>0</v>
      </c>
      <c r="BG151" s="239">
        <f>IF(N151="zákl. přenesená",J151,0)</f>
        <v>0</v>
      </c>
      <c r="BH151" s="239">
        <f>IF(N151="sníž. přenesená",J151,0)</f>
        <v>0</v>
      </c>
      <c r="BI151" s="239">
        <f>IF(N151="nulová",J151,0)</f>
        <v>0</v>
      </c>
      <c r="BJ151" s="16" t="s">
        <v>81</v>
      </c>
      <c r="BK151" s="239">
        <f>ROUND(I151*H151,2)</f>
        <v>0</v>
      </c>
      <c r="BL151" s="16" t="s">
        <v>124</v>
      </c>
      <c r="BM151" s="238" t="s">
        <v>181</v>
      </c>
    </row>
    <row r="152" s="2" customFormat="1" ht="24" customHeight="1">
      <c r="A152" s="37"/>
      <c r="B152" s="38"/>
      <c r="C152" s="227" t="s">
        <v>182</v>
      </c>
      <c r="D152" s="227" t="s">
        <v>119</v>
      </c>
      <c r="E152" s="228" t="s">
        <v>183</v>
      </c>
      <c r="F152" s="229" t="s">
        <v>184</v>
      </c>
      <c r="G152" s="230" t="s">
        <v>145</v>
      </c>
      <c r="H152" s="231">
        <v>22.574999999999999</v>
      </c>
      <c r="I152" s="232"/>
      <c r="J152" s="233">
        <f>ROUND(I152*H152,2)</f>
        <v>0</v>
      </c>
      <c r="K152" s="229" t="s">
        <v>123</v>
      </c>
      <c r="L152" s="43"/>
      <c r="M152" s="234" t="s">
        <v>1</v>
      </c>
      <c r="N152" s="235" t="s">
        <v>41</v>
      </c>
      <c r="O152" s="90"/>
      <c r="P152" s="236">
        <f>O152*H152</f>
        <v>0</v>
      </c>
      <c r="Q152" s="236">
        <v>0.0079000000000000008</v>
      </c>
      <c r="R152" s="236">
        <f>Q152*H152</f>
        <v>0.17834250000000002</v>
      </c>
      <c r="S152" s="236">
        <v>0</v>
      </c>
      <c r="T152" s="237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38" t="s">
        <v>124</v>
      </c>
      <c r="AT152" s="238" t="s">
        <v>119</v>
      </c>
      <c r="AU152" s="238" t="s">
        <v>83</v>
      </c>
      <c r="AY152" s="16" t="s">
        <v>117</v>
      </c>
      <c r="BE152" s="239">
        <f>IF(N152="základní",J152,0)</f>
        <v>0</v>
      </c>
      <c r="BF152" s="239">
        <f>IF(N152="snížená",J152,0)</f>
        <v>0</v>
      </c>
      <c r="BG152" s="239">
        <f>IF(N152="zákl. přenesená",J152,0)</f>
        <v>0</v>
      </c>
      <c r="BH152" s="239">
        <f>IF(N152="sníž. přenesená",J152,0)</f>
        <v>0</v>
      </c>
      <c r="BI152" s="239">
        <f>IF(N152="nulová",J152,0)</f>
        <v>0</v>
      </c>
      <c r="BJ152" s="16" t="s">
        <v>81</v>
      </c>
      <c r="BK152" s="239">
        <f>ROUND(I152*H152,2)</f>
        <v>0</v>
      </c>
      <c r="BL152" s="16" t="s">
        <v>124</v>
      </c>
      <c r="BM152" s="238" t="s">
        <v>185</v>
      </c>
    </row>
    <row r="153" s="2" customFormat="1" ht="24" customHeight="1">
      <c r="A153" s="37"/>
      <c r="B153" s="38"/>
      <c r="C153" s="227" t="s">
        <v>186</v>
      </c>
      <c r="D153" s="227" t="s">
        <v>119</v>
      </c>
      <c r="E153" s="228" t="s">
        <v>187</v>
      </c>
      <c r="F153" s="229" t="s">
        <v>188</v>
      </c>
      <c r="G153" s="230" t="s">
        <v>145</v>
      </c>
      <c r="H153" s="231">
        <v>4</v>
      </c>
      <c r="I153" s="232"/>
      <c r="J153" s="233">
        <f>ROUND(I153*H153,2)</f>
        <v>0</v>
      </c>
      <c r="K153" s="229" t="s">
        <v>123</v>
      </c>
      <c r="L153" s="43"/>
      <c r="M153" s="234" t="s">
        <v>1</v>
      </c>
      <c r="N153" s="235" t="s">
        <v>41</v>
      </c>
      <c r="O153" s="90"/>
      <c r="P153" s="236">
        <f>O153*H153</f>
        <v>0</v>
      </c>
      <c r="Q153" s="236">
        <v>0</v>
      </c>
      <c r="R153" s="236">
        <f>Q153*H153</f>
        <v>0</v>
      </c>
      <c r="S153" s="236">
        <v>0</v>
      </c>
      <c r="T153" s="237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38" t="s">
        <v>124</v>
      </c>
      <c r="AT153" s="238" t="s">
        <v>119</v>
      </c>
      <c r="AU153" s="238" t="s">
        <v>83</v>
      </c>
      <c r="AY153" s="16" t="s">
        <v>117</v>
      </c>
      <c r="BE153" s="239">
        <f>IF(N153="základní",J153,0)</f>
        <v>0</v>
      </c>
      <c r="BF153" s="239">
        <f>IF(N153="snížená",J153,0)</f>
        <v>0</v>
      </c>
      <c r="BG153" s="239">
        <f>IF(N153="zákl. přenesená",J153,0)</f>
        <v>0</v>
      </c>
      <c r="BH153" s="239">
        <f>IF(N153="sníž. přenesená",J153,0)</f>
        <v>0</v>
      </c>
      <c r="BI153" s="239">
        <f>IF(N153="nulová",J153,0)</f>
        <v>0</v>
      </c>
      <c r="BJ153" s="16" t="s">
        <v>81</v>
      </c>
      <c r="BK153" s="239">
        <f>ROUND(I153*H153,2)</f>
        <v>0</v>
      </c>
      <c r="BL153" s="16" t="s">
        <v>124</v>
      </c>
      <c r="BM153" s="238" t="s">
        <v>189</v>
      </c>
    </row>
    <row r="154" s="13" customFormat="1">
      <c r="A154" s="13"/>
      <c r="B154" s="240"/>
      <c r="C154" s="241"/>
      <c r="D154" s="242" t="s">
        <v>126</v>
      </c>
      <c r="E154" s="243" t="s">
        <v>1</v>
      </c>
      <c r="F154" s="244" t="s">
        <v>190</v>
      </c>
      <c r="G154" s="241"/>
      <c r="H154" s="245">
        <v>4</v>
      </c>
      <c r="I154" s="246"/>
      <c r="J154" s="241"/>
      <c r="K154" s="241"/>
      <c r="L154" s="247"/>
      <c r="M154" s="248"/>
      <c r="N154" s="249"/>
      <c r="O154" s="249"/>
      <c r="P154" s="249"/>
      <c r="Q154" s="249"/>
      <c r="R154" s="249"/>
      <c r="S154" s="249"/>
      <c r="T154" s="250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51" t="s">
        <v>126</v>
      </c>
      <c r="AU154" s="251" t="s">
        <v>83</v>
      </c>
      <c r="AV154" s="13" t="s">
        <v>83</v>
      </c>
      <c r="AW154" s="13" t="s">
        <v>32</v>
      </c>
      <c r="AX154" s="13" t="s">
        <v>81</v>
      </c>
      <c r="AY154" s="251" t="s">
        <v>117</v>
      </c>
    </row>
    <row r="155" s="12" customFormat="1" ht="22.8" customHeight="1">
      <c r="A155" s="12"/>
      <c r="B155" s="211"/>
      <c r="C155" s="212"/>
      <c r="D155" s="213" t="s">
        <v>75</v>
      </c>
      <c r="E155" s="225" t="s">
        <v>170</v>
      </c>
      <c r="F155" s="225" t="s">
        <v>191</v>
      </c>
      <c r="G155" s="212"/>
      <c r="H155" s="212"/>
      <c r="I155" s="215"/>
      <c r="J155" s="226">
        <f>BK155</f>
        <v>0</v>
      </c>
      <c r="K155" s="212"/>
      <c r="L155" s="217"/>
      <c r="M155" s="218"/>
      <c r="N155" s="219"/>
      <c r="O155" s="219"/>
      <c r="P155" s="220">
        <f>SUM(P156:P165)</f>
        <v>0</v>
      </c>
      <c r="Q155" s="219"/>
      <c r="R155" s="220">
        <f>SUM(R156:R165)</f>
        <v>0.01592</v>
      </c>
      <c r="S155" s="219"/>
      <c r="T155" s="221">
        <f>SUM(T156:T165)</f>
        <v>1.8084600000000002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222" t="s">
        <v>81</v>
      </c>
      <c r="AT155" s="223" t="s">
        <v>75</v>
      </c>
      <c r="AU155" s="223" t="s">
        <v>81</v>
      </c>
      <c r="AY155" s="222" t="s">
        <v>117</v>
      </c>
      <c r="BK155" s="224">
        <f>SUM(BK156:BK165)</f>
        <v>0</v>
      </c>
    </row>
    <row r="156" s="2" customFormat="1" ht="24" customHeight="1">
      <c r="A156" s="37"/>
      <c r="B156" s="38"/>
      <c r="C156" s="227" t="s">
        <v>192</v>
      </c>
      <c r="D156" s="227" t="s">
        <v>119</v>
      </c>
      <c r="E156" s="228" t="s">
        <v>193</v>
      </c>
      <c r="F156" s="229" t="s">
        <v>194</v>
      </c>
      <c r="G156" s="230" t="s">
        <v>145</v>
      </c>
      <c r="H156" s="231">
        <v>24</v>
      </c>
      <c r="I156" s="232"/>
      <c r="J156" s="233">
        <f>ROUND(I156*H156,2)</f>
        <v>0</v>
      </c>
      <c r="K156" s="229" t="s">
        <v>123</v>
      </c>
      <c r="L156" s="43"/>
      <c r="M156" s="234" t="s">
        <v>1</v>
      </c>
      <c r="N156" s="235" t="s">
        <v>41</v>
      </c>
      <c r="O156" s="90"/>
      <c r="P156" s="236">
        <f>O156*H156</f>
        <v>0</v>
      </c>
      <c r="Q156" s="236">
        <v>0.00021000000000000001</v>
      </c>
      <c r="R156" s="236">
        <f>Q156*H156</f>
        <v>0.0050400000000000002</v>
      </c>
      <c r="S156" s="236">
        <v>0</v>
      </c>
      <c r="T156" s="237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38" t="s">
        <v>124</v>
      </c>
      <c r="AT156" s="238" t="s">
        <v>119</v>
      </c>
      <c r="AU156" s="238" t="s">
        <v>83</v>
      </c>
      <c r="AY156" s="16" t="s">
        <v>117</v>
      </c>
      <c r="BE156" s="239">
        <f>IF(N156="základní",J156,0)</f>
        <v>0</v>
      </c>
      <c r="BF156" s="239">
        <f>IF(N156="snížená",J156,0)</f>
        <v>0</v>
      </c>
      <c r="BG156" s="239">
        <f>IF(N156="zákl. přenesená",J156,0)</f>
        <v>0</v>
      </c>
      <c r="BH156" s="239">
        <f>IF(N156="sníž. přenesená",J156,0)</f>
        <v>0</v>
      </c>
      <c r="BI156" s="239">
        <f>IF(N156="nulová",J156,0)</f>
        <v>0</v>
      </c>
      <c r="BJ156" s="16" t="s">
        <v>81</v>
      </c>
      <c r="BK156" s="239">
        <f>ROUND(I156*H156,2)</f>
        <v>0</v>
      </c>
      <c r="BL156" s="16" t="s">
        <v>124</v>
      </c>
      <c r="BM156" s="238" t="s">
        <v>195</v>
      </c>
    </row>
    <row r="157" s="13" customFormat="1">
      <c r="A157" s="13"/>
      <c r="B157" s="240"/>
      <c r="C157" s="241"/>
      <c r="D157" s="242" t="s">
        <v>126</v>
      </c>
      <c r="E157" s="243" t="s">
        <v>1</v>
      </c>
      <c r="F157" s="244" t="s">
        <v>196</v>
      </c>
      <c r="G157" s="241"/>
      <c r="H157" s="245">
        <v>24</v>
      </c>
      <c r="I157" s="246"/>
      <c r="J157" s="241"/>
      <c r="K157" s="241"/>
      <c r="L157" s="247"/>
      <c r="M157" s="248"/>
      <c r="N157" s="249"/>
      <c r="O157" s="249"/>
      <c r="P157" s="249"/>
      <c r="Q157" s="249"/>
      <c r="R157" s="249"/>
      <c r="S157" s="249"/>
      <c r="T157" s="250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51" t="s">
        <v>126</v>
      </c>
      <c r="AU157" s="251" t="s">
        <v>83</v>
      </c>
      <c r="AV157" s="13" t="s">
        <v>83</v>
      </c>
      <c r="AW157" s="13" t="s">
        <v>32</v>
      </c>
      <c r="AX157" s="13" t="s">
        <v>76</v>
      </c>
      <c r="AY157" s="251" t="s">
        <v>117</v>
      </c>
    </row>
    <row r="158" s="14" customFormat="1">
      <c r="A158" s="14"/>
      <c r="B158" s="252"/>
      <c r="C158" s="253"/>
      <c r="D158" s="242" t="s">
        <v>126</v>
      </c>
      <c r="E158" s="254" t="s">
        <v>1</v>
      </c>
      <c r="F158" s="255" t="s">
        <v>133</v>
      </c>
      <c r="G158" s="253"/>
      <c r="H158" s="256">
        <v>24</v>
      </c>
      <c r="I158" s="257"/>
      <c r="J158" s="253"/>
      <c r="K158" s="253"/>
      <c r="L158" s="258"/>
      <c r="M158" s="259"/>
      <c r="N158" s="260"/>
      <c r="O158" s="260"/>
      <c r="P158" s="260"/>
      <c r="Q158" s="260"/>
      <c r="R158" s="260"/>
      <c r="S158" s="260"/>
      <c r="T158" s="261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62" t="s">
        <v>126</v>
      </c>
      <c r="AU158" s="262" t="s">
        <v>83</v>
      </c>
      <c r="AV158" s="14" t="s">
        <v>124</v>
      </c>
      <c r="AW158" s="14" t="s">
        <v>32</v>
      </c>
      <c r="AX158" s="14" t="s">
        <v>81</v>
      </c>
      <c r="AY158" s="262" t="s">
        <v>117</v>
      </c>
    </row>
    <row r="159" s="2" customFormat="1" ht="24" customHeight="1">
      <c r="A159" s="37"/>
      <c r="B159" s="38"/>
      <c r="C159" s="227" t="s">
        <v>8</v>
      </c>
      <c r="D159" s="227" t="s">
        <v>119</v>
      </c>
      <c r="E159" s="228" t="s">
        <v>197</v>
      </c>
      <c r="F159" s="229" t="s">
        <v>198</v>
      </c>
      <c r="G159" s="230" t="s">
        <v>145</v>
      </c>
      <c r="H159" s="231">
        <v>272</v>
      </c>
      <c r="I159" s="232"/>
      <c r="J159" s="233">
        <f>ROUND(I159*H159,2)</f>
        <v>0</v>
      </c>
      <c r="K159" s="229" t="s">
        <v>123</v>
      </c>
      <c r="L159" s="43"/>
      <c r="M159" s="234" t="s">
        <v>1</v>
      </c>
      <c r="N159" s="235" t="s">
        <v>41</v>
      </c>
      <c r="O159" s="90"/>
      <c r="P159" s="236">
        <f>O159*H159</f>
        <v>0</v>
      </c>
      <c r="Q159" s="236">
        <v>4.0000000000000003E-05</v>
      </c>
      <c r="R159" s="236">
        <f>Q159*H159</f>
        <v>0.010880000000000001</v>
      </c>
      <c r="S159" s="236">
        <v>0</v>
      </c>
      <c r="T159" s="237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38" t="s">
        <v>124</v>
      </c>
      <c r="AT159" s="238" t="s">
        <v>119</v>
      </c>
      <c r="AU159" s="238" t="s">
        <v>83</v>
      </c>
      <c r="AY159" s="16" t="s">
        <v>117</v>
      </c>
      <c r="BE159" s="239">
        <f>IF(N159="základní",J159,0)</f>
        <v>0</v>
      </c>
      <c r="BF159" s="239">
        <f>IF(N159="snížená",J159,0)</f>
        <v>0</v>
      </c>
      <c r="BG159" s="239">
        <f>IF(N159="zákl. přenesená",J159,0)</f>
        <v>0</v>
      </c>
      <c r="BH159" s="239">
        <f>IF(N159="sníž. přenesená",J159,0)</f>
        <v>0</v>
      </c>
      <c r="BI159" s="239">
        <f>IF(N159="nulová",J159,0)</f>
        <v>0</v>
      </c>
      <c r="BJ159" s="16" t="s">
        <v>81</v>
      </c>
      <c r="BK159" s="239">
        <f>ROUND(I159*H159,2)</f>
        <v>0</v>
      </c>
      <c r="BL159" s="16" t="s">
        <v>124</v>
      </c>
      <c r="BM159" s="238" t="s">
        <v>199</v>
      </c>
    </row>
    <row r="160" s="2" customFormat="1" ht="16.5" customHeight="1">
      <c r="A160" s="37"/>
      <c r="B160" s="38"/>
      <c r="C160" s="227" t="s">
        <v>200</v>
      </c>
      <c r="D160" s="227" t="s">
        <v>119</v>
      </c>
      <c r="E160" s="228" t="s">
        <v>201</v>
      </c>
      <c r="F160" s="229" t="s">
        <v>202</v>
      </c>
      <c r="G160" s="230" t="s">
        <v>145</v>
      </c>
      <c r="H160" s="231">
        <v>26.010000000000002</v>
      </c>
      <c r="I160" s="232"/>
      <c r="J160" s="233">
        <f>ROUND(I160*H160,2)</f>
        <v>0</v>
      </c>
      <c r="K160" s="229" t="s">
        <v>123</v>
      </c>
      <c r="L160" s="43"/>
      <c r="M160" s="234" t="s">
        <v>1</v>
      </c>
      <c r="N160" s="235" t="s">
        <v>41</v>
      </c>
      <c r="O160" s="90"/>
      <c r="P160" s="236">
        <f>O160*H160</f>
        <v>0</v>
      </c>
      <c r="Q160" s="236">
        <v>0</v>
      </c>
      <c r="R160" s="236">
        <f>Q160*H160</f>
        <v>0</v>
      </c>
      <c r="S160" s="236">
        <v>0.066000000000000003</v>
      </c>
      <c r="T160" s="237">
        <f>S160*H160</f>
        <v>1.7166600000000001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38" t="s">
        <v>124</v>
      </c>
      <c r="AT160" s="238" t="s">
        <v>119</v>
      </c>
      <c r="AU160" s="238" t="s">
        <v>83</v>
      </c>
      <c r="AY160" s="16" t="s">
        <v>117</v>
      </c>
      <c r="BE160" s="239">
        <f>IF(N160="základní",J160,0)</f>
        <v>0</v>
      </c>
      <c r="BF160" s="239">
        <f>IF(N160="snížená",J160,0)</f>
        <v>0</v>
      </c>
      <c r="BG160" s="239">
        <f>IF(N160="zákl. přenesená",J160,0)</f>
        <v>0</v>
      </c>
      <c r="BH160" s="239">
        <f>IF(N160="sníž. přenesená",J160,0)</f>
        <v>0</v>
      </c>
      <c r="BI160" s="239">
        <f>IF(N160="nulová",J160,0)</f>
        <v>0</v>
      </c>
      <c r="BJ160" s="16" t="s">
        <v>81</v>
      </c>
      <c r="BK160" s="239">
        <f>ROUND(I160*H160,2)</f>
        <v>0</v>
      </c>
      <c r="BL160" s="16" t="s">
        <v>124</v>
      </c>
      <c r="BM160" s="238" t="s">
        <v>203</v>
      </c>
    </row>
    <row r="161" s="13" customFormat="1">
      <c r="A161" s="13"/>
      <c r="B161" s="240"/>
      <c r="C161" s="241"/>
      <c r="D161" s="242" t="s">
        <v>126</v>
      </c>
      <c r="E161" s="243" t="s">
        <v>1</v>
      </c>
      <c r="F161" s="244" t="s">
        <v>204</v>
      </c>
      <c r="G161" s="241"/>
      <c r="H161" s="245">
        <v>26.010000000000002</v>
      </c>
      <c r="I161" s="246"/>
      <c r="J161" s="241"/>
      <c r="K161" s="241"/>
      <c r="L161" s="247"/>
      <c r="M161" s="248"/>
      <c r="N161" s="249"/>
      <c r="O161" s="249"/>
      <c r="P161" s="249"/>
      <c r="Q161" s="249"/>
      <c r="R161" s="249"/>
      <c r="S161" s="249"/>
      <c r="T161" s="250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1" t="s">
        <v>126</v>
      </c>
      <c r="AU161" s="251" t="s">
        <v>83</v>
      </c>
      <c r="AV161" s="13" t="s">
        <v>83</v>
      </c>
      <c r="AW161" s="13" t="s">
        <v>32</v>
      </c>
      <c r="AX161" s="13" t="s">
        <v>81</v>
      </c>
      <c r="AY161" s="251" t="s">
        <v>117</v>
      </c>
    </row>
    <row r="162" s="2" customFormat="1" ht="24" customHeight="1">
      <c r="A162" s="37"/>
      <c r="B162" s="38"/>
      <c r="C162" s="227" t="s">
        <v>205</v>
      </c>
      <c r="D162" s="227" t="s">
        <v>119</v>
      </c>
      <c r="E162" s="228" t="s">
        <v>206</v>
      </c>
      <c r="F162" s="229" t="s">
        <v>207</v>
      </c>
      <c r="G162" s="230" t="s">
        <v>208</v>
      </c>
      <c r="H162" s="231">
        <v>1</v>
      </c>
      <c r="I162" s="232"/>
      <c r="J162" s="233">
        <f>ROUND(I162*H162,2)</f>
        <v>0</v>
      </c>
      <c r="K162" s="229" t="s">
        <v>1</v>
      </c>
      <c r="L162" s="43"/>
      <c r="M162" s="234" t="s">
        <v>1</v>
      </c>
      <c r="N162" s="235" t="s">
        <v>41</v>
      </c>
      <c r="O162" s="90"/>
      <c r="P162" s="236">
        <f>O162*H162</f>
        <v>0</v>
      </c>
      <c r="Q162" s="236">
        <v>0</v>
      </c>
      <c r="R162" s="236">
        <f>Q162*H162</f>
        <v>0</v>
      </c>
      <c r="S162" s="236">
        <v>0</v>
      </c>
      <c r="T162" s="237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38" t="s">
        <v>124</v>
      </c>
      <c r="AT162" s="238" t="s">
        <v>119</v>
      </c>
      <c r="AU162" s="238" t="s">
        <v>83</v>
      </c>
      <c r="AY162" s="16" t="s">
        <v>117</v>
      </c>
      <c r="BE162" s="239">
        <f>IF(N162="základní",J162,0)</f>
        <v>0</v>
      </c>
      <c r="BF162" s="239">
        <f>IF(N162="snížená",J162,0)</f>
        <v>0</v>
      </c>
      <c r="BG162" s="239">
        <f>IF(N162="zákl. přenesená",J162,0)</f>
        <v>0</v>
      </c>
      <c r="BH162" s="239">
        <f>IF(N162="sníž. přenesená",J162,0)</f>
        <v>0</v>
      </c>
      <c r="BI162" s="239">
        <f>IF(N162="nulová",J162,0)</f>
        <v>0</v>
      </c>
      <c r="BJ162" s="16" t="s">
        <v>81</v>
      </c>
      <c r="BK162" s="239">
        <f>ROUND(I162*H162,2)</f>
        <v>0</v>
      </c>
      <c r="BL162" s="16" t="s">
        <v>124</v>
      </c>
      <c r="BM162" s="238" t="s">
        <v>209</v>
      </c>
    </row>
    <row r="163" s="13" customFormat="1">
      <c r="A163" s="13"/>
      <c r="B163" s="240"/>
      <c r="C163" s="241"/>
      <c r="D163" s="242" t="s">
        <v>126</v>
      </c>
      <c r="E163" s="243" t="s">
        <v>1</v>
      </c>
      <c r="F163" s="244" t="s">
        <v>81</v>
      </c>
      <c r="G163" s="241"/>
      <c r="H163" s="245">
        <v>1</v>
      </c>
      <c r="I163" s="246"/>
      <c r="J163" s="241"/>
      <c r="K163" s="241"/>
      <c r="L163" s="247"/>
      <c r="M163" s="248"/>
      <c r="N163" s="249"/>
      <c r="O163" s="249"/>
      <c r="P163" s="249"/>
      <c r="Q163" s="249"/>
      <c r="R163" s="249"/>
      <c r="S163" s="249"/>
      <c r="T163" s="250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51" t="s">
        <v>126</v>
      </c>
      <c r="AU163" s="251" t="s">
        <v>83</v>
      </c>
      <c r="AV163" s="13" t="s">
        <v>83</v>
      </c>
      <c r="AW163" s="13" t="s">
        <v>32</v>
      </c>
      <c r="AX163" s="13" t="s">
        <v>81</v>
      </c>
      <c r="AY163" s="251" t="s">
        <v>117</v>
      </c>
    </row>
    <row r="164" s="2" customFormat="1" ht="24" customHeight="1">
      <c r="A164" s="37"/>
      <c r="B164" s="38"/>
      <c r="C164" s="227" t="s">
        <v>210</v>
      </c>
      <c r="D164" s="227" t="s">
        <v>119</v>
      </c>
      <c r="E164" s="228" t="s">
        <v>211</v>
      </c>
      <c r="F164" s="229" t="s">
        <v>212</v>
      </c>
      <c r="G164" s="230" t="s">
        <v>213</v>
      </c>
      <c r="H164" s="231">
        <v>10.199999999999999</v>
      </c>
      <c r="I164" s="232"/>
      <c r="J164" s="233">
        <f>ROUND(I164*H164,2)</f>
        <v>0</v>
      </c>
      <c r="K164" s="229" t="s">
        <v>123</v>
      </c>
      <c r="L164" s="43"/>
      <c r="M164" s="234" t="s">
        <v>1</v>
      </c>
      <c r="N164" s="235" t="s">
        <v>41</v>
      </c>
      <c r="O164" s="90"/>
      <c r="P164" s="236">
        <f>O164*H164</f>
        <v>0</v>
      </c>
      <c r="Q164" s="236">
        <v>0</v>
      </c>
      <c r="R164" s="236">
        <f>Q164*H164</f>
        <v>0</v>
      </c>
      <c r="S164" s="236">
        <v>0.0089999999999999993</v>
      </c>
      <c r="T164" s="237">
        <f>S164*H164</f>
        <v>0.091799999999999993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38" t="s">
        <v>124</v>
      </c>
      <c r="AT164" s="238" t="s">
        <v>119</v>
      </c>
      <c r="AU164" s="238" t="s">
        <v>83</v>
      </c>
      <c r="AY164" s="16" t="s">
        <v>117</v>
      </c>
      <c r="BE164" s="239">
        <f>IF(N164="základní",J164,0)</f>
        <v>0</v>
      </c>
      <c r="BF164" s="239">
        <f>IF(N164="snížená",J164,0)</f>
        <v>0</v>
      </c>
      <c r="BG164" s="239">
        <f>IF(N164="zákl. přenesená",J164,0)</f>
        <v>0</v>
      </c>
      <c r="BH164" s="239">
        <f>IF(N164="sníž. přenesená",J164,0)</f>
        <v>0</v>
      </c>
      <c r="BI164" s="239">
        <f>IF(N164="nulová",J164,0)</f>
        <v>0</v>
      </c>
      <c r="BJ164" s="16" t="s">
        <v>81</v>
      </c>
      <c r="BK164" s="239">
        <f>ROUND(I164*H164,2)</f>
        <v>0</v>
      </c>
      <c r="BL164" s="16" t="s">
        <v>124</v>
      </c>
      <c r="BM164" s="238" t="s">
        <v>214</v>
      </c>
    </row>
    <row r="165" s="13" customFormat="1">
      <c r="A165" s="13"/>
      <c r="B165" s="240"/>
      <c r="C165" s="241"/>
      <c r="D165" s="242" t="s">
        <v>126</v>
      </c>
      <c r="E165" s="243" t="s">
        <v>1</v>
      </c>
      <c r="F165" s="244" t="s">
        <v>215</v>
      </c>
      <c r="G165" s="241"/>
      <c r="H165" s="245">
        <v>10.199999999999999</v>
      </c>
      <c r="I165" s="246"/>
      <c r="J165" s="241"/>
      <c r="K165" s="241"/>
      <c r="L165" s="247"/>
      <c r="M165" s="248"/>
      <c r="N165" s="249"/>
      <c r="O165" s="249"/>
      <c r="P165" s="249"/>
      <c r="Q165" s="249"/>
      <c r="R165" s="249"/>
      <c r="S165" s="249"/>
      <c r="T165" s="250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1" t="s">
        <v>126</v>
      </c>
      <c r="AU165" s="251" t="s">
        <v>83</v>
      </c>
      <c r="AV165" s="13" t="s">
        <v>83</v>
      </c>
      <c r="AW165" s="13" t="s">
        <v>32</v>
      </c>
      <c r="AX165" s="13" t="s">
        <v>81</v>
      </c>
      <c r="AY165" s="251" t="s">
        <v>117</v>
      </c>
    </row>
    <row r="166" s="12" customFormat="1" ht="22.8" customHeight="1">
      <c r="A166" s="12"/>
      <c r="B166" s="211"/>
      <c r="C166" s="212"/>
      <c r="D166" s="213" t="s">
        <v>75</v>
      </c>
      <c r="E166" s="225" t="s">
        <v>216</v>
      </c>
      <c r="F166" s="225" t="s">
        <v>217</v>
      </c>
      <c r="G166" s="212"/>
      <c r="H166" s="212"/>
      <c r="I166" s="215"/>
      <c r="J166" s="226">
        <f>BK166</f>
        <v>0</v>
      </c>
      <c r="K166" s="212"/>
      <c r="L166" s="217"/>
      <c r="M166" s="218"/>
      <c r="N166" s="219"/>
      <c r="O166" s="219"/>
      <c r="P166" s="220">
        <f>SUM(P167:P174)</f>
        <v>0</v>
      </c>
      <c r="Q166" s="219"/>
      <c r="R166" s="220">
        <f>SUM(R167:R174)</f>
        <v>0</v>
      </c>
      <c r="S166" s="219"/>
      <c r="T166" s="221">
        <f>SUM(T167:T174)</f>
        <v>3.4000000000000004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222" t="s">
        <v>81</v>
      </c>
      <c r="AT166" s="223" t="s">
        <v>75</v>
      </c>
      <c r="AU166" s="223" t="s">
        <v>81</v>
      </c>
      <c r="AY166" s="222" t="s">
        <v>117</v>
      </c>
      <c r="BK166" s="224">
        <f>SUM(BK167:BK174)</f>
        <v>0</v>
      </c>
    </row>
    <row r="167" s="2" customFormat="1" ht="16.5" customHeight="1">
      <c r="A167" s="37"/>
      <c r="B167" s="38"/>
      <c r="C167" s="227" t="s">
        <v>218</v>
      </c>
      <c r="D167" s="227" t="s">
        <v>119</v>
      </c>
      <c r="E167" s="228" t="s">
        <v>219</v>
      </c>
      <c r="F167" s="229" t="s">
        <v>220</v>
      </c>
      <c r="G167" s="230" t="s">
        <v>221</v>
      </c>
      <c r="H167" s="231">
        <v>34</v>
      </c>
      <c r="I167" s="232"/>
      <c r="J167" s="233">
        <f>ROUND(I167*H167,2)</f>
        <v>0</v>
      </c>
      <c r="K167" s="229" t="s">
        <v>123</v>
      </c>
      <c r="L167" s="43"/>
      <c r="M167" s="234" t="s">
        <v>1</v>
      </c>
      <c r="N167" s="235" t="s">
        <v>41</v>
      </c>
      <c r="O167" s="90"/>
      <c r="P167" s="236">
        <f>O167*H167</f>
        <v>0</v>
      </c>
      <c r="Q167" s="236">
        <v>0</v>
      </c>
      <c r="R167" s="236">
        <f>Q167*H167</f>
        <v>0</v>
      </c>
      <c r="S167" s="236">
        <v>0.10000000000000001</v>
      </c>
      <c r="T167" s="237">
        <f>S167*H167</f>
        <v>3.4000000000000004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38" t="s">
        <v>124</v>
      </c>
      <c r="AT167" s="238" t="s">
        <v>119</v>
      </c>
      <c r="AU167" s="238" t="s">
        <v>83</v>
      </c>
      <c r="AY167" s="16" t="s">
        <v>117</v>
      </c>
      <c r="BE167" s="239">
        <f>IF(N167="základní",J167,0)</f>
        <v>0</v>
      </c>
      <c r="BF167" s="239">
        <f>IF(N167="snížená",J167,0)</f>
        <v>0</v>
      </c>
      <c r="BG167" s="239">
        <f>IF(N167="zákl. přenesená",J167,0)</f>
        <v>0</v>
      </c>
      <c r="BH167" s="239">
        <f>IF(N167="sníž. přenesená",J167,0)</f>
        <v>0</v>
      </c>
      <c r="BI167" s="239">
        <f>IF(N167="nulová",J167,0)</f>
        <v>0</v>
      </c>
      <c r="BJ167" s="16" t="s">
        <v>81</v>
      </c>
      <c r="BK167" s="239">
        <f>ROUND(I167*H167,2)</f>
        <v>0</v>
      </c>
      <c r="BL167" s="16" t="s">
        <v>124</v>
      </c>
      <c r="BM167" s="238" t="s">
        <v>222</v>
      </c>
    </row>
    <row r="168" s="2" customFormat="1" ht="24" customHeight="1">
      <c r="A168" s="37"/>
      <c r="B168" s="38"/>
      <c r="C168" s="227" t="s">
        <v>223</v>
      </c>
      <c r="D168" s="227" t="s">
        <v>119</v>
      </c>
      <c r="E168" s="228" t="s">
        <v>224</v>
      </c>
      <c r="F168" s="229" t="s">
        <v>225</v>
      </c>
      <c r="G168" s="230" t="s">
        <v>137</v>
      </c>
      <c r="H168" s="231">
        <v>5.2080000000000002</v>
      </c>
      <c r="I168" s="232"/>
      <c r="J168" s="233">
        <f>ROUND(I168*H168,2)</f>
        <v>0</v>
      </c>
      <c r="K168" s="229" t="s">
        <v>123</v>
      </c>
      <c r="L168" s="43"/>
      <c r="M168" s="234" t="s">
        <v>1</v>
      </c>
      <c r="N168" s="235" t="s">
        <v>41</v>
      </c>
      <c r="O168" s="90"/>
      <c r="P168" s="236">
        <f>O168*H168</f>
        <v>0</v>
      </c>
      <c r="Q168" s="236">
        <v>0</v>
      </c>
      <c r="R168" s="236">
        <f>Q168*H168</f>
        <v>0</v>
      </c>
      <c r="S168" s="236">
        <v>0</v>
      </c>
      <c r="T168" s="237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38" t="s">
        <v>124</v>
      </c>
      <c r="AT168" s="238" t="s">
        <v>119</v>
      </c>
      <c r="AU168" s="238" t="s">
        <v>83</v>
      </c>
      <c r="AY168" s="16" t="s">
        <v>117</v>
      </c>
      <c r="BE168" s="239">
        <f>IF(N168="základní",J168,0)</f>
        <v>0</v>
      </c>
      <c r="BF168" s="239">
        <f>IF(N168="snížená",J168,0)</f>
        <v>0</v>
      </c>
      <c r="BG168" s="239">
        <f>IF(N168="zákl. přenesená",J168,0)</f>
        <v>0</v>
      </c>
      <c r="BH168" s="239">
        <f>IF(N168="sníž. přenesená",J168,0)</f>
        <v>0</v>
      </c>
      <c r="BI168" s="239">
        <f>IF(N168="nulová",J168,0)</f>
        <v>0</v>
      </c>
      <c r="BJ168" s="16" t="s">
        <v>81</v>
      </c>
      <c r="BK168" s="239">
        <f>ROUND(I168*H168,2)</f>
        <v>0</v>
      </c>
      <c r="BL168" s="16" t="s">
        <v>124</v>
      </c>
      <c r="BM168" s="238" t="s">
        <v>226</v>
      </c>
    </row>
    <row r="169" s="2" customFormat="1" ht="24" customHeight="1">
      <c r="A169" s="37"/>
      <c r="B169" s="38"/>
      <c r="C169" s="227" t="s">
        <v>7</v>
      </c>
      <c r="D169" s="227" t="s">
        <v>119</v>
      </c>
      <c r="E169" s="228" t="s">
        <v>227</v>
      </c>
      <c r="F169" s="229" t="s">
        <v>228</v>
      </c>
      <c r="G169" s="230" t="s">
        <v>137</v>
      </c>
      <c r="H169" s="231">
        <v>5.2080000000000002</v>
      </c>
      <c r="I169" s="232"/>
      <c r="J169" s="233">
        <f>ROUND(I169*H169,2)</f>
        <v>0</v>
      </c>
      <c r="K169" s="229" t="s">
        <v>123</v>
      </c>
      <c r="L169" s="43"/>
      <c r="M169" s="234" t="s">
        <v>1</v>
      </c>
      <c r="N169" s="235" t="s">
        <v>41</v>
      </c>
      <c r="O169" s="90"/>
      <c r="P169" s="236">
        <f>O169*H169</f>
        <v>0</v>
      </c>
      <c r="Q169" s="236">
        <v>0</v>
      </c>
      <c r="R169" s="236">
        <f>Q169*H169</f>
        <v>0</v>
      </c>
      <c r="S169" s="236">
        <v>0</v>
      </c>
      <c r="T169" s="237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38" t="s">
        <v>124</v>
      </c>
      <c r="AT169" s="238" t="s">
        <v>119</v>
      </c>
      <c r="AU169" s="238" t="s">
        <v>83</v>
      </c>
      <c r="AY169" s="16" t="s">
        <v>117</v>
      </c>
      <c r="BE169" s="239">
        <f>IF(N169="základní",J169,0)</f>
        <v>0</v>
      </c>
      <c r="BF169" s="239">
        <f>IF(N169="snížená",J169,0)</f>
        <v>0</v>
      </c>
      <c r="BG169" s="239">
        <f>IF(N169="zákl. přenesená",J169,0)</f>
        <v>0</v>
      </c>
      <c r="BH169" s="239">
        <f>IF(N169="sníž. přenesená",J169,0)</f>
        <v>0</v>
      </c>
      <c r="BI169" s="239">
        <f>IF(N169="nulová",J169,0)</f>
        <v>0</v>
      </c>
      <c r="BJ169" s="16" t="s">
        <v>81</v>
      </c>
      <c r="BK169" s="239">
        <f>ROUND(I169*H169,2)</f>
        <v>0</v>
      </c>
      <c r="BL169" s="16" t="s">
        <v>124</v>
      </c>
      <c r="BM169" s="238" t="s">
        <v>229</v>
      </c>
    </row>
    <row r="170" s="2" customFormat="1" ht="24" customHeight="1">
      <c r="A170" s="37"/>
      <c r="B170" s="38"/>
      <c r="C170" s="227" t="s">
        <v>230</v>
      </c>
      <c r="D170" s="227" t="s">
        <v>119</v>
      </c>
      <c r="E170" s="228" t="s">
        <v>231</v>
      </c>
      <c r="F170" s="229" t="s">
        <v>232</v>
      </c>
      <c r="G170" s="230" t="s">
        <v>137</v>
      </c>
      <c r="H170" s="231">
        <v>98.951999999999998</v>
      </c>
      <c r="I170" s="232"/>
      <c r="J170" s="233">
        <f>ROUND(I170*H170,2)</f>
        <v>0</v>
      </c>
      <c r="K170" s="229" t="s">
        <v>123</v>
      </c>
      <c r="L170" s="43"/>
      <c r="M170" s="234" t="s">
        <v>1</v>
      </c>
      <c r="N170" s="235" t="s">
        <v>41</v>
      </c>
      <c r="O170" s="90"/>
      <c r="P170" s="236">
        <f>O170*H170</f>
        <v>0</v>
      </c>
      <c r="Q170" s="236">
        <v>0</v>
      </c>
      <c r="R170" s="236">
        <f>Q170*H170</f>
        <v>0</v>
      </c>
      <c r="S170" s="236">
        <v>0</v>
      </c>
      <c r="T170" s="237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38" t="s">
        <v>124</v>
      </c>
      <c r="AT170" s="238" t="s">
        <v>119</v>
      </c>
      <c r="AU170" s="238" t="s">
        <v>83</v>
      </c>
      <c r="AY170" s="16" t="s">
        <v>117</v>
      </c>
      <c r="BE170" s="239">
        <f>IF(N170="základní",J170,0)</f>
        <v>0</v>
      </c>
      <c r="BF170" s="239">
        <f>IF(N170="snížená",J170,0)</f>
        <v>0</v>
      </c>
      <c r="BG170" s="239">
        <f>IF(N170="zákl. přenesená",J170,0)</f>
        <v>0</v>
      </c>
      <c r="BH170" s="239">
        <f>IF(N170="sníž. přenesená",J170,0)</f>
        <v>0</v>
      </c>
      <c r="BI170" s="239">
        <f>IF(N170="nulová",J170,0)</f>
        <v>0</v>
      </c>
      <c r="BJ170" s="16" t="s">
        <v>81</v>
      </c>
      <c r="BK170" s="239">
        <f>ROUND(I170*H170,2)</f>
        <v>0</v>
      </c>
      <c r="BL170" s="16" t="s">
        <v>124</v>
      </c>
      <c r="BM170" s="238" t="s">
        <v>233</v>
      </c>
    </row>
    <row r="171" s="13" customFormat="1">
      <c r="A171" s="13"/>
      <c r="B171" s="240"/>
      <c r="C171" s="241"/>
      <c r="D171" s="242" t="s">
        <v>126</v>
      </c>
      <c r="E171" s="243" t="s">
        <v>1</v>
      </c>
      <c r="F171" s="244" t="s">
        <v>234</v>
      </c>
      <c r="G171" s="241"/>
      <c r="H171" s="245">
        <v>5.2080000000000002</v>
      </c>
      <c r="I171" s="246"/>
      <c r="J171" s="241"/>
      <c r="K171" s="241"/>
      <c r="L171" s="247"/>
      <c r="M171" s="248"/>
      <c r="N171" s="249"/>
      <c r="O171" s="249"/>
      <c r="P171" s="249"/>
      <c r="Q171" s="249"/>
      <c r="R171" s="249"/>
      <c r="S171" s="249"/>
      <c r="T171" s="250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51" t="s">
        <v>126</v>
      </c>
      <c r="AU171" s="251" t="s">
        <v>83</v>
      </c>
      <c r="AV171" s="13" t="s">
        <v>83</v>
      </c>
      <c r="AW171" s="13" t="s">
        <v>32</v>
      </c>
      <c r="AX171" s="13" t="s">
        <v>81</v>
      </c>
      <c r="AY171" s="251" t="s">
        <v>117</v>
      </c>
    </row>
    <row r="172" s="13" customFormat="1">
      <c r="A172" s="13"/>
      <c r="B172" s="240"/>
      <c r="C172" s="241"/>
      <c r="D172" s="242" t="s">
        <v>126</v>
      </c>
      <c r="E172" s="241"/>
      <c r="F172" s="244" t="s">
        <v>235</v>
      </c>
      <c r="G172" s="241"/>
      <c r="H172" s="245">
        <v>98.951999999999998</v>
      </c>
      <c r="I172" s="246"/>
      <c r="J172" s="241"/>
      <c r="K172" s="241"/>
      <c r="L172" s="247"/>
      <c r="M172" s="248"/>
      <c r="N172" s="249"/>
      <c r="O172" s="249"/>
      <c r="P172" s="249"/>
      <c r="Q172" s="249"/>
      <c r="R172" s="249"/>
      <c r="S172" s="249"/>
      <c r="T172" s="250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1" t="s">
        <v>126</v>
      </c>
      <c r="AU172" s="251" t="s">
        <v>83</v>
      </c>
      <c r="AV172" s="13" t="s">
        <v>83</v>
      </c>
      <c r="AW172" s="13" t="s">
        <v>4</v>
      </c>
      <c r="AX172" s="13" t="s">
        <v>81</v>
      </c>
      <c r="AY172" s="251" t="s">
        <v>117</v>
      </c>
    </row>
    <row r="173" s="2" customFormat="1" ht="24" customHeight="1">
      <c r="A173" s="37"/>
      <c r="B173" s="38"/>
      <c r="C173" s="227" t="s">
        <v>236</v>
      </c>
      <c r="D173" s="227" t="s">
        <v>119</v>
      </c>
      <c r="E173" s="228" t="s">
        <v>237</v>
      </c>
      <c r="F173" s="229" t="s">
        <v>238</v>
      </c>
      <c r="G173" s="230" t="s">
        <v>137</v>
      </c>
      <c r="H173" s="231">
        <v>5.2080000000000002</v>
      </c>
      <c r="I173" s="232"/>
      <c r="J173" s="233">
        <f>ROUND(I173*H173,2)</f>
        <v>0</v>
      </c>
      <c r="K173" s="229" t="s">
        <v>123</v>
      </c>
      <c r="L173" s="43"/>
      <c r="M173" s="234" t="s">
        <v>1</v>
      </c>
      <c r="N173" s="235" t="s">
        <v>41</v>
      </c>
      <c r="O173" s="90"/>
      <c r="P173" s="236">
        <f>O173*H173</f>
        <v>0</v>
      </c>
      <c r="Q173" s="236">
        <v>0</v>
      </c>
      <c r="R173" s="236">
        <f>Q173*H173</f>
        <v>0</v>
      </c>
      <c r="S173" s="236">
        <v>0</v>
      </c>
      <c r="T173" s="237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38" t="s">
        <v>124</v>
      </c>
      <c r="AT173" s="238" t="s">
        <v>119</v>
      </c>
      <c r="AU173" s="238" t="s">
        <v>83</v>
      </c>
      <c r="AY173" s="16" t="s">
        <v>117</v>
      </c>
      <c r="BE173" s="239">
        <f>IF(N173="základní",J173,0)</f>
        <v>0</v>
      </c>
      <c r="BF173" s="239">
        <f>IF(N173="snížená",J173,0)</f>
        <v>0</v>
      </c>
      <c r="BG173" s="239">
        <f>IF(N173="zákl. přenesená",J173,0)</f>
        <v>0</v>
      </c>
      <c r="BH173" s="239">
        <f>IF(N173="sníž. přenesená",J173,0)</f>
        <v>0</v>
      </c>
      <c r="BI173" s="239">
        <f>IF(N173="nulová",J173,0)</f>
        <v>0</v>
      </c>
      <c r="BJ173" s="16" t="s">
        <v>81</v>
      </c>
      <c r="BK173" s="239">
        <f>ROUND(I173*H173,2)</f>
        <v>0</v>
      </c>
      <c r="BL173" s="16" t="s">
        <v>124</v>
      </c>
      <c r="BM173" s="238" t="s">
        <v>239</v>
      </c>
    </row>
    <row r="174" s="2" customFormat="1" ht="16.5" customHeight="1">
      <c r="A174" s="37"/>
      <c r="B174" s="38"/>
      <c r="C174" s="227" t="s">
        <v>240</v>
      </c>
      <c r="D174" s="227" t="s">
        <v>119</v>
      </c>
      <c r="E174" s="228" t="s">
        <v>241</v>
      </c>
      <c r="F174" s="229" t="s">
        <v>242</v>
      </c>
      <c r="G174" s="230" t="s">
        <v>150</v>
      </c>
      <c r="H174" s="231">
        <v>8</v>
      </c>
      <c r="I174" s="232"/>
      <c r="J174" s="233">
        <f>ROUND(I174*H174,2)</f>
        <v>0</v>
      </c>
      <c r="K174" s="229" t="s">
        <v>1</v>
      </c>
      <c r="L174" s="43"/>
      <c r="M174" s="234" t="s">
        <v>1</v>
      </c>
      <c r="N174" s="235" t="s">
        <v>41</v>
      </c>
      <c r="O174" s="90"/>
      <c r="P174" s="236">
        <f>O174*H174</f>
        <v>0</v>
      </c>
      <c r="Q174" s="236">
        <v>0</v>
      </c>
      <c r="R174" s="236">
        <f>Q174*H174</f>
        <v>0</v>
      </c>
      <c r="S174" s="236">
        <v>0</v>
      </c>
      <c r="T174" s="237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38" t="s">
        <v>124</v>
      </c>
      <c r="AT174" s="238" t="s">
        <v>119</v>
      </c>
      <c r="AU174" s="238" t="s">
        <v>83</v>
      </c>
      <c r="AY174" s="16" t="s">
        <v>117</v>
      </c>
      <c r="BE174" s="239">
        <f>IF(N174="základní",J174,0)</f>
        <v>0</v>
      </c>
      <c r="BF174" s="239">
        <f>IF(N174="snížená",J174,0)</f>
        <v>0</v>
      </c>
      <c r="BG174" s="239">
        <f>IF(N174="zákl. přenesená",J174,0)</f>
        <v>0</v>
      </c>
      <c r="BH174" s="239">
        <f>IF(N174="sníž. přenesená",J174,0)</f>
        <v>0</v>
      </c>
      <c r="BI174" s="239">
        <f>IF(N174="nulová",J174,0)</f>
        <v>0</v>
      </c>
      <c r="BJ174" s="16" t="s">
        <v>81</v>
      </c>
      <c r="BK174" s="239">
        <f>ROUND(I174*H174,2)</f>
        <v>0</v>
      </c>
      <c r="BL174" s="16" t="s">
        <v>124</v>
      </c>
      <c r="BM174" s="238" t="s">
        <v>243</v>
      </c>
    </row>
    <row r="175" s="12" customFormat="1" ht="22.8" customHeight="1">
      <c r="A175" s="12"/>
      <c r="B175" s="211"/>
      <c r="C175" s="212"/>
      <c r="D175" s="213" t="s">
        <v>75</v>
      </c>
      <c r="E175" s="225" t="s">
        <v>244</v>
      </c>
      <c r="F175" s="225" t="s">
        <v>245</v>
      </c>
      <c r="G175" s="212"/>
      <c r="H175" s="212"/>
      <c r="I175" s="215"/>
      <c r="J175" s="226">
        <f>BK175</f>
        <v>0</v>
      </c>
      <c r="K175" s="212"/>
      <c r="L175" s="217"/>
      <c r="M175" s="218"/>
      <c r="N175" s="219"/>
      <c r="O175" s="219"/>
      <c r="P175" s="220">
        <f>P176</f>
        <v>0</v>
      </c>
      <c r="Q175" s="219"/>
      <c r="R175" s="220">
        <f>R176</f>
        <v>0</v>
      </c>
      <c r="S175" s="219"/>
      <c r="T175" s="221">
        <f>T176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222" t="s">
        <v>81</v>
      </c>
      <c r="AT175" s="223" t="s">
        <v>75</v>
      </c>
      <c r="AU175" s="223" t="s">
        <v>81</v>
      </c>
      <c r="AY175" s="222" t="s">
        <v>117</v>
      </c>
      <c r="BK175" s="224">
        <f>BK176</f>
        <v>0</v>
      </c>
    </row>
    <row r="176" s="2" customFormat="1" ht="16.5" customHeight="1">
      <c r="A176" s="37"/>
      <c r="B176" s="38"/>
      <c r="C176" s="227" t="s">
        <v>246</v>
      </c>
      <c r="D176" s="227" t="s">
        <v>119</v>
      </c>
      <c r="E176" s="228" t="s">
        <v>247</v>
      </c>
      <c r="F176" s="229" t="s">
        <v>248</v>
      </c>
      <c r="G176" s="230" t="s">
        <v>137</v>
      </c>
      <c r="H176" s="231">
        <v>5.7690000000000001</v>
      </c>
      <c r="I176" s="232"/>
      <c r="J176" s="233">
        <f>ROUND(I176*H176,2)</f>
        <v>0</v>
      </c>
      <c r="K176" s="229" t="s">
        <v>123</v>
      </c>
      <c r="L176" s="43"/>
      <c r="M176" s="234" t="s">
        <v>1</v>
      </c>
      <c r="N176" s="235" t="s">
        <v>41</v>
      </c>
      <c r="O176" s="90"/>
      <c r="P176" s="236">
        <f>O176*H176</f>
        <v>0</v>
      </c>
      <c r="Q176" s="236">
        <v>0</v>
      </c>
      <c r="R176" s="236">
        <f>Q176*H176</f>
        <v>0</v>
      </c>
      <c r="S176" s="236">
        <v>0</v>
      </c>
      <c r="T176" s="237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38" t="s">
        <v>124</v>
      </c>
      <c r="AT176" s="238" t="s">
        <v>119</v>
      </c>
      <c r="AU176" s="238" t="s">
        <v>83</v>
      </c>
      <c r="AY176" s="16" t="s">
        <v>117</v>
      </c>
      <c r="BE176" s="239">
        <f>IF(N176="základní",J176,0)</f>
        <v>0</v>
      </c>
      <c r="BF176" s="239">
        <f>IF(N176="snížená",J176,0)</f>
        <v>0</v>
      </c>
      <c r="BG176" s="239">
        <f>IF(N176="zákl. přenesená",J176,0)</f>
        <v>0</v>
      </c>
      <c r="BH176" s="239">
        <f>IF(N176="sníž. přenesená",J176,0)</f>
        <v>0</v>
      </c>
      <c r="BI176" s="239">
        <f>IF(N176="nulová",J176,0)</f>
        <v>0</v>
      </c>
      <c r="BJ176" s="16" t="s">
        <v>81</v>
      </c>
      <c r="BK176" s="239">
        <f>ROUND(I176*H176,2)</f>
        <v>0</v>
      </c>
      <c r="BL176" s="16" t="s">
        <v>124</v>
      </c>
      <c r="BM176" s="238" t="s">
        <v>249</v>
      </c>
    </row>
    <row r="177" s="12" customFormat="1" ht="25.92" customHeight="1">
      <c r="A177" s="12"/>
      <c r="B177" s="211"/>
      <c r="C177" s="212"/>
      <c r="D177" s="213" t="s">
        <v>75</v>
      </c>
      <c r="E177" s="214" t="s">
        <v>250</v>
      </c>
      <c r="F177" s="214" t="s">
        <v>251</v>
      </c>
      <c r="G177" s="212"/>
      <c r="H177" s="212"/>
      <c r="I177" s="215"/>
      <c r="J177" s="216">
        <f>BK177</f>
        <v>0</v>
      </c>
      <c r="K177" s="212"/>
      <c r="L177" s="217"/>
      <c r="M177" s="218"/>
      <c r="N177" s="219"/>
      <c r="O177" s="219"/>
      <c r="P177" s="220">
        <f>P178+P182</f>
        <v>0</v>
      </c>
      <c r="Q177" s="219"/>
      <c r="R177" s="220">
        <f>R178+R182</f>
        <v>0.4017</v>
      </c>
      <c r="S177" s="219"/>
      <c r="T177" s="221">
        <f>T178+T182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22" t="s">
        <v>83</v>
      </c>
      <c r="AT177" s="223" t="s">
        <v>75</v>
      </c>
      <c r="AU177" s="223" t="s">
        <v>76</v>
      </c>
      <c r="AY177" s="222" t="s">
        <v>117</v>
      </c>
      <c r="BK177" s="224">
        <f>BK178+BK182</f>
        <v>0</v>
      </c>
    </row>
    <row r="178" s="12" customFormat="1" ht="22.8" customHeight="1">
      <c r="A178" s="12"/>
      <c r="B178" s="211"/>
      <c r="C178" s="212"/>
      <c r="D178" s="213" t="s">
        <v>75</v>
      </c>
      <c r="E178" s="225" t="s">
        <v>252</v>
      </c>
      <c r="F178" s="225" t="s">
        <v>253</v>
      </c>
      <c r="G178" s="212"/>
      <c r="H178" s="212"/>
      <c r="I178" s="215"/>
      <c r="J178" s="226">
        <f>BK178</f>
        <v>0</v>
      </c>
      <c r="K178" s="212"/>
      <c r="L178" s="217"/>
      <c r="M178" s="218"/>
      <c r="N178" s="219"/>
      <c r="O178" s="219"/>
      <c r="P178" s="220">
        <f>SUM(P179:P181)</f>
        <v>0</v>
      </c>
      <c r="Q178" s="219"/>
      <c r="R178" s="220">
        <f>SUM(R179:R181)</f>
        <v>0.40139999999999998</v>
      </c>
      <c r="S178" s="219"/>
      <c r="T178" s="221">
        <f>SUM(T179:T181)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22" t="s">
        <v>83</v>
      </c>
      <c r="AT178" s="223" t="s">
        <v>75</v>
      </c>
      <c r="AU178" s="223" t="s">
        <v>81</v>
      </c>
      <c r="AY178" s="222" t="s">
        <v>117</v>
      </c>
      <c r="BK178" s="224">
        <f>SUM(BK179:BK181)</f>
        <v>0</v>
      </c>
    </row>
    <row r="179" s="2" customFormat="1" ht="24" customHeight="1">
      <c r="A179" s="37"/>
      <c r="B179" s="38"/>
      <c r="C179" s="227" t="s">
        <v>254</v>
      </c>
      <c r="D179" s="227" t="s">
        <v>119</v>
      </c>
      <c r="E179" s="228" t="s">
        <v>255</v>
      </c>
      <c r="F179" s="229" t="s">
        <v>256</v>
      </c>
      <c r="G179" s="230" t="s">
        <v>145</v>
      </c>
      <c r="H179" s="231">
        <v>4</v>
      </c>
      <c r="I179" s="232"/>
      <c r="J179" s="233">
        <f>ROUND(I179*H179,2)</f>
        <v>0</v>
      </c>
      <c r="K179" s="229" t="s">
        <v>123</v>
      </c>
      <c r="L179" s="43"/>
      <c r="M179" s="234" t="s">
        <v>1</v>
      </c>
      <c r="N179" s="235" t="s">
        <v>41</v>
      </c>
      <c r="O179" s="90"/>
      <c r="P179" s="236">
        <f>O179*H179</f>
        <v>0</v>
      </c>
      <c r="Q179" s="236">
        <v>0.10035</v>
      </c>
      <c r="R179" s="236">
        <f>Q179*H179</f>
        <v>0.40139999999999998</v>
      </c>
      <c r="S179" s="236">
        <v>0</v>
      </c>
      <c r="T179" s="237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38" t="s">
        <v>200</v>
      </c>
      <c r="AT179" s="238" t="s">
        <v>119</v>
      </c>
      <c r="AU179" s="238" t="s">
        <v>83</v>
      </c>
      <c r="AY179" s="16" t="s">
        <v>117</v>
      </c>
      <c r="BE179" s="239">
        <f>IF(N179="základní",J179,0)</f>
        <v>0</v>
      </c>
      <c r="BF179" s="239">
        <f>IF(N179="snížená",J179,0)</f>
        <v>0</v>
      </c>
      <c r="BG179" s="239">
        <f>IF(N179="zákl. přenesená",J179,0)</f>
        <v>0</v>
      </c>
      <c r="BH179" s="239">
        <f>IF(N179="sníž. přenesená",J179,0)</f>
        <v>0</v>
      </c>
      <c r="BI179" s="239">
        <f>IF(N179="nulová",J179,0)</f>
        <v>0</v>
      </c>
      <c r="BJ179" s="16" t="s">
        <v>81</v>
      </c>
      <c r="BK179" s="239">
        <f>ROUND(I179*H179,2)</f>
        <v>0</v>
      </c>
      <c r="BL179" s="16" t="s">
        <v>200</v>
      </c>
      <c r="BM179" s="238" t="s">
        <v>257</v>
      </c>
    </row>
    <row r="180" s="13" customFormat="1">
      <c r="A180" s="13"/>
      <c r="B180" s="240"/>
      <c r="C180" s="241"/>
      <c r="D180" s="242" t="s">
        <v>126</v>
      </c>
      <c r="E180" s="243" t="s">
        <v>1</v>
      </c>
      <c r="F180" s="244" t="s">
        <v>190</v>
      </c>
      <c r="G180" s="241"/>
      <c r="H180" s="245">
        <v>4</v>
      </c>
      <c r="I180" s="246"/>
      <c r="J180" s="241"/>
      <c r="K180" s="241"/>
      <c r="L180" s="247"/>
      <c r="M180" s="248"/>
      <c r="N180" s="249"/>
      <c r="O180" s="249"/>
      <c r="P180" s="249"/>
      <c r="Q180" s="249"/>
      <c r="R180" s="249"/>
      <c r="S180" s="249"/>
      <c r="T180" s="250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51" t="s">
        <v>126</v>
      </c>
      <c r="AU180" s="251" t="s">
        <v>83</v>
      </c>
      <c r="AV180" s="13" t="s">
        <v>83</v>
      </c>
      <c r="AW180" s="13" t="s">
        <v>32</v>
      </c>
      <c r="AX180" s="13" t="s">
        <v>81</v>
      </c>
      <c r="AY180" s="251" t="s">
        <v>117</v>
      </c>
    </row>
    <row r="181" s="2" customFormat="1" ht="24" customHeight="1">
      <c r="A181" s="37"/>
      <c r="B181" s="38"/>
      <c r="C181" s="227" t="s">
        <v>258</v>
      </c>
      <c r="D181" s="227" t="s">
        <v>119</v>
      </c>
      <c r="E181" s="228" t="s">
        <v>259</v>
      </c>
      <c r="F181" s="229" t="s">
        <v>260</v>
      </c>
      <c r="G181" s="230" t="s">
        <v>261</v>
      </c>
      <c r="H181" s="273"/>
      <c r="I181" s="232"/>
      <c r="J181" s="233">
        <f>ROUND(I181*H181,2)</f>
        <v>0</v>
      </c>
      <c r="K181" s="229" t="s">
        <v>123</v>
      </c>
      <c r="L181" s="43"/>
      <c r="M181" s="234" t="s">
        <v>1</v>
      </c>
      <c r="N181" s="235" t="s">
        <v>41</v>
      </c>
      <c r="O181" s="90"/>
      <c r="P181" s="236">
        <f>O181*H181</f>
        <v>0</v>
      </c>
      <c r="Q181" s="236">
        <v>0</v>
      </c>
      <c r="R181" s="236">
        <f>Q181*H181</f>
        <v>0</v>
      </c>
      <c r="S181" s="236">
        <v>0</v>
      </c>
      <c r="T181" s="237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38" t="s">
        <v>200</v>
      </c>
      <c r="AT181" s="238" t="s">
        <v>119</v>
      </c>
      <c r="AU181" s="238" t="s">
        <v>83</v>
      </c>
      <c r="AY181" s="16" t="s">
        <v>117</v>
      </c>
      <c r="BE181" s="239">
        <f>IF(N181="základní",J181,0)</f>
        <v>0</v>
      </c>
      <c r="BF181" s="239">
        <f>IF(N181="snížená",J181,0)</f>
        <v>0</v>
      </c>
      <c r="BG181" s="239">
        <f>IF(N181="zákl. přenesená",J181,0)</f>
        <v>0</v>
      </c>
      <c r="BH181" s="239">
        <f>IF(N181="sníž. přenesená",J181,0)</f>
        <v>0</v>
      </c>
      <c r="BI181" s="239">
        <f>IF(N181="nulová",J181,0)</f>
        <v>0</v>
      </c>
      <c r="BJ181" s="16" t="s">
        <v>81</v>
      </c>
      <c r="BK181" s="239">
        <f>ROUND(I181*H181,2)</f>
        <v>0</v>
      </c>
      <c r="BL181" s="16" t="s">
        <v>200</v>
      </c>
      <c r="BM181" s="238" t="s">
        <v>262</v>
      </c>
    </row>
    <row r="182" s="12" customFormat="1" ht="22.8" customHeight="1">
      <c r="A182" s="12"/>
      <c r="B182" s="211"/>
      <c r="C182" s="212"/>
      <c r="D182" s="213" t="s">
        <v>75</v>
      </c>
      <c r="E182" s="225" t="s">
        <v>263</v>
      </c>
      <c r="F182" s="225" t="s">
        <v>264</v>
      </c>
      <c r="G182" s="212"/>
      <c r="H182" s="212"/>
      <c r="I182" s="215"/>
      <c r="J182" s="226">
        <f>BK182</f>
        <v>0</v>
      </c>
      <c r="K182" s="212"/>
      <c r="L182" s="217"/>
      <c r="M182" s="218"/>
      <c r="N182" s="219"/>
      <c r="O182" s="219"/>
      <c r="P182" s="220">
        <f>SUM(P183:P187)</f>
        <v>0</v>
      </c>
      <c r="Q182" s="219"/>
      <c r="R182" s="220">
        <f>SUM(R183:R187)</f>
        <v>0.00029999999999999997</v>
      </c>
      <c r="S182" s="219"/>
      <c r="T182" s="221">
        <f>SUM(T183:T187)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22" t="s">
        <v>83</v>
      </c>
      <c r="AT182" s="223" t="s">
        <v>75</v>
      </c>
      <c r="AU182" s="223" t="s">
        <v>81</v>
      </c>
      <c r="AY182" s="222" t="s">
        <v>117</v>
      </c>
      <c r="BK182" s="224">
        <f>SUM(BK183:BK187)</f>
        <v>0</v>
      </c>
    </row>
    <row r="183" s="2" customFormat="1" ht="16.5" customHeight="1">
      <c r="A183" s="37"/>
      <c r="B183" s="38"/>
      <c r="C183" s="227" t="s">
        <v>265</v>
      </c>
      <c r="D183" s="227" t="s">
        <v>119</v>
      </c>
      <c r="E183" s="228" t="s">
        <v>266</v>
      </c>
      <c r="F183" s="229" t="s">
        <v>267</v>
      </c>
      <c r="G183" s="230" t="s">
        <v>150</v>
      </c>
      <c r="H183" s="231">
        <v>1</v>
      </c>
      <c r="I183" s="232"/>
      <c r="J183" s="233">
        <f>ROUND(I183*H183,2)</f>
        <v>0</v>
      </c>
      <c r="K183" s="229" t="s">
        <v>1</v>
      </c>
      <c r="L183" s="43"/>
      <c r="M183" s="234" t="s">
        <v>1</v>
      </c>
      <c r="N183" s="235" t="s">
        <v>41</v>
      </c>
      <c r="O183" s="90"/>
      <c r="P183" s="236">
        <f>O183*H183</f>
        <v>0</v>
      </c>
      <c r="Q183" s="236">
        <v>0.00014999999999999999</v>
      </c>
      <c r="R183" s="236">
        <f>Q183*H183</f>
        <v>0.00014999999999999999</v>
      </c>
      <c r="S183" s="236">
        <v>0</v>
      </c>
      <c r="T183" s="237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38" t="s">
        <v>200</v>
      </c>
      <c r="AT183" s="238" t="s">
        <v>119</v>
      </c>
      <c r="AU183" s="238" t="s">
        <v>83</v>
      </c>
      <c r="AY183" s="16" t="s">
        <v>117</v>
      </c>
      <c r="BE183" s="239">
        <f>IF(N183="základní",J183,0)</f>
        <v>0</v>
      </c>
      <c r="BF183" s="239">
        <f>IF(N183="snížená",J183,0)</f>
        <v>0</v>
      </c>
      <c r="BG183" s="239">
        <f>IF(N183="zákl. přenesená",J183,0)</f>
        <v>0</v>
      </c>
      <c r="BH183" s="239">
        <f>IF(N183="sníž. přenesená",J183,0)</f>
        <v>0</v>
      </c>
      <c r="BI183" s="239">
        <f>IF(N183="nulová",J183,0)</f>
        <v>0</v>
      </c>
      <c r="BJ183" s="16" t="s">
        <v>81</v>
      </c>
      <c r="BK183" s="239">
        <f>ROUND(I183*H183,2)</f>
        <v>0</v>
      </c>
      <c r="BL183" s="16" t="s">
        <v>200</v>
      </c>
      <c r="BM183" s="238" t="s">
        <v>268</v>
      </c>
    </row>
    <row r="184" s="13" customFormat="1">
      <c r="A184" s="13"/>
      <c r="B184" s="240"/>
      <c r="C184" s="241"/>
      <c r="D184" s="242" t="s">
        <v>126</v>
      </c>
      <c r="E184" s="243" t="s">
        <v>1</v>
      </c>
      <c r="F184" s="244" t="s">
        <v>81</v>
      </c>
      <c r="G184" s="241"/>
      <c r="H184" s="245">
        <v>1</v>
      </c>
      <c r="I184" s="246"/>
      <c r="J184" s="241"/>
      <c r="K184" s="241"/>
      <c r="L184" s="247"/>
      <c r="M184" s="248"/>
      <c r="N184" s="249"/>
      <c r="O184" s="249"/>
      <c r="P184" s="249"/>
      <c r="Q184" s="249"/>
      <c r="R184" s="249"/>
      <c r="S184" s="249"/>
      <c r="T184" s="250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1" t="s">
        <v>126</v>
      </c>
      <c r="AU184" s="251" t="s">
        <v>83</v>
      </c>
      <c r="AV184" s="13" t="s">
        <v>83</v>
      </c>
      <c r="AW184" s="13" t="s">
        <v>32</v>
      </c>
      <c r="AX184" s="13" t="s">
        <v>81</v>
      </c>
      <c r="AY184" s="251" t="s">
        <v>117</v>
      </c>
    </row>
    <row r="185" s="2" customFormat="1" ht="16.5" customHeight="1">
      <c r="A185" s="37"/>
      <c r="B185" s="38"/>
      <c r="C185" s="227" t="s">
        <v>269</v>
      </c>
      <c r="D185" s="227" t="s">
        <v>119</v>
      </c>
      <c r="E185" s="228" t="s">
        <v>270</v>
      </c>
      <c r="F185" s="229" t="s">
        <v>271</v>
      </c>
      <c r="G185" s="230" t="s">
        <v>150</v>
      </c>
      <c r="H185" s="231">
        <v>1</v>
      </c>
      <c r="I185" s="232"/>
      <c r="J185" s="233">
        <f>ROUND(I185*H185,2)</f>
        <v>0</v>
      </c>
      <c r="K185" s="229" t="s">
        <v>1</v>
      </c>
      <c r="L185" s="43"/>
      <c r="M185" s="234" t="s">
        <v>1</v>
      </c>
      <c r="N185" s="235" t="s">
        <v>41</v>
      </c>
      <c r="O185" s="90"/>
      <c r="P185" s="236">
        <f>O185*H185</f>
        <v>0</v>
      </c>
      <c r="Q185" s="236">
        <v>0.00014999999999999999</v>
      </c>
      <c r="R185" s="236">
        <f>Q185*H185</f>
        <v>0.00014999999999999999</v>
      </c>
      <c r="S185" s="236">
        <v>0</v>
      </c>
      <c r="T185" s="237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38" t="s">
        <v>200</v>
      </c>
      <c r="AT185" s="238" t="s">
        <v>119</v>
      </c>
      <c r="AU185" s="238" t="s">
        <v>83</v>
      </c>
      <c r="AY185" s="16" t="s">
        <v>117</v>
      </c>
      <c r="BE185" s="239">
        <f>IF(N185="základní",J185,0)</f>
        <v>0</v>
      </c>
      <c r="BF185" s="239">
        <f>IF(N185="snížená",J185,0)</f>
        <v>0</v>
      </c>
      <c r="BG185" s="239">
        <f>IF(N185="zákl. přenesená",J185,0)</f>
        <v>0</v>
      </c>
      <c r="BH185" s="239">
        <f>IF(N185="sníž. přenesená",J185,0)</f>
        <v>0</v>
      </c>
      <c r="BI185" s="239">
        <f>IF(N185="nulová",J185,0)</f>
        <v>0</v>
      </c>
      <c r="BJ185" s="16" t="s">
        <v>81</v>
      </c>
      <c r="BK185" s="239">
        <f>ROUND(I185*H185,2)</f>
        <v>0</v>
      </c>
      <c r="BL185" s="16" t="s">
        <v>200</v>
      </c>
      <c r="BM185" s="238" t="s">
        <v>272</v>
      </c>
    </row>
    <row r="186" s="13" customFormat="1">
      <c r="A186" s="13"/>
      <c r="B186" s="240"/>
      <c r="C186" s="241"/>
      <c r="D186" s="242" t="s">
        <v>126</v>
      </c>
      <c r="E186" s="243" t="s">
        <v>1</v>
      </c>
      <c r="F186" s="244" t="s">
        <v>81</v>
      </c>
      <c r="G186" s="241"/>
      <c r="H186" s="245">
        <v>1</v>
      </c>
      <c r="I186" s="246"/>
      <c r="J186" s="241"/>
      <c r="K186" s="241"/>
      <c r="L186" s="247"/>
      <c r="M186" s="248"/>
      <c r="N186" s="249"/>
      <c r="O186" s="249"/>
      <c r="P186" s="249"/>
      <c r="Q186" s="249"/>
      <c r="R186" s="249"/>
      <c r="S186" s="249"/>
      <c r="T186" s="250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1" t="s">
        <v>126</v>
      </c>
      <c r="AU186" s="251" t="s">
        <v>83</v>
      </c>
      <c r="AV186" s="13" t="s">
        <v>83</v>
      </c>
      <c r="AW186" s="13" t="s">
        <v>32</v>
      </c>
      <c r="AX186" s="13" t="s">
        <v>81</v>
      </c>
      <c r="AY186" s="251" t="s">
        <v>117</v>
      </c>
    </row>
    <row r="187" s="2" customFormat="1" ht="24" customHeight="1">
      <c r="A187" s="37"/>
      <c r="B187" s="38"/>
      <c r="C187" s="227" t="s">
        <v>273</v>
      </c>
      <c r="D187" s="227" t="s">
        <v>119</v>
      </c>
      <c r="E187" s="228" t="s">
        <v>274</v>
      </c>
      <c r="F187" s="229" t="s">
        <v>275</v>
      </c>
      <c r="G187" s="230" t="s">
        <v>261</v>
      </c>
      <c r="H187" s="273"/>
      <c r="I187" s="232"/>
      <c r="J187" s="233">
        <f>ROUND(I187*H187,2)</f>
        <v>0</v>
      </c>
      <c r="K187" s="229" t="s">
        <v>123</v>
      </c>
      <c r="L187" s="43"/>
      <c r="M187" s="234" t="s">
        <v>1</v>
      </c>
      <c r="N187" s="235" t="s">
        <v>41</v>
      </c>
      <c r="O187" s="90"/>
      <c r="P187" s="236">
        <f>O187*H187</f>
        <v>0</v>
      </c>
      <c r="Q187" s="236">
        <v>0</v>
      </c>
      <c r="R187" s="236">
        <f>Q187*H187</f>
        <v>0</v>
      </c>
      <c r="S187" s="236">
        <v>0</v>
      </c>
      <c r="T187" s="237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38" t="s">
        <v>200</v>
      </c>
      <c r="AT187" s="238" t="s">
        <v>119</v>
      </c>
      <c r="AU187" s="238" t="s">
        <v>83</v>
      </c>
      <c r="AY187" s="16" t="s">
        <v>117</v>
      </c>
      <c r="BE187" s="239">
        <f>IF(N187="základní",J187,0)</f>
        <v>0</v>
      </c>
      <c r="BF187" s="239">
        <f>IF(N187="snížená",J187,0)</f>
        <v>0</v>
      </c>
      <c r="BG187" s="239">
        <f>IF(N187="zákl. přenesená",J187,0)</f>
        <v>0</v>
      </c>
      <c r="BH187" s="239">
        <f>IF(N187="sníž. přenesená",J187,0)</f>
        <v>0</v>
      </c>
      <c r="BI187" s="239">
        <f>IF(N187="nulová",J187,0)</f>
        <v>0</v>
      </c>
      <c r="BJ187" s="16" t="s">
        <v>81</v>
      </c>
      <c r="BK187" s="239">
        <f>ROUND(I187*H187,2)</f>
        <v>0</v>
      </c>
      <c r="BL187" s="16" t="s">
        <v>200</v>
      </c>
      <c r="BM187" s="238" t="s">
        <v>276</v>
      </c>
    </row>
    <row r="188" s="12" customFormat="1" ht="25.92" customHeight="1">
      <c r="A188" s="12"/>
      <c r="B188" s="211"/>
      <c r="C188" s="212"/>
      <c r="D188" s="213" t="s">
        <v>75</v>
      </c>
      <c r="E188" s="214" t="s">
        <v>277</v>
      </c>
      <c r="F188" s="214" t="s">
        <v>278</v>
      </c>
      <c r="G188" s="212"/>
      <c r="H188" s="212"/>
      <c r="I188" s="215"/>
      <c r="J188" s="216">
        <f>BK188</f>
        <v>0</v>
      </c>
      <c r="K188" s="212"/>
      <c r="L188" s="217"/>
      <c r="M188" s="218"/>
      <c r="N188" s="219"/>
      <c r="O188" s="219"/>
      <c r="P188" s="220">
        <f>P189</f>
        <v>0</v>
      </c>
      <c r="Q188" s="219"/>
      <c r="R188" s="220">
        <f>R189</f>
        <v>0</v>
      </c>
      <c r="S188" s="219"/>
      <c r="T188" s="221">
        <f>T189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222" t="s">
        <v>152</v>
      </c>
      <c r="AT188" s="223" t="s">
        <v>75</v>
      </c>
      <c r="AU188" s="223" t="s">
        <v>76</v>
      </c>
      <c r="AY188" s="222" t="s">
        <v>117</v>
      </c>
      <c r="BK188" s="224">
        <f>BK189</f>
        <v>0</v>
      </c>
    </row>
    <row r="189" s="12" customFormat="1" ht="22.8" customHeight="1">
      <c r="A189" s="12"/>
      <c r="B189" s="211"/>
      <c r="C189" s="212"/>
      <c r="D189" s="213" t="s">
        <v>75</v>
      </c>
      <c r="E189" s="225" t="s">
        <v>279</v>
      </c>
      <c r="F189" s="225" t="s">
        <v>280</v>
      </c>
      <c r="G189" s="212"/>
      <c r="H189" s="212"/>
      <c r="I189" s="215"/>
      <c r="J189" s="226">
        <f>BK189</f>
        <v>0</v>
      </c>
      <c r="K189" s="212"/>
      <c r="L189" s="217"/>
      <c r="M189" s="218"/>
      <c r="N189" s="219"/>
      <c r="O189" s="219"/>
      <c r="P189" s="220">
        <f>P190</f>
        <v>0</v>
      </c>
      <c r="Q189" s="219"/>
      <c r="R189" s="220">
        <f>R190</f>
        <v>0</v>
      </c>
      <c r="S189" s="219"/>
      <c r="T189" s="221">
        <f>T190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222" t="s">
        <v>152</v>
      </c>
      <c r="AT189" s="223" t="s">
        <v>75</v>
      </c>
      <c r="AU189" s="223" t="s">
        <v>81</v>
      </c>
      <c r="AY189" s="222" t="s">
        <v>117</v>
      </c>
      <c r="BK189" s="224">
        <f>BK190</f>
        <v>0</v>
      </c>
    </row>
    <row r="190" s="2" customFormat="1" ht="16.5" customHeight="1">
      <c r="A190" s="37"/>
      <c r="B190" s="38"/>
      <c r="C190" s="227" t="s">
        <v>281</v>
      </c>
      <c r="D190" s="227" t="s">
        <v>119</v>
      </c>
      <c r="E190" s="228" t="s">
        <v>282</v>
      </c>
      <c r="F190" s="229" t="s">
        <v>280</v>
      </c>
      <c r="G190" s="230" t="s">
        <v>208</v>
      </c>
      <c r="H190" s="231">
        <v>1</v>
      </c>
      <c r="I190" s="232"/>
      <c r="J190" s="233">
        <f>ROUND(I190*H190,2)</f>
        <v>0</v>
      </c>
      <c r="K190" s="229" t="s">
        <v>123</v>
      </c>
      <c r="L190" s="43"/>
      <c r="M190" s="274" t="s">
        <v>1</v>
      </c>
      <c r="N190" s="275" t="s">
        <v>41</v>
      </c>
      <c r="O190" s="276"/>
      <c r="P190" s="277">
        <f>O190*H190</f>
        <v>0</v>
      </c>
      <c r="Q190" s="277">
        <v>0</v>
      </c>
      <c r="R190" s="277">
        <f>Q190*H190</f>
        <v>0</v>
      </c>
      <c r="S190" s="277">
        <v>0</v>
      </c>
      <c r="T190" s="278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38" t="s">
        <v>283</v>
      </c>
      <c r="AT190" s="238" t="s">
        <v>119</v>
      </c>
      <c r="AU190" s="238" t="s">
        <v>83</v>
      </c>
      <c r="AY190" s="16" t="s">
        <v>117</v>
      </c>
      <c r="BE190" s="239">
        <f>IF(N190="základní",J190,0)</f>
        <v>0</v>
      </c>
      <c r="BF190" s="239">
        <f>IF(N190="snížená",J190,0)</f>
        <v>0</v>
      </c>
      <c r="BG190" s="239">
        <f>IF(N190="zákl. přenesená",J190,0)</f>
        <v>0</v>
      </c>
      <c r="BH190" s="239">
        <f>IF(N190="sníž. přenesená",J190,0)</f>
        <v>0</v>
      </c>
      <c r="BI190" s="239">
        <f>IF(N190="nulová",J190,0)</f>
        <v>0</v>
      </c>
      <c r="BJ190" s="16" t="s">
        <v>81</v>
      </c>
      <c r="BK190" s="239">
        <f>ROUND(I190*H190,2)</f>
        <v>0</v>
      </c>
      <c r="BL190" s="16" t="s">
        <v>283</v>
      </c>
      <c r="BM190" s="238" t="s">
        <v>284</v>
      </c>
    </row>
    <row r="191" s="2" customFormat="1" ht="6.96" customHeight="1">
      <c r="A191" s="37"/>
      <c r="B191" s="65"/>
      <c r="C191" s="66"/>
      <c r="D191" s="66"/>
      <c r="E191" s="66"/>
      <c r="F191" s="66"/>
      <c r="G191" s="66"/>
      <c r="H191" s="66"/>
      <c r="I191" s="176"/>
      <c r="J191" s="66"/>
      <c r="K191" s="66"/>
      <c r="L191" s="43"/>
      <c r="M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</row>
  </sheetData>
  <sheetProtection sheet="1" autoFilter="0" formatColumns="0" formatRows="0" objects="1" scenarios="1" spinCount="100000" saltValue="8dKHXJXNFkChWrFY8LUQLoMh7duGNMwt0aMq2oHVjkWuszW4WQlu+X3lXqiopLSfPUn2apOKZ0jD79Qk8gifGQ==" hashValue="Gi25/0fQBSe3MhZHQGOq115TAlct59bfAIDolBTKaD+6ye19LXelkbZHjItDzXmia4amTLRYLzPQZK7cRwuWKQ==" algorithmName="SHA-512" password="CC35"/>
  <autoFilter ref="C123:K190"/>
  <mergeCells count="6">
    <mergeCell ref="E7:H7"/>
    <mergeCell ref="E16:H16"/>
    <mergeCell ref="E25:H25"/>
    <mergeCell ref="E85:H85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2019-10-10T11:36:16Z</dcterms:created>
  <dcterms:modified xsi:type="dcterms:W3CDTF">2019-10-10T11:36:19Z</dcterms:modified>
</cp:coreProperties>
</file>