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3\MN3, rozvod vody\4 etapa\"/>
    </mc:Choice>
  </mc:AlternateContent>
  <xr:revisionPtr revIDLastSave="0" documentId="13_ncr:1_{D6772DB0-C16A-4C49-ACB9-532AAAE9DF2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tavba" sheetId="1" r:id="rId1"/>
    <sheet name="VzorPolozky" sheetId="10" state="hidden" r:id="rId2"/>
    <sheet name="01 04 Pol" sheetId="15" r:id="rId3"/>
  </sheets>
  <externalReferences>
    <externalReference r:id="rId4"/>
  </externalReferences>
  <definedNames>
    <definedName name="CelkemDPHVypocet" localSheetId="0">Stavba!$H$50</definedName>
    <definedName name="CenaCelkem">Stavba!$G$29</definedName>
    <definedName name="CenaCelkemBezDPH">Stavba!$G$28</definedName>
    <definedName name="CenaCelkemVypocet" localSheetId="0">Stavba!$I$50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'01 04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'01 04 Pol'!$A$1:$X$115</definedName>
    <definedName name="_xlnm.Print_Area" localSheetId="0">Stavba!$A$1:$J$75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Stavba!$F$50</definedName>
    <definedName name="ZakladDPHZakl">Stavba!$G$25</definedName>
    <definedName name="ZakladDPHZaklVypocet" localSheetId="0">Stavba!$G$50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1" l="1"/>
  <c r="F48" i="1"/>
  <c r="F47" i="1"/>
  <c r="F46" i="1"/>
  <c r="F45" i="1"/>
  <c r="G8" i="15"/>
  <c r="G9" i="15"/>
  <c r="M9" i="15" s="1"/>
  <c r="M8" i="15" s="1"/>
  <c r="I9" i="15"/>
  <c r="I8" i="15" s="1"/>
  <c r="K9" i="15"/>
  <c r="K8" i="15" s="1"/>
  <c r="O9" i="15"/>
  <c r="O8" i="15" s="1"/>
  <c r="Q9" i="15"/>
  <c r="Q8" i="15" s="1"/>
  <c r="V9" i="15"/>
  <c r="V8" i="15" s="1"/>
  <c r="G12" i="15"/>
  <c r="M12" i="15" s="1"/>
  <c r="I12" i="15"/>
  <c r="K12" i="15"/>
  <c r="O12" i="15"/>
  <c r="Q12" i="15"/>
  <c r="V12" i="15"/>
  <c r="G17" i="15"/>
  <c r="M17" i="15" s="1"/>
  <c r="I17" i="15"/>
  <c r="K17" i="15"/>
  <c r="O17" i="15"/>
  <c r="Q17" i="15"/>
  <c r="V17" i="15"/>
  <c r="G20" i="15"/>
  <c r="M20" i="15" s="1"/>
  <c r="I20" i="15"/>
  <c r="K20" i="15"/>
  <c r="O20" i="15"/>
  <c r="Q20" i="15"/>
  <c r="V20" i="15"/>
  <c r="G21" i="15"/>
  <c r="I21" i="15"/>
  <c r="K21" i="15"/>
  <c r="M21" i="15"/>
  <c r="O21" i="15"/>
  <c r="Q21" i="15"/>
  <c r="V21" i="15"/>
  <c r="G22" i="15"/>
  <c r="M22" i="15" s="1"/>
  <c r="I22" i="15"/>
  <c r="K22" i="15"/>
  <c r="O22" i="15"/>
  <c r="Q22" i="15"/>
  <c r="V22" i="15"/>
  <c r="G23" i="15"/>
  <c r="M23" i="15" s="1"/>
  <c r="I23" i="15"/>
  <c r="K23" i="15"/>
  <c r="O23" i="15"/>
  <c r="Q23" i="15"/>
  <c r="V23" i="15"/>
  <c r="G25" i="15"/>
  <c r="M25" i="15" s="1"/>
  <c r="I25" i="15"/>
  <c r="K25" i="15"/>
  <c r="O25" i="15"/>
  <c r="Q25" i="15"/>
  <c r="V25" i="15"/>
  <c r="G28" i="15"/>
  <c r="M28" i="15" s="1"/>
  <c r="I28" i="15"/>
  <c r="K28" i="15"/>
  <c r="O28" i="15"/>
  <c r="Q28" i="15"/>
  <c r="V28" i="15"/>
  <c r="G30" i="15"/>
  <c r="M30" i="15" s="1"/>
  <c r="I30" i="15"/>
  <c r="K30" i="15"/>
  <c r="O30" i="15"/>
  <c r="Q30" i="15"/>
  <c r="V30" i="15"/>
  <c r="G32" i="15"/>
  <c r="I32" i="15"/>
  <c r="K32" i="15"/>
  <c r="M32" i="15"/>
  <c r="O32" i="15"/>
  <c r="Q32" i="15"/>
  <c r="V32" i="15"/>
  <c r="G34" i="15"/>
  <c r="M34" i="15" s="1"/>
  <c r="I34" i="15"/>
  <c r="K34" i="15"/>
  <c r="O34" i="15"/>
  <c r="Q34" i="15"/>
  <c r="V34" i="15"/>
  <c r="G36" i="15"/>
  <c r="M36" i="15" s="1"/>
  <c r="I36" i="15"/>
  <c r="K36" i="15"/>
  <c r="O36" i="15"/>
  <c r="Q36" i="15"/>
  <c r="V36" i="15"/>
  <c r="G38" i="15"/>
  <c r="M38" i="15" s="1"/>
  <c r="I38" i="15"/>
  <c r="K38" i="15"/>
  <c r="O38" i="15"/>
  <c r="Q38" i="15"/>
  <c r="V38" i="15"/>
  <c r="G40" i="15"/>
  <c r="M40" i="15" s="1"/>
  <c r="I40" i="15"/>
  <c r="K40" i="15"/>
  <c r="O40" i="15"/>
  <c r="Q40" i="15"/>
  <c r="V40" i="15"/>
  <c r="G44" i="15"/>
  <c r="M44" i="15" s="1"/>
  <c r="I44" i="15"/>
  <c r="K44" i="15"/>
  <c r="O44" i="15"/>
  <c r="Q44" i="15"/>
  <c r="V44" i="15"/>
  <c r="G46" i="15"/>
  <c r="M46" i="15" s="1"/>
  <c r="I46" i="15"/>
  <c r="K46" i="15"/>
  <c r="O46" i="15"/>
  <c r="Q46" i="15"/>
  <c r="V46" i="15"/>
  <c r="G47" i="15"/>
  <c r="M47" i="15" s="1"/>
  <c r="I47" i="15"/>
  <c r="K47" i="15"/>
  <c r="O47" i="15"/>
  <c r="Q47" i="15"/>
  <c r="V47" i="15"/>
  <c r="G48" i="15"/>
  <c r="M48" i="15" s="1"/>
  <c r="I48" i="15"/>
  <c r="K48" i="15"/>
  <c r="O48" i="15"/>
  <c r="Q48" i="15"/>
  <c r="V48" i="15"/>
  <c r="G49" i="15"/>
  <c r="M49" i="15" s="1"/>
  <c r="I49" i="15"/>
  <c r="K49" i="15"/>
  <c r="O49" i="15"/>
  <c r="Q49" i="15"/>
  <c r="V49" i="15"/>
  <c r="G50" i="15"/>
  <c r="M50" i="15" s="1"/>
  <c r="I50" i="15"/>
  <c r="K50" i="15"/>
  <c r="O50" i="15"/>
  <c r="Q50" i="15"/>
  <c r="V50" i="15"/>
  <c r="G51" i="15"/>
  <c r="I51" i="15"/>
  <c r="K51" i="15"/>
  <c r="M51" i="15"/>
  <c r="O51" i="15"/>
  <c r="Q51" i="15"/>
  <c r="V51" i="15"/>
  <c r="G55" i="15"/>
  <c r="M55" i="15" s="1"/>
  <c r="I55" i="15"/>
  <c r="K55" i="15"/>
  <c r="O55" i="15"/>
  <c r="Q55" i="15"/>
  <c r="V55" i="15"/>
  <c r="G58" i="15"/>
  <c r="M58" i="15" s="1"/>
  <c r="I58" i="15"/>
  <c r="K58" i="15"/>
  <c r="O58" i="15"/>
  <c r="Q58" i="15"/>
  <c r="V58" i="15"/>
  <c r="G59" i="15"/>
  <c r="M59" i="15" s="1"/>
  <c r="I59" i="15"/>
  <c r="K59" i="15"/>
  <c r="O59" i="15"/>
  <c r="Q59" i="15"/>
  <c r="V59" i="15"/>
  <c r="G60" i="15"/>
  <c r="M60" i="15" s="1"/>
  <c r="I60" i="15"/>
  <c r="K60" i="15"/>
  <c r="O60" i="15"/>
  <c r="Q60" i="15"/>
  <c r="V60" i="15"/>
  <c r="G61" i="15"/>
  <c r="M61" i="15" s="1"/>
  <c r="I61" i="15"/>
  <c r="K61" i="15"/>
  <c r="O61" i="15"/>
  <c r="Q61" i="15"/>
  <c r="V61" i="15"/>
  <c r="G64" i="15"/>
  <c r="M64" i="15" s="1"/>
  <c r="I64" i="15"/>
  <c r="K64" i="15"/>
  <c r="O64" i="15"/>
  <c r="Q64" i="15"/>
  <c r="V64" i="15"/>
  <c r="G67" i="15"/>
  <c r="M67" i="15" s="1"/>
  <c r="I67" i="15"/>
  <c r="K67" i="15"/>
  <c r="O67" i="15"/>
  <c r="Q67" i="15"/>
  <c r="V67" i="15"/>
  <c r="G70" i="15"/>
  <c r="M70" i="15" s="1"/>
  <c r="I70" i="15"/>
  <c r="K70" i="15"/>
  <c r="O70" i="15"/>
  <c r="Q70" i="15"/>
  <c r="V70" i="15"/>
  <c r="G71" i="15"/>
  <c r="M71" i="15" s="1"/>
  <c r="I71" i="15"/>
  <c r="K71" i="15"/>
  <c r="O71" i="15"/>
  <c r="Q71" i="15"/>
  <c r="V71" i="15"/>
  <c r="G72" i="15"/>
  <c r="I72" i="15"/>
  <c r="K72" i="15"/>
  <c r="M72" i="15"/>
  <c r="O72" i="15"/>
  <c r="Q72" i="15"/>
  <c r="V72" i="15"/>
  <c r="G74" i="15"/>
  <c r="G73" i="15" s="1"/>
  <c r="I74" i="15"/>
  <c r="K74" i="15"/>
  <c r="O74" i="15"/>
  <c r="Q74" i="15"/>
  <c r="V74" i="15"/>
  <c r="G76" i="15"/>
  <c r="M76" i="15" s="1"/>
  <c r="I76" i="15"/>
  <c r="K76" i="15"/>
  <c r="O76" i="15"/>
  <c r="Q76" i="15"/>
  <c r="V76" i="15"/>
  <c r="G78" i="15"/>
  <c r="M78" i="15" s="1"/>
  <c r="I78" i="15"/>
  <c r="K78" i="15"/>
  <c r="O78" i="15"/>
  <c r="Q78" i="15"/>
  <c r="V78" i="15"/>
  <c r="G80" i="15"/>
  <c r="M80" i="15" s="1"/>
  <c r="I80" i="15"/>
  <c r="K80" i="15"/>
  <c r="O80" i="15"/>
  <c r="Q80" i="15"/>
  <c r="V80" i="15"/>
  <c r="G85" i="15"/>
  <c r="M85" i="15" s="1"/>
  <c r="I85" i="15"/>
  <c r="K85" i="15"/>
  <c r="K84" i="15" s="1"/>
  <c r="O85" i="15"/>
  <c r="Q85" i="15"/>
  <c r="Q84" i="15" s="1"/>
  <c r="V85" i="15"/>
  <c r="G87" i="15"/>
  <c r="M87" i="15" s="1"/>
  <c r="I87" i="15"/>
  <c r="K87" i="15"/>
  <c r="O87" i="15"/>
  <c r="Q87" i="15"/>
  <c r="V87" i="15"/>
  <c r="G89" i="15"/>
  <c r="I89" i="15"/>
  <c r="K89" i="15"/>
  <c r="O89" i="15"/>
  <c r="Q89" i="15"/>
  <c r="V89" i="15"/>
  <c r="G91" i="15"/>
  <c r="M91" i="15" s="1"/>
  <c r="I91" i="15"/>
  <c r="I90" i="15" s="1"/>
  <c r="K91" i="15"/>
  <c r="O91" i="15"/>
  <c r="Q91" i="15"/>
  <c r="V91" i="15"/>
  <c r="G92" i="15"/>
  <c r="M92" i="15" s="1"/>
  <c r="I92" i="15"/>
  <c r="K92" i="15"/>
  <c r="O92" i="15"/>
  <c r="Q92" i="15"/>
  <c r="V92" i="15"/>
  <c r="G93" i="15"/>
  <c r="M93" i="15" s="1"/>
  <c r="I93" i="15"/>
  <c r="K93" i="15"/>
  <c r="O93" i="15"/>
  <c r="Q93" i="15"/>
  <c r="V93" i="15"/>
  <c r="G94" i="15"/>
  <c r="M94" i="15" s="1"/>
  <c r="I94" i="15"/>
  <c r="K94" i="15"/>
  <c r="O94" i="15"/>
  <c r="Q94" i="15"/>
  <c r="V94" i="15"/>
  <c r="G95" i="15"/>
  <c r="M95" i="15" s="1"/>
  <c r="I95" i="15"/>
  <c r="K95" i="15"/>
  <c r="O95" i="15"/>
  <c r="Q95" i="15"/>
  <c r="V95" i="15"/>
  <c r="G96" i="15"/>
  <c r="M96" i="15" s="1"/>
  <c r="I96" i="15"/>
  <c r="K96" i="15"/>
  <c r="O96" i="15"/>
  <c r="Q96" i="15"/>
  <c r="V96" i="15"/>
  <c r="G97" i="15"/>
  <c r="M97" i="15" s="1"/>
  <c r="I97" i="15"/>
  <c r="K97" i="15"/>
  <c r="O97" i="15"/>
  <c r="Q97" i="15"/>
  <c r="V97" i="15"/>
  <c r="G99" i="15"/>
  <c r="M99" i="15" s="1"/>
  <c r="I99" i="15"/>
  <c r="K99" i="15"/>
  <c r="O99" i="15"/>
  <c r="Q99" i="15"/>
  <c r="V99" i="15"/>
  <c r="G100" i="15"/>
  <c r="M100" i="15" s="1"/>
  <c r="I100" i="15"/>
  <c r="I98" i="15" s="1"/>
  <c r="K100" i="15"/>
  <c r="O100" i="15"/>
  <c r="Q100" i="15"/>
  <c r="V100" i="15"/>
  <c r="G101" i="15"/>
  <c r="I101" i="15"/>
  <c r="K101" i="15"/>
  <c r="M101" i="15"/>
  <c r="O101" i="15"/>
  <c r="Q101" i="15"/>
  <c r="V101" i="15"/>
  <c r="G102" i="15"/>
  <c r="M102" i="15" s="1"/>
  <c r="I102" i="15"/>
  <c r="K102" i="15"/>
  <c r="O102" i="15"/>
  <c r="Q102" i="15"/>
  <c r="V102" i="15"/>
  <c r="G103" i="15"/>
  <c r="M103" i="15" s="1"/>
  <c r="I103" i="15"/>
  <c r="K103" i="15"/>
  <c r="O103" i="15"/>
  <c r="Q103" i="15"/>
  <c r="V103" i="15"/>
  <c r="AE105" i="15"/>
  <c r="F44" i="1" s="1"/>
  <c r="F43" i="1"/>
  <c r="F42" i="1"/>
  <c r="F41" i="1"/>
  <c r="I20" i="1"/>
  <c r="J28" i="1"/>
  <c r="J26" i="1"/>
  <c r="G38" i="1"/>
  <c r="F38" i="1"/>
  <c r="J23" i="1"/>
  <c r="J24" i="1"/>
  <c r="J25" i="1"/>
  <c r="J27" i="1"/>
  <c r="E24" i="1"/>
  <c r="E26" i="1"/>
  <c r="K98" i="15" l="1"/>
  <c r="V90" i="15"/>
  <c r="V84" i="15"/>
  <c r="I84" i="15"/>
  <c r="M74" i="15"/>
  <c r="K11" i="15"/>
  <c r="Q11" i="15"/>
  <c r="V98" i="15"/>
  <c r="Q90" i="15"/>
  <c r="O73" i="15"/>
  <c r="V73" i="15"/>
  <c r="O11" i="15"/>
  <c r="O98" i="15"/>
  <c r="Q98" i="15"/>
  <c r="O90" i="15"/>
  <c r="O84" i="15"/>
  <c r="K73" i="15"/>
  <c r="Q73" i="15"/>
  <c r="I73" i="15"/>
  <c r="I68" i="1"/>
  <c r="K90" i="15"/>
  <c r="V11" i="15"/>
  <c r="I11" i="15"/>
  <c r="AF105" i="15"/>
  <c r="G44" i="1" s="1"/>
  <c r="H44" i="1" s="1"/>
  <c r="I44" i="1" s="1"/>
  <c r="G45" i="1"/>
  <c r="H45" i="1" s="1"/>
  <c r="I45" i="1" s="1"/>
  <c r="G42" i="1"/>
  <c r="H42" i="1" s="1"/>
  <c r="I42" i="1" s="1"/>
  <c r="F39" i="1"/>
  <c r="F40" i="1"/>
  <c r="G49" i="1"/>
  <c r="H49" i="1" s="1"/>
  <c r="I49" i="1" s="1"/>
  <c r="G48" i="1"/>
  <c r="H48" i="1" s="1"/>
  <c r="I48" i="1" s="1"/>
  <c r="G47" i="1"/>
  <c r="H47" i="1" s="1"/>
  <c r="I47" i="1" s="1"/>
  <c r="G46" i="1"/>
  <c r="H46" i="1" s="1"/>
  <c r="I46" i="1" s="1"/>
  <c r="M73" i="15"/>
  <c r="M90" i="15"/>
  <c r="M11" i="15"/>
  <c r="M98" i="15"/>
  <c r="G11" i="15"/>
  <c r="G98" i="15"/>
  <c r="G90" i="15"/>
  <c r="M89" i="15"/>
  <c r="M84" i="15" s="1"/>
  <c r="G84" i="15"/>
  <c r="G43" i="1"/>
  <c r="H43" i="1" s="1"/>
  <c r="I43" i="1" s="1"/>
  <c r="I69" i="1" l="1"/>
  <c r="I70" i="1"/>
  <c r="G105" i="15"/>
  <c r="I72" i="1"/>
  <c r="I18" i="1" s="1"/>
  <c r="I73" i="1"/>
  <c r="I16" i="1" s="1"/>
  <c r="I74" i="1"/>
  <c r="I19" i="1" s="1"/>
  <c r="I71" i="1"/>
  <c r="F50" i="1"/>
  <c r="G39" i="1"/>
  <c r="G50" i="1" s="1"/>
  <c r="G25" i="1" s="1"/>
  <c r="A25" i="1" s="1"/>
  <c r="G40" i="1"/>
  <c r="H40" i="1" s="1"/>
  <c r="I40" i="1" s="1"/>
  <c r="G41" i="1"/>
  <c r="H41" i="1" s="1"/>
  <c r="I41" i="1" s="1"/>
  <c r="I17" i="1" l="1"/>
  <c r="I21" i="1"/>
  <c r="I75" i="1"/>
  <c r="J74" i="1" s="1"/>
  <c r="G26" i="1"/>
  <c r="A26" i="1"/>
  <c r="H39" i="1"/>
  <c r="H50" i="1" s="1"/>
  <c r="G23" i="1"/>
  <c r="A23" i="1" s="1"/>
  <c r="G28" i="1"/>
  <c r="J72" i="1" l="1"/>
  <c r="J68" i="1"/>
  <c r="J70" i="1"/>
  <c r="J71" i="1"/>
  <c r="J73" i="1"/>
  <c r="J69" i="1"/>
  <c r="G24" i="1"/>
  <c r="A27" i="1" s="1"/>
  <c r="A24" i="1"/>
  <c r="I39" i="1"/>
  <c r="I50" i="1" s="1"/>
  <c r="J75" i="1" l="1"/>
  <c r="G29" i="1"/>
  <c r="G27" i="1" s="1"/>
  <c r="A29" i="1"/>
  <c r="J42" i="1"/>
  <c r="J49" i="1"/>
  <c r="J39" i="1"/>
  <c r="J50" i="1" s="1"/>
  <c r="J44" i="1"/>
  <c r="J41" i="1"/>
  <c r="J46" i="1"/>
  <c r="J48" i="1"/>
  <c r="J43" i="1"/>
  <c r="J45" i="1"/>
  <c r="J40" i="1"/>
  <c r="J4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 Vejtasa</author>
  </authors>
  <commentList>
    <comment ref="S6" authorId="0" shapeId="0" xr:uid="{AF6DBE79-28A9-4434-81E6-B4F4CAA3672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9BBFCA0-3E05-40E8-B52C-D0C1CD4878B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<sst xmlns="http://schemas.openxmlformats.org/spreadsheetml/2006/main" count="633" uniqueCount="285">
  <si>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</si>
  <si>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</si>
  <si>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</si>
  <si>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</si>
  <si>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</si>
  <si>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</si>
  <si>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</si>
  <si>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</si>
  <si>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</si>
  <si>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</si>
  <si>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</si>
  <si>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</si>
  <si>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</si>
  <si>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</si>
  <si>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</si>
  <si>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</si>
  <si>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</si>
  <si>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</si>
  <si>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</si>
  <si>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</si>
  <si>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</si>
  <si>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</si>
  <si>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</si>
  <si>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</si>
  <si>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</si>
  <si>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</si>
  <si>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</si>
  <si>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</si>
  <si>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</si>
  <si>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</si>
  <si>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</si>
  <si>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</si>
  <si>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</si>
  <si>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</si>
  <si>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</si>
  <si>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</si>
  <si>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</si>
  <si>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</si>
  <si>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</si>
  <si>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</si>
  <si>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220109</t>
  </si>
  <si>
    <t xml:space="preserve">Malinovského nám </t>
  </si>
  <si>
    <t>Stavba</t>
  </si>
  <si>
    <t>01</t>
  </si>
  <si>
    <t xml:space="preserve">Oprava páteřních rozvodů vody </t>
  </si>
  <si>
    <t>Etapa I. (S1 dl.16m)</t>
  </si>
  <si>
    <t>02</t>
  </si>
  <si>
    <t>Etapa II. (S2;S3 dl.18,5m)</t>
  </si>
  <si>
    <t>03</t>
  </si>
  <si>
    <t>Etapa III. (S4;S5 dl.17,5m)</t>
  </si>
  <si>
    <t>04</t>
  </si>
  <si>
    <t>Etapa IV. (S6;S7 dl.24m)</t>
  </si>
  <si>
    <t>05</t>
  </si>
  <si>
    <t>Etapa V. (S8;S9 16,5m)</t>
  </si>
  <si>
    <t>06</t>
  </si>
  <si>
    <t>Etapa VI. (S10 dl.23,5m)</t>
  </si>
  <si>
    <t>07</t>
  </si>
  <si>
    <t>Etapa VII. (S11;S12;S13 dl. 18,5m)</t>
  </si>
  <si>
    <t>08</t>
  </si>
  <si>
    <t>Etapa VIII. (S14;S15;S16;S17 dl. 21m)</t>
  </si>
  <si>
    <t>09</t>
  </si>
  <si>
    <t>Etapa IX. (S18;19;20;21 dl.18,5m)</t>
  </si>
  <si>
    <t>Celkem za stavbu</t>
  </si>
  <si>
    <t>CZK</t>
  </si>
  <si>
    <t>#POPS</t>
  </si>
  <si>
    <t xml:space="preserve">Popis stavby: 220109 - Malinovského nám </t>
  </si>
  <si>
    <t>#POPO</t>
  </si>
  <si>
    <t xml:space="preserve">Popis objektu: 01 - Oprava páteřních rozvodů vody </t>
  </si>
  <si>
    <t>#POPR</t>
  </si>
  <si>
    <t>Popis rozpočtu: 01 - Etapa I. (S1 dl.16m)</t>
  </si>
  <si>
    <t>Popis rozpočtu: 02 - Etapa II. (S2;S3 dl.18,5m)</t>
  </si>
  <si>
    <t>Popis rozpočtu: 03 - Etapa III. (S4;S5 dl.17,5m)</t>
  </si>
  <si>
    <t>Popis rozpočtu: 04 - Etapa IV. (S6;S7 dl.24m)</t>
  </si>
  <si>
    <t>Popis rozpočtu: 05 - Etapa V. (S8;S9 16,5m)</t>
  </si>
  <si>
    <t>Popis rozpočtu: 06 - Etapa VI. (S10 dl.23,5m)</t>
  </si>
  <si>
    <t>Popis rozpočtu: 07 - Etapa VII. (S11;S12;S13 dl. 18,5m)</t>
  </si>
  <si>
    <t>Popis rozpočtu: 08 - Etapa VIII. (S14;S15;S16;S17 dl. 21m)</t>
  </si>
  <si>
    <t>Popis rozpočtu: 09 - Etapa IX. (S18;19;20;21 dl.18,5m)</t>
  </si>
  <si>
    <t>Rekapitulace dílů</t>
  </si>
  <si>
    <t>Typ dílu</t>
  </si>
  <si>
    <t>94</t>
  </si>
  <si>
    <t>Lešení a stavební výtahy</t>
  </si>
  <si>
    <t>95</t>
  </si>
  <si>
    <t>Dokončovací konstrukce na pozemních stavbách</t>
  </si>
  <si>
    <t>722</t>
  </si>
  <si>
    <t>Vnitřní vodovod</t>
  </si>
  <si>
    <t>767</t>
  </si>
  <si>
    <t>Konstrukce zámečnické</t>
  </si>
  <si>
    <t>M22</t>
  </si>
  <si>
    <t>Montáž sdělovací a zabezp. techniky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</si>
  <si>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</si>
  <si>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</si>
  <si>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</si>
  <si>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</si>
  <si>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</si>
  <si>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</si>
  <si>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</si>
  <si>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</si>
  <si>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</si>
  <si>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</si>
  <si>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</si>
  <si>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</si>
  <si>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</si>
  <si>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</si>
  <si>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</si>
  <si>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</si>
  <si>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</si>
  <si>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</si>
  <si>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</si>
  <si>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</si>
  <si>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</si>
  <si>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</si>
  <si>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</si>
  <si>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</si>
  <si>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</si>
  <si>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</si>
  <si>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</si>
  <si>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</si>
  <si>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</si>
  <si>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</si>
  <si>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</si>
  <si>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</si>
  <si>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952901111R00</t>
  </si>
  <si>
    <t>Vyčištění budov o výšce podlaží do 4 m</t>
  </si>
  <si>
    <t>m2</t>
  </si>
  <si>
    <t>RTS 22/ I</t>
  </si>
  <si>
    <t>RTS 21/ II</t>
  </si>
  <si>
    <t>Práce</t>
  </si>
  <si>
    <t>POL1_1</t>
  </si>
  <si>
    <t>VV</t>
  </si>
  <si>
    <t>722170801R00</t>
  </si>
  <si>
    <t>Demontáž rozvodů vody z plastů do D 32</t>
  </si>
  <si>
    <t>m</t>
  </si>
  <si>
    <t>POL1_</t>
  </si>
  <si>
    <t>722170804R00</t>
  </si>
  <si>
    <t>Demontáž rozvodů vody z plastů do D 63</t>
  </si>
  <si>
    <t>kus</t>
  </si>
  <si>
    <t>722170928R00</t>
  </si>
  <si>
    <t>Oprava potrubí z PE, spojka přímá,vně.závit 63x2</t>
  </si>
  <si>
    <t>722172313R00</t>
  </si>
  <si>
    <t>722172334R00</t>
  </si>
  <si>
    <t>722172336R00</t>
  </si>
  <si>
    <t>722181214RU1</t>
  </si>
  <si>
    <t>Izolace návleková MIRELON PRO tl. stěny 20 mm vnitřní průměr 32 mm</t>
  </si>
  <si>
    <t>722181214RY3</t>
  </si>
  <si>
    <t>Izolace návleková MIRELON PRO tl. stěny 20 mm vnitřní průměr 63 mm</t>
  </si>
  <si>
    <t>722181215RW2</t>
  </si>
  <si>
    <t>Izolace návleková  MIRELON PRO tl. stěny 25 mm vnitřní průměr 45 mm</t>
  </si>
  <si>
    <t>722181812R00</t>
  </si>
  <si>
    <t>Demontáž plstěných pásů z trub D 50</t>
  </si>
  <si>
    <t>722181817R00</t>
  </si>
  <si>
    <t>Demontáž plstěných pásů z trub D 150</t>
  </si>
  <si>
    <t>722202512R00</t>
  </si>
  <si>
    <t>Ventil přímý PP-R INSTAPLAST D 20x1/2"</t>
  </si>
  <si>
    <t>722202513R00</t>
  </si>
  <si>
    <t>Ventil přímý PP-R INSTAPLAST D 25x3/4"</t>
  </si>
  <si>
    <t>722202516R00</t>
  </si>
  <si>
    <t>Ventil přímý PP-R INSTAPLAST D 50x6/4"</t>
  </si>
  <si>
    <t>722202517R00</t>
  </si>
  <si>
    <t>Ventil přímý PP-R INSTAPLAST D 63x2"</t>
  </si>
  <si>
    <t>722220874R00</t>
  </si>
  <si>
    <t>Demontáž armatur se závitem a šroubením G 5/4</t>
  </si>
  <si>
    <t>722220875R00</t>
  </si>
  <si>
    <t>Demontáž armatur se závitem a šroubením G 2</t>
  </si>
  <si>
    <t>722235863R00</t>
  </si>
  <si>
    <t>Kompenzátor vod.pryžový, IVAR.BRA.T8.500 DN 32</t>
  </si>
  <si>
    <t>722235866R00</t>
  </si>
  <si>
    <t>Kompenzátor vod.pryžový, IVAR.BRA.T8.500 DN 65</t>
  </si>
  <si>
    <t>722280106R00</t>
  </si>
  <si>
    <t>Tlaková zkouška vodovodního potrubí DN 32</t>
  </si>
  <si>
    <t>POL1_7</t>
  </si>
  <si>
    <t>722280109R00</t>
  </si>
  <si>
    <t>Tlaková zkouška vodovodního potrubí DN 65</t>
  </si>
  <si>
    <t>722290234R00</t>
  </si>
  <si>
    <t>Proplach a dezinfekce vodovod.potrubí DN 80</t>
  </si>
  <si>
    <t>998722202R00</t>
  </si>
  <si>
    <t>Přesun hmot pro vnitřní vodovod, výšky do 12 m</t>
  </si>
  <si>
    <t>Přesun hmot</t>
  </si>
  <si>
    <t>POL7_</t>
  </si>
  <si>
    <t>998722294R00</t>
  </si>
  <si>
    <t>Příplatek zvětš. přesun, vnitřní vodovod do 1 km</t>
  </si>
  <si>
    <t>998722299R00</t>
  </si>
  <si>
    <t>Příplatek zvětš. přesun, vnitřní vodovod další 1km</t>
  </si>
  <si>
    <t>767885004R00</t>
  </si>
  <si>
    <t>Žlab podpůrný pro potrubí D 40</t>
  </si>
  <si>
    <t>767885006R00</t>
  </si>
  <si>
    <t>Žlab podpůrný pro potrubí D 63</t>
  </si>
  <si>
    <t>767996802R00</t>
  </si>
  <si>
    <t>Demontáž a zpětná montáž atypických ocelových konstr. do100 kg</t>
  </si>
  <si>
    <t>kg</t>
  </si>
  <si>
    <t>Indiv</t>
  </si>
  <si>
    <t xml:space="preserve">Plech lístkový válcovaný za tepla, EN 10363 tl 6mm : </t>
  </si>
  <si>
    <t xml:space="preserve">49,1 kg/m2 : </t>
  </si>
  <si>
    <t>220261146R00</t>
  </si>
  <si>
    <t>Příchytka kabelová PSH 30 SP kabelová</t>
  </si>
  <si>
    <t>220280631R00</t>
  </si>
  <si>
    <t>Vyvázání kabelu na příchytky</t>
  </si>
  <si>
    <t>909      R00</t>
  </si>
  <si>
    <t xml:space="preserve">Zabezpečení kontaktu s elektro kabely vč materiálu </t>
  </si>
  <si>
    <t>h</t>
  </si>
  <si>
    <t>Prav.M</t>
  </si>
  <si>
    <t>HZS</t>
  </si>
  <si>
    <t>POL10_</t>
  </si>
  <si>
    <t>979990163R00</t>
  </si>
  <si>
    <t>Poplatek za uložení suti - plast + sklo, skupina odpadu 170904</t>
  </si>
  <si>
    <t>t</t>
  </si>
  <si>
    <t>Přesun suti</t>
  </si>
  <si>
    <t>POL8_</t>
  </si>
  <si>
    <t>979011211R00</t>
  </si>
  <si>
    <t>Svislá doprava suti a vybour. hmot za 2.NP nošením</t>
  </si>
  <si>
    <t>POL8_0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</si>
  <si>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</si>
  <si>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</si>
  <si>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</si>
  <si>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</si>
  <si>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</si>
  <si>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</si>
  <si>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</si>
  <si>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</si>
  <si>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</si>
  <si>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</si>
  <si>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</si>
  <si>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</si>
  <si>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</si>
  <si>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Vlastní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</si>
  <si>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</si>
  <si>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</si>
  <si>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</si>
  <si>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</si>
  <si>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</si>
  <si>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</si>
  <si>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</si>
  <si>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</si>
  <si>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</si>
  <si>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</si>
  <si>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</si>
  <si>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Poznámky uchazeče k zadání</t>
  </si>
  <si>
    <t>POPUZIV</t>
  </si>
  <si>
    <t>END</t>
  </si>
  <si>
    <t>722170926R00</t>
  </si>
  <si>
    <t>Oprava potrubí z PE, spojka přímá,vně.závit 40x5/4</t>
  </si>
  <si>
    <t>Potrubí z PPR, D 32x4,4 mm, PN 16</t>
  </si>
  <si>
    <t>3*2</t>
  </si>
  <si>
    <t>Potrubí z PPR, D 40x6,7 mm, PN 20</t>
  </si>
  <si>
    <t>Potrubí z PPR, D 63x10,5 mm, PN 20</t>
  </si>
  <si>
    <t>Odkaz na mn. položky pořadí 11 : 6,00000</t>
  </si>
  <si>
    <t>Odkaz na mn. položky pořadí 18 : 1,00000</t>
  </si>
  <si>
    <t>3*(16+8)</t>
  </si>
  <si>
    <t>cirkul rozvod 32 : 8+16</t>
  </si>
  <si>
    <t>přípojka studená 32 : 6</t>
  </si>
  <si>
    <t>přípojka teplá 32 : 3</t>
  </si>
  <si>
    <t>přípojka cirkul 32 : 3</t>
  </si>
  <si>
    <t>teplá rozvod 40 : 16+8</t>
  </si>
  <si>
    <t>studená rozvod 63 : 16+8</t>
  </si>
  <si>
    <t>722170923R00</t>
  </si>
  <si>
    <t>Oprava potrubí z PE, spojka přímá,vně.závit 32x3/4</t>
  </si>
  <si>
    <t>722172333R00</t>
  </si>
  <si>
    <t>Potrubí z PPR, D 32x5,4 mm, PN 20</t>
  </si>
  <si>
    <t>16+8</t>
  </si>
  <si>
    <t>2*3</t>
  </si>
  <si>
    <t>Odkaz na mn. položky pořadí 7 : 6,00000</t>
  </si>
  <si>
    <t>Odkaz na mn. položky pořadí 10 : 24,00000</t>
  </si>
  <si>
    <t>722181215RU1</t>
  </si>
  <si>
    <t>Izolace návleková  MIRELON PRO tl. stěny 25 mm vnitřní průměr 32 mm</t>
  </si>
  <si>
    <t>Odkaz na mn. položky pořadí 8 : 30,00000</t>
  </si>
  <si>
    <t>Odkaz na mn. položky pořadí 9 : 24,00000</t>
  </si>
  <si>
    <t>Odkaz na mn. položky pořadí 13 : 30,00000</t>
  </si>
  <si>
    <t>Odkaz na mn. položky pořadí 14 : 24,00000</t>
  </si>
  <si>
    <t>Odkaz na mn. položky pořadí 12 : 24,00000</t>
  </si>
  <si>
    <t>722202514R00</t>
  </si>
  <si>
    <t>Ventil přímý PP-R INSTAPLAST D 32x1"</t>
  </si>
  <si>
    <t>Odkaz na mn. položky pořadí 17 : 1,00000</t>
  </si>
  <si>
    <t>Odkaz na mn. položky pořadí 19 : 4,00000</t>
  </si>
  <si>
    <t>Odkaz na mn. položky pořadí 20 : 3,00000</t>
  </si>
  <si>
    <t>Odkaz na mn. položky pořadí 21 : 3,00000</t>
  </si>
  <si>
    <t>722235864R00</t>
  </si>
  <si>
    <t>Kompenzátor vod.pryžový, IVAR.BRA.T8.500 DN 40</t>
  </si>
  <si>
    <t>Odkaz na mn. položky pořadí 27 : 36,00000</t>
  </si>
  <si>
    <t>Odkaz na mn. položky pořadí 28 : 48,00000</t>
  </si>
  <si>
    <t>767885003R00</t>
  </si>
  <si>
    <t>Žlab podpůrný pro potrubí D 32</t>
  </si>
  <si>
    <t>Odkaz na mn. položky pořadí 34 : 24,00000</t>
  </si>
  <si>
    <t>Odkaz na mn. položky pořadí 1 : 72,00000*24,55</t>
  </si>
  <si>
    <t>Odkaz na mn. položky pořadí 38 : 24,00000*3</t>
  </si>
  <si>
    <t>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</si>
</sst>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5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0" fontId="0" fillId="2" borderId="1" xfId="0" applyFill="1" applyBorder="1" applyAlignment="1">
      <alignment horizontal="left" vertical="center" indent="1"/>
    </xf>
    <xf numFmtId="0" fontId="8" fillId="2" borderId="0" xfId="0" applyFont="1" applyFill="1" applyAlignment="1">
      <alignment horizontal="left" vertical="center"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vertical="center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4" fontId="7" fillId="2" borderId="39" xfId="0" applyNumberFormat="1" applyFont="1" applyFill="1" applyBorder="1" applyAlignment="1">
      <alignment vertical="center"/>
    </xf>
    <xf numFmtId="3" fontId="7" fillId="0" borderId="35" xfId="0" applyNumberFormat="1" applyFont="1" applyBorder="1" applyAlignment="1">
      <alignment vertical="center"/>
    </xf>
    <xf numFmtId="3" fontId="7" fillId="2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2" borderId="39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3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8" fillId="2" borderId="0" xfId="0" applyNumberFormat="1" applyFont="1" applyFill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4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2" borderId="7" xfId="0" applyNumberFormat="1" applyFont="1" applyFill="1" applyBorder="1" applyAlignment="1">
      <alignment horizontal="right" vertical="center"/>
    </xf>
    <xf numFmtId="2" fontId="12" fillId="2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4" xfId="0" applyNumberFormat="1" applyBorder="1" applyAlignment="1">
      <alignment vertical="center" wrapText="1"/>
    </xf>
    <xf numFmtId="4" fontId="8" fillId="0" borderId="34" xfId="0" applyNumberFormat="1" applyFont="1" applyBorder="1" applyAlignment="1">
      <alignment vertical="center" wrapText="1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78"/>
  <sheetViews>
    <sheetView showGridLines="0" topLeftCell="B1" zoomScaleNormal="100" zoomScaleSheetLayoutView="75" workbookViewId="0">
      <selection activeCell="B2" sqref="B2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37</v>
      </c>
      <c r="B1" s="189" t="s">
        <v>284</v>
      </c>
      <c r="C1" s="190"/>
      <c r="D1" s="190"/>
      <c r="E1" s="190"/>
      <c r="F1" s="190"/>
      <c r="G1" s="190"/>
      <c r="H1" s="190"/>
      <c r="I1" s="190"/>
      <c r="J1" s="191"/>
    </row>
    <row r="2" spans="1:15" ht="36" customHeight="1" x14ac:dyDescent="0.2">
      <c r="A2" s="2"/>
      <c r="B2" s="76" t="s">
        <v>23</v>
      </c>
      <c r="C2" s="77"/>
      <c r="D2" s="78" t="s">
        <v>40</v>
      </c>
      <c r="E2" s="198" t="s">
        <v>41</v>
      </c>
      <c r="F2" s="199"/>
      <c r="G2" s="199"/>
      <c r="H2" s="199"/>
      <c r="I2" s="199"/>
      <c r="J2" s="200"/>
      <c r="O2" s="1"/>
    </row>
    <row r="3" spans="1:15" ht="27" hidden="1" customHeight="1" x14ac:dyDescent="0.2">
      <c r="A3" s="2"/>
      <c r="B3" s="79"/>
      <c r="C3" s="77"/>
      <c r="D3" s="80"/>
      <c r="E3" s="201"/>
      <c r="F3" s="202"/>
      <c r="G3" s="202"/>
      <c r="H3" s="202"/>
      <c r="I3" s="202"/>
      <c r="J3" s="203"/>
    </row>
    <row r="4" spans="1:15" ht="23.25" customHeight="1" x14ac:dyDescent="0.2">
      <c r="A4" s="2"/>
      <c r="B4" s="81"/>
      <c r="C4" s="82"/>
      <c r="D4" s="83"/>
      <c r="E4" s="211"/>
      <c r="F4" s="211"/>
      <c r="G4" s="211"/>
      <c r="H4" s="211"/>
      <c r="I4" s="211"/>
      <c r="J4" s="212"/>
    </row>
    <row r="5" spans="1:15" ht="24" customHeight="1" x14ac:dyDescent="0.2">
      <c r="A5" s="2"/>
      <c r="B5" s="31" t="s">
        <v>22</v>
      </c>
      <c r="D5" s="215"/>
      <c r="E5" s="216"/>
      <c r="F5" s="216"/>
      <c r="G5" s="216"/>
      <c r="H5" s="18" t="s">
        <v>39</v>
      </c>
      <c r="I5" s="22"/>
      <c r="J5" s="8"/>
    </row>
    <row r="6" spans="1:15" ht="15.75" customHeight="1" x14ac:dyDescent="0.2">
      <c r="A6" s="2"/>
      <c r="B6" s="28"/>
      <c r="C6" s="55"/>
      <c r="D6" s="217"/>
      <c r="E6" s="218"/>
      <c r="F6" s="218"/>
      <c r="G6" s="218"/>
      <c r="H6" s="18" t="s">
        <v>35</v>
      </c>
      <c r="I6" s="22"/>
      <c r="J6" s="8"/>
    </row>
    <row r="7" spans="1:15" ht="15.75" customHeight="1" x14ac:dyDescent="0.2">
      <c r="A7" s="2"/>
      <c r="B7" s="29"/>
      <c r="C7" s="56"/>
      <c r="D7" s="53"/>
      <c r="E7" s="219"/>
      <c r="F7" s="220"/>
      <c r="G7" s="220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39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35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05"/>
      <c r="E11" s="205"/>
      <c r="F11" s="205"/>
      <c r="G11" s="205"/>
      <c r="H11" s="18" t="s">
        <v>39</v>
      </c>
      <c r="I11" s="85"/>
      <c r="J11" s="8"/>
    </row>
    <row r="12" spans="1:15" ht="15.75" customHeight="1" x14ac:dyDescent="0.2">
      <c r="A12" s="2"/>
      <c r="B12" s="28"/>
      <c r="C12" s="55"/>
      <c r="D12" s="210"/>
      <c r="E12" s="210"/>
      <c r="F12" s="210"/>
      <c r="G12" s="210"/>
      <c r="H12" s="18" t="s">
        <v>35</v>
      </c>
      <c r="I12" s="85"/>
      <c r="J12" s="8"/>
    </row>
    <row r="13" spans="1:15" ht="15.75" customHeight="1" x14ac:dyDescent="0.2">
      <c r="A13" s="2"/>
      <c r="B13" s="29"/>
      <c r="C13" s="56"/>
      <c r="D13" s="84"/>
      <c r="E13" s="213"/>
      <c r="F13" s="214"/>
      <c r="G13" s="214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33</v>
      </c>
      <c r="C15" s="61"/>
      <c r="D15" s="54"/>
      <c r="E15" s="204"/>
      <c r="F15" s="204"/>
      <c r="G15" s="206"/>
      <c r="H15" s="206"/>
      <c r="I15" s="206" t="s">
        <v>30</v>
      </c>
      <c r="J15" s="207"/>
    </row>
    <row r="16" spans="1:15" ht="23.25" customHeight="1" x14ac:dyDescent="0.2">
      <c r="A16" s="138" t="s">
        <v>25</v>
      </c>
      <c r="B16" s="38" t="s">
        <v>25</v>
      </c>
      <c r="C16" s="62"/>
      <c r="D16" s="63"/>
      <c r="E16" s="195"/>
      <c r="F16" s="196"/>
      <c r="G16" s="195"/>
      <c r="H16" s="196"/>
      <c r="I16" s="195" t="e">
        <f>SUMIF(F68:F74,A16,I68:I74)+SUMIF(F68:F74,"PSU",I68:I74)</f>
        <v>#REF!</v>
      </c>
      <c r="J16" s="197"/>
    </row>
    <row r="17" spans="1:10" ht="23.25" customHeight="1" x14ac:dyDescent="0.2">
      <c r="A17" s="138" t="s">
        <v>26</v>
      </c>
      <c r="B17" s="38" t="s">
        <v>26</v>
      </c>
      <c r="C17" s="62"/>
      <c r="D17" s="63"/>
      <c r="E17" s="195"/>
      <c r="F17" s="196"/>
      <c r="G17" s="195"/>
      <c r="H17" s="196"/>
      <c r="I17" s="195" t="e">
        <f>SUMIF(F68:F74,A17,I68:I74)</f>
        <v>#REF!</v>
      </c>
      <c r="J17" s="197"/>
    </row>
    <row r="18" spans="1:10" ht="23.25" customHeight="1" x14ac:dyDescent="0.2">
      <c r="A18" s="138" t="s">
        <v>27</v>
      </c>
      <c r="B18" s="38" t="s">
        <v>27</v>
      </c>
      <c r="C18" s="62"/>
      <c r="D18" s="63"/>
      <c r="E18" s="195"/>
      <c r="F18" s="196"/>
      <c r="G18" s="195"/>
      <c r="H18" s="196"/>
      <c r="I18" s="195" t="e">
        <f>SUMIF(F68:F74,A18,I68:I74)</f>
        <v>#REF!</v>
      </c>
      <c r="J18" s="197"/>
    </row>
    <row r="19" spans="1:10" ht="23.25" customHeight="1" x14ac:dyDescent="0.2">
      <c r="A19" s="138" t="s">
        <v>93</v>
      </c>
      <c r="B19" s="38" t="s">
        <v>28</v>
      </c>
      <c r="C19" s="62"/>
      <c r="D19" s="63"/>
      <c r="E19" s="195"/>
      <c r="F19" s="196"/>
      <c r="G19" s="195"/>
      <c r="H19" s="196"/>
      <c r="I19" s="195" t="e">
        <f>SUMIF(F68:F74,A19,I68:I74)</f>
        <v>#REF!</v>
      </c>
      <c r="J19" s="197"/>
    </row>
    <row r="20" spans="1:10" ht="23.25" customHeight="1" x14ac:dyDescent="0.2">
      <c r="A20" s="138" t="s">
        <v>94</v>
      </c>
      <c r="B20" s="38" t="s">
        <v>29</v>
      </c>
      <c r="C20" s="62"/>
      <c r="D20" s="63"/>
      <c r="E20" s="195"/>
      <c r="F20" s="196"/>
      <c r="G20" s="195"/>
      <c r="H20" s="196"/>
      <c r="I20" s="195">
        <f>SUMIF(F68:F74,A20,I68:I74)</f>
        <v>0</v>
      </c>
      <c r="J20" s="197"/>
    </row>
    <row r="21" spans="1:10" ht="23.25" customHeight="1" x14ac:dyDescent="0.2">
      <c r="A21" s="2"/>
      <c r="B21" s="48" t="s">
        <v>30</v>
      </c>
      <c r="C21" s="64"/>
      <c r="D21" s="65"/>
      <c r="E21" s="208"/>
      <c r="F21" s="209"/>
      <c r="G21" s="208"/>
      <c r="H21" s="209"/>
      <c r="I21" s="208" t="e">
        <f>SUM(I16:J20)</f>
        <v>#REF!</v>
      </c>
      <c r="J21" s="226"/>
    </row>
    <row r="22" spans="1:10" ht="33" customHeight="1" x14ac:dyDescent="0.2">
      <c r="A22" s="2"/>
      <c r="B22" s="42" t="s">
        <v>34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 t="e">
        <f>ZakladDPHSni*SazbaDPH1/100</f>
        <v>#REF!</v>
      </c>
      <c r="B23" s="38" t="s">
        <v>12</v>
      </c>
      <c r="C23" s="62"/>
      <c r="D23" s="63"/>
      <c r="E23" s="67">
        <v>15</v>
      </c>
      <c r="F23" s="39" t="s">
        <v>0</v>
      </c>
      <c r="G23" s="224" t="e">
        <f>ZakladDPHSniVypocet</f>
        <v>#REF!</v>
      </c>
      <c r="H23" s="225"/>
      <c r="I23" s="225"/>
      <c r="J23" s="40" t="str">
        <f t="shared" ref="J23:J28" si="0">Mena</f>
        <v>CZK</v>
      </c>
    </row>
    <row r="24" spans="1:10" ht="23.25" customHeight="1" x14ac:dyDescent="0.2">
      <c r="A24" s="2" t="e">
        <f>(A23-INT(A23))*100</f>
        <v>#REF!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222" t="e">
        <f>A23</f>
        <v>#REF!</v>
      </c>
      <c r="H24" s="223"/>
      <c r="I24" s="223"/>
      <c r="J24" s="40" t="str">
        <f t="shared" si="0"/>
        <v>CZK</v>
      </c>
    </row>
    <row r="25" spans="1:10" ht="23.25" customHeight="1" x14ac:dyDescent="0.2">
      <c r="A25" s="2" t="e">
        <f>ZakladDPHZakl*SazbaDPH2/100</f>
        <v>#REF!</v>
      </c>
      <c r="B25" s="38" t="s">
        <v>14</v>
      </c>
      <c r="C25" s="62"/>
      <c r="D25" s="63"/>
      <c r="E25" s="67">
        <v>21</v>
      </c>
      <c r="F25" s="39" t="s">
        <v>0</v>
      </c>
      <c r="G25" s="224" t="e">
        <f>ZakladDPHZaklVypocet</f>
        <v>#REF!</v>
      </c>
      <c r="H25" s="225"/>
      <c r="I25" s="225"/>
      <c r="J25" s="40" t="str">
        <f t="shared" si="0"/>
        <v>CZK</v>
      </c>
    </row>
    <row r="26" spans="1:10" ht="23.25" customHeight="1" x14ac:dyDescent="0.2">
      <c r="A26" s="2" t="e">
        <f>(A25-INT(A25))*100</f>
        <v>#REF!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192" t="e">
        <f>A25</f>
        <v>#REF!</v>
      </c>
      <c r="H26" s="193"/>
      <c r="I26" s="193"/>
      <c r="J26" s="37" t="str">
        <f t="shared" si="0"/>
        <v>CZK</v>
      </c>
    </row>
    <row r="27" spans="1:10" ht="23.25" customHeight="1" thickBot="1" x14ac:dyDescent="0.25">
      <c r="A27" s="2" t="e">
        <f>ZakladDPHSni+DPHSni+ZakladDPHZakl+DPHZakl</f>
        <v>#REF!</v>
      </c>
      <c r="B27" s="31" t="s">
        <v>4</v>
      </c>
      <c r="C27" s="70"/>
      <c r="D27" s="71"/>
      <c r="E27" s="70"/>
      <c r="F27" s="16"/>
      <c r="G27" s="194" t="e">
        <f>CenaCelkem-(ZakladDPHSni+DPHSni+ZakladDPHZakl+DPHZakl)</f>
        <v>#REF!</v>
      </c>
      <c r="H27" s="194"/>
      <c r="I27" s="194"/>
      <c r="J27" s="41" t="str">
        <f t="shared" si="0"/>
        <v>CZK</v>
      </c>
    </row>
    <row r="28" spans="1:10" ht="27.75" hidden="1" customHeight="1" thickBot="1" x14ac:dyDescent="0.25">
      <c r="A28" s="2"/>
      <c r="B28" s="112" t="s">
        <v>24</v>
      </c>
      <c r="C28" s="113"/>
      <c r="D28" s="113"/>
      <c r="E28" s="114"/>
      <c r="F28" s="115"/>
      <c r="G28" s="227" t="e">
        <f>ZakladDPHSniVypocet+ZakladDPHZaklVypocet</f>
        <v>#REF!</v>
      </c>
      <c r="H28" s="228"/>
      <c r="I28" s="228"/>
      <c r="J28" s="116" t="str">
        <f t="shared" si="0"/>
        <v>CZK</v>
      </c>
    </row>
    <row r="29" spans="1:10" ht="27.75" customHeight="1" thickBot="1" x14ac:dyDescent="0.25">
      <c r="A29" s="2" t="e">
        <f>(A27-INT(A27))*100</f>
        <v>#REF!</v>
      </c>
      <c r="B29" s="112" t="s">
        <v>36</v>
      </c>
      <c r="C29" s="117"/>
      <c r="D29" s="117"/>
      <c r="E29" s="117"/>
      <c r="F29" s="118"/>
      <c r="G29" s="227" t="e">
        <f>A27</f>
        <v>#REF!</v>
      </c>
      <c r="H29" s="227"/>
      <c r="I29" s="227"/>
      <c r="J29" s="119" t="s">
        <v>63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29"/>
      <c r="E34" s="230"/>
      <c r="G34" s="231"/>
      <c r="H34" s="232"/>
      <c r="I34" s="232"/>
      <c r="J34" s="25"/>
    </row>
    <row r="35" spans="1:10" ht="12.75" customHeight="1" x14ac:dyDescent="0.2">
      <c r="A35" s="2"/>
      <c r="B35" s="2"/>
      <c r="D35" s="221" t="s">
        <v>2</v>
      </c>
      <c r="E35" s="221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customHeight="1" x14ac:dyDescent="0.2">
      <c r="B37" s="89" t="s">
        <v>16</v>
      </c>
      <c r="C37" s="90"/>
      <c r="D37" s="90"/>
      <c r="E37" s="90"/>
      <c r="F37" s="91"/>
      <c r="G37" s="91"/>
      <c r="H37" s="91"/>
      <c r="I37" s="91"/>
      <c r="J37" s="92"/>
    </row>
    <row r="38" spans="1:10" ht="25.5" customHeight="1" x14ac:dyDescent="0.2">
      <c r="A38" s="88" t="s">
        <v>38</v>
      </c>
      <c r="B38" s="93" t="s">
        <v>17</v>
      </c>
      <c r="C38" s="94" t="s">
        <v>5</v>
      </c>
      <c r="D38" s="94"/>
      <c r="E38" s="94"/>
      <c r="F38" s="95" t="str">
        <f>B23</f>
        <v>Základ pro sníženou DPH</v>
      </c>
      <c r="G38" s="95" t="str">
        <f>B25</f>
        <v>Základ pro základní DPH</v>
      </c>
      <c r="H38" s="96" t="s">
        <v>18</v>
      </c>
      <c r="I38" s="96" t="s">
        <v>1</v>
      </c>
      <c r="J38" s="97" t="s">
        <v>0</v>
      </c>
    </row>
    <row r="39" spans="1:10" ht="25.5" hidden="1" customHeight="1" x14ac:dyDescent="0.2">
      <c r="A39" s="88">
        <v>1</v>
      </c>
      <c r="B39" s="98" t="s">
        <v>42</v>
      </c>
      <c r="C39" s="233"/>
      <c r="D39" s="233"/>
      <c r="E39" s="233"/>
      <c r="F39" s="99" t="e">
        <f>#REF!+#REF!+#REF!+'01 04 Pol'!AE105+#REF!+#REF!+#REF!+#REF!+#REF!</f>
        <v>#REF!</v>
      </c>
      <c r="G39" s="100" t="e">
        <f>#REF!+#REF!+#REF!+'01 04 Pol'!AF105+#REF!+#REF!+#REF!+#REF!+#REF!</f>
        <v>#REF!</v>
      </c>
      <c r="H39" s="101" t="e">
        <f t="shared" ref="H39:H49" si="1">(F39*SazbaDPH1/100)+(G39*SazbaDPH2/100)</f>
        <v>#REF!</v>
      </c>
      <c r="I39" s="101" t="e">
        <f t="shared" ref="I39:I49" si="2">F39+G39+H39</f>
        <v>#REF!</v>
      </c>
      <c r="J39" s="102" t="e">
        <f t="shared" ref="J39:J49" si="3">IF(CenaCelkemVypocet=0,"",I39/CenaCelkemVypocet*100)</f>
        <v>#REF!</v>
      </c>
    </row>
    <row r="40" spans="1:10" ht="25.5" customHeight="1" x14ac:dyDescent="0.2">
      <c r="A40" s="88">
        <v>2</v>
      </c>
      <c r="B40" s="103" t="s">
        <v>43</v>
      </c>
      <c r="C40" s="234" t="s">
        <v>44</v>
      </c>
      <c r="D40" s="234"/>
      <c r="E40" s="234"/>
      <c r="F40" s="104" t="e">
        <f>#REF!+#REF!+#REF!+'01 04 Pol'!AE105+#REF!+#REF!+#REF!+#REF!+#REF!</f>
        <v>#REF!</v>
      </c>
      <c r="G40" s="105" t="e">
        <f>#REF!+#REF!+#REF!+'01 04 Pol'!AF105+#REF!+#REF!+#REF!+#REF!+#REF!</f>
        <v>#REF!</v>
      </c>
      <c r="H40" s="105" t="e">
        <f t="shared" si="1"/>
        <v>#REF!</v>
      </c>
      <c r="I40" s="105" t="e">
        <f t="shared" si="2"/>
        <v>#REF!</v>
      </c>
      <c r="J40" s="106" t="e">
        <f t="shared" si="3"/>
        <v>#REF!</v>
      </c>
    </row>
    <row r="41" spans="1:10" ht="25.5" customHeight="1" x14ac:dyDescent="0.2">
      <c r="A41" s="88">
        <v>3</v>
      </c>
      <c r="B41" s="107" t="s">
        <v>43</v>
      </c>
      <c r="C41" s="233" t="s">
        <v>45</v>
      </c>
      <c r="D41" s="233"/>
      <c r="E41" s="233"/>
      <c r="F41" s="108" t="e">
        <f>#REF!</f>
        <v>#REF!</v>
      </c>
      <c r="G41" s="101" t="e">
        <f>#REF!</f>
        <v>#REF!</v>
      </c>
      <c r="H41" s="101" t="e">
        <f t="shared" si="1"/>
        <v>#REF!</v>
      </c>
      <c r="I41" s="101" t="e">
        <f t="shared" si="2"/>
        <v>#REF!</v>
      </c>
      <c r="J41" s="102" t="e">
        <f t="shared" si="3"/>
        <v>#REF!</v>
      </c>
    </row>
    <row r="42" spans="1:10" ht="25.5" customHeight="1" x14ac:dyDescent="0.2">
      <c r="A42" s="88">
        <v>3</v>
      </c>
      <c r="B42" s="107" t="s">
        <v>46</v>
      </c>
      <c r="C42" s="233" t="s">
        <v>47</v>
      </c>
      <c r="D42" s="233"/>
      <c r="E42" s="233"/>
      <c r="F42" s="108" t="e">
        <f>#REF!</f>
        <v>#REF!</v>
      </c>
      <c r="G42" s="101" t="e">
        <f>#REF!</f>
        <v>#REF!</v>
      </c>
      <c r="H42" s="101" t="e">
        <f t="shared" si="1"/>
        <v>#REF!</v>
      </c>
      <c r="I42" s="101" t="e">
        <f t="shared" si="2"/>
        <v>#REF!</v>
      </c>
      <c r="J42" s="102" t="e">
        <f t="shared" si="3"/>
        <v>#REF!</v>
      </c>
    </row>
    <row r="43" spans="1:10" ht="25.5" customHeight="1" x14ac:dyDescent="0.2">
      <c r="A43" s="88">
        <v>3</v>
      </c>
      <c r="B43" s="107" t="s">
        <v>48</v>
      </c>
      <c r="C43" s="233" t="s">
        <v>49</v>
      </c>
      <c r="D43" s="233"/>
      <c r="E43" s="233"/>
      <c r="F43" s="108" t="e">
        <f>#REF!</f>
        <v>#REF!</v>
      </c>
      <c r="G43" s="101" t="e">
        <f>#REF!</f>
        <v>#REF!</v>
      </c>
      <c r="H43" s="101" t="e">
        <f t="shared" si="1"/>
        <v>#REF!</v>
      </c>
      <c r="I43" s="101" t="e">
        <f t="shared" si="2"/>
        <v>#REF!</v>
      </c>
      <c r="J43" s="102" t="e">
        <f t="shared" si="3"/>
        <v>#REF!</v>
      </c>
    </row>
    <row r="44" spans="1:10" ht="25.5" customHeight="1" x14ac:dyDescent="0.2">
      <c r="A44" s="88">
        <v>3</v>
      </c>
      <c r="B44" s="107" t="s">
        <v>50</v>
      </c>
      <c r="C44" s="233" t="s">
        <v>51</v>
      </c>
      <c r="D44" s="233"/>
      <c r="E44" s="233"/>
      <c r="F44" s="108">
        <f>'01 04 Pol'!AE105</f>
        <v>0</v>
      </c>
      <c r="G44" s="101">
        <f>'01 04 Pol'!AF105</f>
        <v>0</v>
      </c>
      <c r="H44" s="101">
        <f t="shared" si="1"/>
        <v>0</v>
      </c>
      <c r="I44" s="101">
        <f t="shared" si="2"/>
        <v>0</v>
      </c>
      <c r="J44" s="102" t="e">
        <f t="shared" si="3"/>
        <v>#REF!</v>
      </c>
    </row>
    <row r="45" spans="1:10" ht="25.5" customHeight="1" x14ac:dyDescent="0.2">
      <c r="A45" s="88">
        <v>3</v>
      </c>
      <c r="B45" s="107" t="s">
        <v>52</v>
      </c>
      <c r="C45" s="233" t="s">
        <v>53</v>
      </c>
      <c r="D45" s="233"/>
      <c r="E45" s="233"/>
      <c r="F45" s="108" t="e">
        <f>#REF!</f>
        <v>#REF!</v>
      </c>
      <c r="G45" s="101" t="e">
        <f>#REF!</f>
        <v>#REF!</v>
      </c>
      <c r="H45" s="101" t="e">
        <f t="shared" si="1"/>
        <v>#REF!</v>
      </c>
      <c r="I45" s="101" t="e">
        <f t="shared" si="2"/>
        <v>#REF!</v>
      </c>
      <c r="J45" s="102" t="e">
        <f t="shared" si="3"/>
        <v>#REF!</v>
      </c>
    </row>
    <row r="46" spans="1:10" ht="25.5" customHeight="1" x14ac:dyDescent="0.2">
      <c r="A46" s="88">
        <v>3</v>
      </c>
      <c r="B46" s="107" t="s">
        <v>54</v>
      </c>
      <c r="C46" s="233" t="s">
        <v>55</v>
      </c>
      <c r="D46" s="233"/>
      <c r="E46" s="233"/>
      <c r="F46" s="108" t="e">
        <f>#REF!</f>
        <v>#REF!</v>
      </c>
      <c r="G46" s="101" t="e">
        <f>#REF!</f>
        <v>#REF!</v>
      </c>
      <c r="H46" s="101" t="e">
        <f t="shared" si="1"/>
        <v>#REF!</v>
      </c>
      <c r="I46" s="101" t="e">
        <f t="shared" si="2"/>
        <v>#REF!</v>
      </c>
      <c r="J46" s="102" t="e">
        <f t="shared" si="3"/>
        <v>#REF!</v>
      </c>
    </row>
    <row r="47" spans="1:10" ht="25.5" customHeight="1" x14ac:dyDescent="0.2">
      <c r="A47" s="88">
        <v>3</v>
      </c>
      <c r="B47" s="107" t="s">
        <v>56</v>
      </c>
      <c r="C47" s="233" t="s">
        <v>57</v>
      </c>
      <c r="D47" s="233"/>
      <c r="E47" s="233"/>
      <c r="F47" s="108" t="e">
        <f>#REF!</f>
        <v>#REF!</v>
      </c>
      <c r="G47" s="101" t="e">
        <f>#REF!</f>
        <v>#REF!</v>
      </c>
      <c r="H47" s="101" t="e">
        <f t="shared" si="1"/>
        <v>#REF!</v>
      </c>
      <c r="I47" s="101" t="e">
        <f t="shared" si="2"/>
        <v>#REF!</v>
      </c>
      <c r="J47" s="102" t="e">
        <f t="shared" si="3"/>
        <v>#REF!</v>
      </c>
    </row>
    <row r="48" spans="1:10" ht="25.5" customHeight="1" x14ac:dyDescent="0.2">
      <c r="A48" s="88">
        <v>3</v>
      </c>
      <c r="B48" s="107" t="s">
        <v>58</v>
      </c>
      <c r="C48" s="233" t="s">
        <v>59</v>
      </c>
      <c r="D48" s="233"/>
      <c r="E48" s="233"/>
      <c r="F48" s="108" t="e">
        <f>#REF!</f>
        <v>#REF!</v>
      </c>
      <c r="G48" s="101" t="e">
        <f>#REF!</f>
        <v>#REF!</v>
      </c>
      <c r="H48" s="101" t="e">
        <f t="shared" si="1"/>
        <v>#REF!</v>
      </c>
      <c r="I48" s="101" t="e">
        <f t="shared" si="2"/>
        <v>#REF!</v>
      </c>
      <c r="J48" s="102" t="e">
        <f t="shared" si="3"/>
        <v>#REF!</v>
      </c>
    </row>
    <row r="49" spans="1:10" ht="25.5" customHeight="1" x14ac:dyDescent="0.2">
      <c r="A49" s="88">
        <v>3</v>
      </c>
      <c r="B49" s="107" t="s">
        <v>60</v>
      </c>
      <c r="C49" s="233" t="s">
        <v>61</v>
      </c>
      <c r="D49" s="233"/>
      <c r="E49" s="233"/>
      <c r="F49" s="108" t="e">
        <f>#REF!</f>
        <v>#REF!</v>
      </c>
      <c r="G49" s="101" t="e">
        <f>#REF!</f>
        <v>#REF!</v>
      </c>
      <c r="H49" s="101" t="e">
        <f t="shared" si="1"/>
        <v>#REF!</v>
      </c>
      <c r="I49" s="101" t="e">
        <f t="shared" si="2"/>
        <v>#REF!</v>
      </c>
      <c r="J49" s="102" t="e">
        <f t="shared" si="3"/>
        <v>#REF!</v>
      </c>
    </row>
    <row r="50" spans="1:10" ht="25.5" customHeight="1" x14ac:dyDescent="0.2">
      <c r="A50" s="88"/>
      <c r="B50" s="237" t="s">
        <v>62</v>
      </c>
      <c r="C50" s="238"/>
      <c r="D50" s="238"/>
      <c r="E50" s="239"/>
      <c r="F50" s="109" t="e">
        <f>SUMIF(A39:A49,"=1",F39:F49)</f>
        <v>#REF!</v>
      </c>
      <c r="G50" s="110" t="e">
        <f>SUMIF(A39:A49,"=1",G39:G49)</f>
        <v>#REF!</v>
      </c>
      <c r="H50" s="110" t="e">
        <f>SUMIF(A39:A49,"=1",H39:H49)</f>
        <v>#REF!</v>
      </c>
      <c r="I50" s="110" t="e">
        <f>SUMIF(A39:A49,"=1",I39:I49)</f>
        <v>#REF!</v>
      </c>
      <c r="J50" s="111" t="e">
        <f>SUMIF(A39:A49,"=1",J39:J49)</f>
        <v>#REF!</v>
      </c>
    </row>
    <row r="52" spans="1:10" x14ac:dyDescent="0.2">
      <c r="A52" t="s">
        <v>64</v>
      </c>
      <c r="B52" t="s">
        <v>65</v>
      </c>
    </row>
    <row r="53" spans="1:10" x14ac:dyDescent="0.2">
      <c r="A53" t="s">
        <v>66</v>
      </c>
      <c r="B53" t="s">
        <v>67</v>
      </c>
    </row>
    <row r="54" spans="1:10" x14ac:dyDescent="0.2">
      <c r="A54" t="s">
        <v>68</v>
      </c>
      <c r="B54" t="s">
        <v>69</v>
      </c>
    </row>
    <row r="55" spans="1:10" x14ac:dyDescent="0.2">
      <c r="A55" t="s">
        <v>68</v>
      </c>
      <c r="B55" t="s">
        <v>70</v>
      </c>
    </row>
    <row r="56" spans="1:10" x14ac:dyDescent="0.2">
      <c r="A56" t="s">
        <v>68</v>
      </c>
      <c r="B56" t="s">
        <v>71</v>
      </c>
    </row>
    <row r="57" spans="1:10" x14ac:dyDescent="0.2">
      <c r="A57" t="s">
        <v>68</v>
      </c>
      <c r="B57" t="s">
        <v>72</v>
      </c>
    </row>
    <row r="58" spans="1:10" x14ac:dyDescent="0.2">
      <c r="A58" t="s">
        <v>68</v>
      </c>
      <c r="B58" t="s">
        <v>73</v>
      </c>
    </row>
    <row r="59" spans="1:10" x14ac:dyDescent="0.2">
      <c r="A59" t="s">
        <v>68</v>
      </c>
      <c r="B59" t="s">
        <v>74</v>
      </c>
    </row>
    <row r="60" spans="1:10" x14ac:dyDescent="0.2">
      <c r="A60" t="s">
        <v>68</v>
      </c>
      <c r="B60" t="s">
        <v>75</v>
      </c>
    </row>
    <row r="61" spans="1:10" x14ac:dyDescent="0.2">
      <c r="A61" t="s">
        <v>68</v>
      </c>
      <c r="B61" t="s">
        <v>76</v>
      </c>
    </row>
    <row r="62" spans="1:10" x14ac:dyDescent="0.2">
      <c r="A62" t="s">
        <v>68</v>
      </c>
      <c r="B62" t="s">
        <v>77</v>
      </c>
    </row>
    <row r="65" spans="1:10" ht="15.75" x14ac:dyDescent="0.25">
      <c r="B65" s="120" t="s">
        <v>78</v>
      </c>
    </row>
    <row r="67" spans="1:10" ht="25.5" customHeight="1" x14ac:dyDescent="0.2">
      <c r="A67" s="122"/>
      <c r="B67" s="125" t="s">
        <v>17</v>
      </c>
      <c r="C67" s="125" t="s">
        <v>5</v>
      </c>
      <c r="D67" s="126"/>
      <c r="E67" s="126"/>
      <c r="F67" s="127" t="s">
        <v>79</v>
      </c>
      <c r="G67" s="127"/>
      <c r="H67" s="127"/>
      <c r="I67" s="127" t="s">
        <v>30</v>
      </c>
      <c r="J67" s="127" t="s">
        <v>0</v>
      </c>
    </row>
    <row r="68" spans="1:10" ht="36.75" customHeight="1" x14ac:dyDescent="0.2">
      <c r="A68" s="123"/>
      <c r="B68" s="128" t="s">
        <v>80</v>
      </c>
      <c r="C68" s="235" t="s">
        <v>81</v>
      </c>
      <c r="D68" s="236"/>
      <c r="E68" s="236"/>
      <c r="F68" s="136" t="s">
        <v>25</v>
      </c>
      <c r="G68" s="129"/>
      <c r="H68" s="129"/>
      <c r="I68" s="129" t="e">
        <f>#REF!+#REF!+#REF!</f>
        <v>#REF!</v>
      </c>
      <c r="J68" s="134" t="e">
        <f>IF(I75=0,"",I68/I75*100)</f>
        <v>#REF!</v>
      </c>
    </row>
    <row r="69" spans="1:10" ht="36.75" customHeight="1" x14ac:dyDescent="0.2">
      <c r="A69" s="123"/>
      <c r="B69" s="128" t="s">
        <v>82</v>
      </c>
      <c r="C69" s="235" t="s">
        <v>83</v>
      </c>
      <c r="D69" s="236"/>
      <c r="E69" s="236"/>
      <c r="F69" s="136" t="s">
        <v>25</v>
      </c>
      <c r="G69" s="129"/>
      <c r="H69" s="129"/>
      <c r="I69" s="129" t="e">
        <f>#REF!+#REF!+#REF!+'01 04 Pol'!G8+#REF!+#REF!+#REF!+#REF!+#REF!</f>
        <v>#REF!</v>
      </c>
      <c r="J69" s="134" t="e">
        <f>IF(I75=0,"",I69/I75*100)</f>
        <v>#REF!</v>
      </c>
    </row>
    <row r="70" spans="1:10" ht="36.75" customHeight="1" x14ac:dyDescent="0.2">
      <c r="A70" s="123"/>
      <c r="B70" s="128" t="s">
        <v>84</v>
      </c>
      <c r="C70" s="235" t="s">
        <v>85</v>
      </c>
      <c r="D70" s="236"/>
      <c r="E70" s="236"/>
      <c r="F70" s="136" t="s">
        <v>26</v>
      </c>
      <c r="G70" s="129"/>
      <c r="H70" s="129"/>
      <c r="I70" s="129" t="e">
        <f>#REF!+#REF!+#REF!+'01 04 Pol'!G11+#REF!+#REF!+#REF!+#REF!+#REF!</f>
        <v>#REF!</v>
      </c>
      <c r="J70" s="134" t="e">
        <f>IF(I75=0,"",I70/I75*100)</f>
        <v>#REF!</v>
      </c>
    </row>
    <row r="71" spans="1:10" ht="36.75" customHeight="1" x14ac:dyDescent="0.2">
      <c r="A71" s="123"/>
      <c r="B71" s="128" t="s">
        <v>86</v>
      </c>
      <c r="C71" s="235" t="s">
        <v>87</v>
      </c>
      <c r="D71" s="236"/>
      <c r="E71" s="236"/>
      <c r="F71" s="136" t="s">
        <v>26</v>
      </c>
      <c r="G71" s="129"/>
      <c r="H71" s="129"/>
      <c r="I71" s="129" t="e">
        <f>#REF!+#REF!+#REF!+'01 04 Pol'!G73+#REF!+#REF!+#REF!+#REF!+#REF!</f>
        <v>#REF!</v>
      </c>
      <c r="J71" s="134" t="e">
        <f>IF(I75=0,"",I71/I75*100)</f>
        <v>#REF!</v>
      </c>
    </row>
    <row r="72" spans="1:10" ht="36.75" customHeight="1" x14ac:dyDescent="0.2">
      <c r="A72" s="123"/>
      <c r="B72" s="128" t="s">
        <v>88</v>
      </c>
      <c r="C72" s="235" t="s">
        <v>89</v>
      </c>
      <c r="D72" s="236"/>
      <c r="E72" s="236"/>
      <c r="F72" s="136" t="s">
        <v>27</v>
      </c>
      <c r="G72" s="129"/>
      <c r="H72" s="129"/>
      <c r="I72" s="129" t="e">
        <f>#REF!+#REF!+#REF!+'01 04 Pol'!G84+#REF!+#REF!+#REF!</f>
        <v>#REF!</v>
      </c>
      <c r="J72" s="134" t="e">
        <f>IF(I75=0,"",I72/I75*100)</f>
        <v>#REF!</v>
      </c>
    </row>
    <row r="73" spans="1:10" ht="36.75" customHeight="1" x14ac:dyDescent="0.2">
      <c r="A73" s="123"/>
      <c r="B73" s="128" t="s">
        <v>90</v>
      </c>
      <c r="C73" s="235" t="s">
        <v>91</v>
      </c>
      <c r="D73" s="236"/>
      <c r="E73" s="236"/>
      <c r="F73" s="136" t="s">
        <v>92</v>
      </c>
      <c r="G73" s="129"/>
      <c r="H73" s="129"/>
      <c r="I73" s="129" t="e">
        <f>#REF!+#REF!+#REF!+'01 04 Pol'!G90+#REF!+#REF!+#REF!+#REF!+#REF!</f>
        <v>#REF!</v>
      </c>
      <c r="J73" s="134" t="e">
        <f>IF(I75=0,"",I73/I75*100)</f>
        <v>#REF!</v>
      </c>
    </row>
    <row r="74" spans="1:10" ht="36.75" customHeight="1" x14ac:dyDescent="0.2">
      <c r="A74" s="123"/>
      <c r="B74" s="128" t="s">
        <v>93</v>
      </c>
      <c r="C74" s="235" t="s">
        <v>28</v>
      </c>
      <c r="D74" s="236"/>
      <c r="E74" s="236"/>
      <c r="F74" s="136" t="s">
        <v>93</v>
      </c>
      <c r="G74" s="129"/>
      <c r="H74" s="129"/>
      <c r="I74" s="129" t="e">
        <f>#REF!+#REF!+#REF!+'01 04 Pol'!G98+#REF!+#REF!+#REF!+#REF!+#REF!</f>
        <v>#REF!</v>
      </c>
      <c r="J74" s="134" t="e">
        <f>IF(I75=0,"",I74/I75*100)</f>
        <v>#REF!</v>
      </c>
    </row>
    <row r="75" spans="1:10" ht="25.5" customHeight="1" x14ac:dyDescent="0.2">
      <c r="A75" s="124"/>
      <c r="B75" s="130" t="s">
        <v>1</v>
      </c>
      <c r="C75" s="131"/>
      <c r="D75" s="132"/>
      <c r="E75" s="132"/>
      <c r="F75" s="137"/>
      <c r="G75" s="133"/>
      <c r="H75" s="133"/>
      <c r="I75" s="133" t="e">
        <f>SUM(I68:I74)</f>
        <v>#REF!</v>
      </c>
      <c r="J75" s="135" t="e">
        <f>SUM(J68:J74)</f>
        <v>#REF!</v>
      </c>
    </row>
    <row r="76" spans="1:10" x14ac:dyDescent="0.2">
      <c r="F76" s="86"/>
      <c r="G76" s="86"/>
      <c r="H76" s="86"/>
      <c r="I76" s="86"/>
      <c r="J76" s="87"/>
    </row>
    <row r="77" spans="1:10" x14ac:dyDescent="0.2">
      <c r="F77" s="86"/>
      <c r="G77" s="86"/>
      <c r="H77" s="86"/>
      <c r="I77" s="86"/>
      <c r="J77" s="87"/>
    </row>
    <row r="78" spans="1:10" x14ac:dyDescent="0.2">
      <c r="F78" s="86"/>
      <c r="G78" s="86"/>
      <c r="H78" s="86"/>
      <c r="I78" s="86"/>
      <c r="J78" s="87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0">
    <mergeCell ref="C71:E71"/>
    <mergeCell ref="C72:E72"/>
    <mergeCell ref="C73:E73"/>
    <mergeCell ref="C74:E74"/>
    <mergeCell ref="C49:E49"/>
    <mergeCell ref="B50:E50"/>
    <mergeCell ref="C68:E68"/>
    <mergeCell ref="C69:E69"/>
    <mergeCell ref="C70:E70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62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40" t="s">
        <v>6</v>
      </c>
      <c r="B1" s="240"/>
      <c r="C1" s="241"/>
      <c r="D1" s="240"/>
      <c r="E1" s="240"/>
      <c r="F1" s="240"/>
      <c r="G1" s="240"/>
    </row>
    <row r="2" spans="1:7" ht="24.95" customHeight="1" x14ac:dyDescent="0.2">
      <c r="A2" s="50" t="s">
        <v>7</v>
      </c>
      <c r="B2" s="49"/>
      <c r="C2" s="242"/>
      <c r="D2" s="242"/>
      <c r="E2" s="242"/>
      <c r="F2" s="242"/>
      <c r="G2" s="243"/>
    </row>
    <row r="3" spans="1:7" ht="24.95" customHeight="1" x14ac:dyDescent="0.2">
      <c r="A3" s="50" t="s">
        <v>8</v>
      </c>
      <c r="B3" s="49"/>
      <c r="C3" s="242"/>
      <c r="D3" s="242"/>
      <c r="E3" s="242"/>
      <c r="F3" s="242"/>
      <c r="G3" s="243"/>
    </row>
    <row r="4" spans="1:7" ht="24.95" customHeight="1" x14ac:dyDescent="0.2">
      <c r="A4" s="50" t="s">
        <v>9</v>
      </c>
      <c r="B4" s="49"/>
      <c r="C4" s="242"/>
      <c r="D4" s="242"/>
      <c r="E4" s="242"/>
      <c r="F4" s="242"/>
      <c r="G4" s="243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4FA7-4315-4624-985A-231850806640}">
  <sheetPr>
    <outlinePr summaryBelow="0"/>
  </sheetPr>
  <dimension ref="A1:BH5000"/>
  <sheetViews>
    <sheetView tabSelected="1" workbookViewId="0">
      <pane ySplit="7" topLeftCell="A20" activePane="bottomLeft" state="frozen"/>
      <selection activeCell="Z33" sqref="Z33"/>
      <selection pane="bottomLeft" activeCell="Z33" sqref="Z33"/>
    </sheetView>
  </sheetViews>
  <sheetFormatPr defaultRowHeight="12.75" outlineLevelRow="1" x14ac:dyDescent="0.2"/>
  <cols>
    <col min="1" max="1" width="3.42578125" customWidth="1"/>
    <col min="2" max="2" width="12.7109375" style="121" customWidth="1"/>
    <col min="3" max="3" width="38.28515625" style="121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6" t="s">
        <v>284</v>
      </c>
      <c r="B1" s="256"/>
      <c r="C1" s="256"/>
      <c r="D1" s="256"/>
      <c r="E1" s="256"/>
      <c r="F1" s="256"/>
      <c r="G1" s="256"/>
      <c r="AG1" t="s">
        <v>95</v>
      </c>
    </row>
    <row r="2" spans="1:60" ht="25.15" customHeight="1" x14ac:dyDescent="0.2">
      <c r="A2" s="139" t="s">
        <v>7</v>
      </c>
      <c r="B2" s="49" t="s">
        <v>40</v>
      </c>
      <c r="C2" s="257" t="s">
        <v>41</v>
      </c>
      <c r="D2" s="258"/>
      <c r="E2" s="258"/>
      <c r="F2" s="258"/>
      <c r="G2" s="259"/>
      <c r="AG2" t="s">
        <v>96</v>
      </c>
    </row>
    <row r="3" spans="1:60" ht="25.15" customHeight="1" x14ac:dyDescent="0.2">
      <c r="A3" s="139" t="s">
        <v>8</v>
      </c>
      <c r="B3" s="49" t="s">
        <v>43</v>
      </c>
      <c r="C3" s="257" t="s">
        <v>44</v>
      </c>
      <c r="D3" s="258"/>
      <c r="E3" s="258"/>
      <c r="F3" s="258"/>
      <c r="G3" s="259"/>
      <c r="AC3" s="121" t="s">
        <v>96</v>
      </c>
      <c r="AG3" t="s">
        <v>97</v>
      </c>
    </row>
    <row r="4" spans="1:60" ht="25.15" customHeight="1" x14ac:dyDescent="0.2">
      <c r="A4" s="140" t="s">
        <v>9</v>
      </c>
      <c r="B4" s="141" t="s">
        <v>50</v>
      </c>
      <c r="C4" s="260" t="s">
        <v>51</v>
      </c>
      <c r="D4" s="261"/>
      <c r="E4" s="261"/>
      <c r="F4" s="261"/>
      <c r="G4" s="262"/>
      <c r="AG4" t="s">
        <v>98</v>
      </c>
    </row>
    <row r="5" spans="1:60" x14ac:dyDescent="0.2">
      <c r="D5" s="10"/>
    </row>
    <row r="6" spans="1:60" ht="38.25" x14ac:dyDescent="0.2">
      <c r="A6" s="143" t="s">
        <v>99</v>
      </c>
      <c r="B6" s="145" t="s">
        <v>100</v>
      </c>
      <c r="C6" s="145" t="s">
        <v>101</v>
      </c>
      <c r="D6" s="144" t="s">
        <v>102</v>
      </c>
      <c r="E6" s="143" t="s">
        <v>103</v>
      </c>
      <c r="F6" s="142" t="s">
        <v>104</v>
      </c>
      <c r="G6" s="143" t="s">
        <v>30</v>
      </c>
      <c r="H6" s="146" t="s">
        <v>31</v>
      </c>
      <c r="I6" s="146" t="s">
        <v>105</v>
      </c>
      <c r="J6" s="146" t="s">
        <v>32</v>
      </c>
      <c r="K6" s="146" t="s">
        <v>106</v>
      </c>
      <c r="L6" s="146" t="s">
        <v>107</v>
      </c>
      <c r="M6" s="146" t="s">
        <v>108</v>
      </c>
      <c r="N6" s="146" t="s">
        <v>109</v>
      </c>
      <c r="O6" s="146" t="s">
        <v>110</v>
      </c>
      <c r="P6" s="146" t="s">
        <v>111</v>
      </c>
      <c r="Q6" s="146" t="s">
        <v>112</v>
      </c>
      <c r="R6" s="146" t="s">
        <v>113</v>
      </c>
      <c r="S6" s="146" t="s">
        <v>114</v>
      </c>
      <c r="T6" s="146" t="s">
        <v>115</v>
      </c>
      <c r="U6" s="146" t="s">
        <v>116</v>
      </c>
      <c r="V6" s="146" t="s">
        <v>117</v>
      </c>
      <c r="W6" s="146" t="s">
        <v>118</v>
      </c>
      <c r="X6" s="146" t="s">
        <v>119</v>
      </c>
    </row>
    <row r="7" spans="1:60" hidden="1" x14ac:dyDescent="0.2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8"/>
      <c r="O7" s="148"/>
      <c r="P7" s="148"/>
      <c r="Q7" s="148"/>
      <c r="R7" s="149"/>
      <c r="S7" s="149"/>
      <c r="T7" s="149"/>
      <c r="U7" s="149"/>
      <c r="V7" s="149"/>
      <c r="W7" s="149"/>
      <c r="X7" s="149"/>
    </row>
    <row r="8" spans="1:60" ht="25.5" x14ac:dyDescent="0.2">
      <c r="A8" s="163" t="s">
        <v>120</v>
      </c>
      <c r="B8" s="164" t="s">
        <v>82</v>
      </c>
      <c r="C8" s="182" t="s">
        <v>83</v>
      </c>
      <c r="D8" s="165"/>
      <c r="E8" s="166"/>
      <c r="F8" s="167"/>
      <c r="G8" s="168">
        <f>SUMIF(AG9:AG10,"&lt;&gt;NOR",G9:G10)</f>
        <v>0</v>
      </c>
      <c r="H8" s="162"/>
      <c r="I8" s="162">
        <f>SUM(I9:I10)</f>
        <v>110.88</v>
      </c>
      <c r="J8" s="162"/>
      <c r="K8" s="162">
        <f>SUM(K9:K10)</f>
        <v>8781.1200000000008</v>
      </c>
      <c r="L8" s="162"/>
      <c r="M8" s="162">
        <f>SUM(M9:M10)</f>
        <v>0</v>
      </c>
      <c r="N8" s="161"/>
      <c r="O8" s="161">
        <f>SUM(O9:O10)</f>
        <v>0</v>
      </c>
      <c r="P8" s="161"/>
      <c r="Q8" s="161">
        <f>SUM(Q9:Q10)</f>
        <v>0</v>
      </c>
      <c r="R8" s="162"/>
      <c r="S8" s="162"/>
      <c r="T8" s="162"/>
      <c r="U8" s="162"/>
      <c r="V8" s="162">
        <f>SUM(V9:V10)</f>
        <v>22.18</v>
      </c>
      <c r="W8" s="162"/>
      <c r="X8" s="162"/>
      <c r="AG8" t="s">
        <v>121</v>
      </c>
    </row>
    <row r="9" spans="1:60" outlineLevel="1" x14ac:dyDescent="0.2">
      <c r="A9" s="169">
        <v>1</v>
      </c>
      <c r="B9" s="170" t="s">
        <v>122</v>
      </c>
      <c r="C9" s="183" t="s">
        <v>123</v>
      </c>
      <c r="D9" s="171" t="s">
        <v>124</v>
      </c>
      <c r="E9" s="172">
        <v>72</v>
      </c>
      <c r="F9" s="173"/>
      <c r="G9" s="174">
        <f>ROUND(E9*F9,2)</f>
        <v>0</v>
      </c>
      <c r="H9" s="158">
        <v>1.54</v>
      </c>
      <c r="I9" s="157">
        <f>ROUND(E9*H9,2)</f>
        <v>110.88</v>
      </c>
      <c r="J9" s="158">
        <v>121.96</v>
      </c>
      <c r="K9" s="157">
        <f>ROUND(E9*J9,2)</f>
        <v>8781.1200000000008</v>
      </c>
      <c r="L9" s="157">
        <v>21</v>
      </c>
      <c r="M9" s="157">
        <f>G9*(1+L9/100)</f>
        <v>0</v>
      </c>
      <c r="N9" s="156">
        <v>4.0000000000000003E-5</v>
      </c>
      <c r="O9" s="156">
        <f>ROUND(E9*N9,2)</f>
        <v>0</v>
      </c>
      <c r="P9" s="156">
        <v>0</v>
      </c>
      <c r="Q9" s="156">
        <f>ROUND(E9*P9,2)</f>
        <v>0</v>
      </c>
      <c r="R9" s="157"/>
      <c r="S9" s="157" t="s">
        <v>125</v>
      </c>
      <c r="T9" s="157" t="s">
        <v>126</v>
      </c>
      <c r="U9" s="157">
        <v>0.308</v>
      </c>
      <c r="V9" s="157">
        <f>ROUND(E9*U9,2)</f>
        <v>22.18</v>
      </c>
      <c r="W9" s="157"/>
      <c r="X9" s="157" t="s">
        <v>127</v>
      </c>
      <c r="Y9" s="147"/>
      <c r="Z9" s="147"/>
      <c r="AA9" s="147"/>
      <c r="AB9" s="147"/>
      <c r="AC9" s="147"/>
      <c r="AD9" s="147"/>
      <c r="AE9" s="147"/>
      <c r="AF9" s="147"/>
      <c r="AG9" s="147" t="s">
        <v>128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 x14ac:dyDescent="0.2">
      <c r="A10" s="154"/>
      <c r="B10" s="155"/>
      <c r="C10" s="184" t="s">
        <v>247</v>
      </c>
      <c r="D10" s="159"/>
      <c r="E10" s="160">
        <v>72</v>
      </c>
      <c r="F10" s="157"/>
      <c r="G10" s="157"/>
      <c r="H10" s="157"/>
      <c r="I10" s="157"/>
      <c r="J10" s="157"/>
      <c r="K10" s="157"/>
      <c r="L10" s="157"/>
      <c r="M10" s="157"/>
      <c r="N10" s="156"/>
      <c r="O10" s="156"/>
      <c r="P10" s="156"/>
      <c r="Q10" s="156"/>
      <c r="R10" s="157"/>
      <c r="S10" s="157"/>
      <c r="T10" s="157"/>
      <c r="U10" s="157"/>
      <c r="V10" s="157"/>
      <c r="W10" s="157"/>
      <c r="X10" s="157"/>
      <c r="Y10" s="147"/>
      <c r="Z10" s="147"/>
      <c r="AA10" s="147"/>
      <c r="AB10" s="147"/>
      <c r="AC10" s="147"/>
      <c r="AD10" s="147"/>
      <c r="AE10" s="147"/>
      <c r="AF10" s="147"/>
      <c r="AG10" s="147" t="s">
        <v>129</v>
      </c>
      <c r="AH10" s="147">
        <v>0</v>
      </c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x14ac:dyDescent="0.2">
      <c r="A11" s="163" t="s">
        <v>120</v>
      </c>
      <c r="B11" s="164" t="s">
        <v>84</v>
      </c>
      <c r="C11" s="182" t="s">
        <v>85</v>
      </c>
      <c r="D11" s="165"/>
      <c r="E11" s="166"/>
      <c r="F11" s="167"/>
      <c r="G11" s="168">
        <f>SUMIF(AG12:AG72,"&lt;&gt;NOR",G12:G72)</f>
        <v>0</v>
      </c>
      <c r="H11" s="162"/>
      <c r="I11" s="162">
        <f>SUM(I12:I72)</f>
        <v>56533.26</v>
      </c>
      <c r="J11" s="162"/>
      <c r="K11" s="162">
        <f>SUM(K12:K72)</f>
        <v>57494.989999999983</v>
      </c>
      <c r="L11" s="162"/>
      <c r="M11" s="162">
        <f>SUM(M12:M72)</f>
        <v>0</v>
      </c>
      <c r="N11" s="161"/>
      <c r="O11" s="161">
        <f>SUM(O12:O72)</f>
        <v>0.5</v>
      </c>
      <c r="P11" s="161"/>
      <c r="Q11" s="161">
        <f>SUM(Q12:Q72)</f>
        <v>0.12</v>
      </c>
      <c r="R11" s="162"/>
      <c r="S11" s="162"/>
      <c r="T11" s="162"/>
      <c r="U11" s="162"/>
      <c r="V11" s="162">
        <f>SUM(V12:V72)</f>
        <v>114.88999999999997</v>
      </c>
      <c r="W11" s="162"/>
      <c r="X11" s="162"/>
      <c r="AG11" t="s">
        <v>121</v>
      </c>
    </row>
    <row r="12" spans="1:60" outlineLevel="1" x14ac:dyDescent="0.2">
      <c r="A12" s="169">
        <v>2</v>
      </c>
      <c r="B12" s="170" t="s">
        <v>130</v>
      </c>
      <c r="C12" s="183" t="s">
        <v>131</v>
      </c>
      <c r="D12" s="171" t="s">
        <v>132</v>
      </c>
      <c r="E12" s="172">
        <v>36</v>
      </c>
      <c r="F12" s="173"/>
      <c r="G12" s="174">
        <f>ROUND(E12*F12,2)</f>
        <v>0</v>
      </c>
      <c r="H12" s="158">
        <v>0</v>
      </c>
      <c r="I12" s="157">
        <f>ROUND(E12*H12,2)</f>
        <v>0</v>
      </c>
      <c r="J12" s="158">
        <v>20.6</v>
      </c>
      <c r="K12" s="157">
        <f>ROUND(E12*J12,2)</f>
        <v>741.6</v>
      </c>
      <c r="L12" s="157">
        <v>21</v>
      </c>
      <c r="M12" s="157">
        <f>G12*(1+L12/100)</f>
        <v>0</v>
      </c>
      <c r="N12" s="156">
        <v>0</v>
      </c>
      <c r="O12" s="156">
        <f>ROUND(E12*N12,2)</f>
        <v>0</v>
      </c>
      <c r="P12" s="156">
        <v>2.7999999999999998E-4</v>
      </c>
      <c r="Q12" s="156">
        <f>ROUND(E12*P12,2)</f>
        <v>0.01</v>
      </c>
      <c r="R12" s="157"/>
      <c r="S12" s="157" t="s">
        <v>125</v>
      </c>
      <c r="T12" s="157" t="s">
        <v>126</v>
      </c>
      <c r="U12" s="157">
        <v>5.1999999999999998E-2</v>
      </c>
      <c r="V12" s="157">
        <f>ROUND(E12*U12,2)</f>
        <v>1.87</v>
      </c>
      <c r="W12" s="157"/>
      <c r="X12" s="157" t="s">
        <v>127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133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 x14ac:dyDescent="0.2">
      <c r="A13" s="154"/>
      <c r="B13" s="155"/>
      <c r="C13" s="184" t="s">
        <v>248</v>
      </c>
      <c r="D13" s="159"/>
      <c r="E13" s="160">
        <v>24</v>
      </c>
      <c r="F13" s="157"/>
      <c r="G13" s="157"/>
      <c r="H13" s="157"/>
      <c r="I13" s="157"/>
      <c r="J13" s="157"/>
      <c r="K13" s="157"/>
      <c r="L13" s="157"/>
      <c r="M13" s="157"/>
      <c r="N13" s="156"/>
      <c r="O13" s="156"/>
      <c r="P13" s="156"/>
      <c r="Q13" s="156"/>
      <c r="R13" s="157"/>
      <c r="S13" s="157"/>
      <c r="T13" s="157"/>
      <c r="U13" s="157"/>
      <c r="V13" s="157"/>
      <c r="W13" s="157"/>
      <c r="X13" s="157"/>
      <c r="Y13" s="147"/>
      <c r="Z13" s="147"/>
      <c r="AA13" s="147"/>
      <c r="AB13" s="147"/>
      <c r="AC13" s="147"/>
      <c r="AD13" s="147"/>
      <c r="AE13" s="147"/>
      <c r="AF13" s="147"/>
      <c r="AG13" s="147" t="s">
        <v>129</v>
      </c>
      <c r="AH13" s="147">
        <v>0</v>
      </c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 x14ac:dyDescent="0.2">
      <c r="A14" s="154"/>
      <c r="B14" s="155"/>
      <c r="C14" s="184" t="s">
        <v>249</v>
      </c>
      <c r="D14" s="159"/>
      <c r="E14" s="160">
        <v>6</v>
      </c>
      <c r="F14" s="157"/>
      <c r="G14" s="157"/>
      <c r="H14" s="157"/>
      <c r="I14" s="157"/>
      <c r="J14" s="157"/>
      <c r="K14" s="157"/>
      <c r="L14" s="157"/>
      <c r="M14" s="157"/>
      <c r="N14" s="156"/>
      <c r="O14" s="156"/>
      <c r="P14" s="156"/>
      <c r="Q14" s="156"/>
      <c r="R14" s="157"/>
      <c r="S14" s="157"/>
      <c r="T14" s="157"/>
      <c r="U14" s="157"/>
      <c r="V14" s="157"/>
      <c r="W14" s="157"/>
      <c r="X14" s="157"/>
      <c r="Y14" s="147"/>
      <c r="Z14" s="147"/>
      <c r="AA14" s="147"/>
      <c r="AB14" s="147"/>
      <c r="AC14" s="147"/>
      <c r="AD14" s="147"/>
      <c r="AE14" s="147"/>
      <c r="AF14" s="147"/>
      <c r="AG14" s="147" t="s">
        <v>129</v>
      </c>
      <c r="AH14" s="147">
        <v>0</v>
      </c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 x14ac:dyDescent="0.2">
      <c r="A15" s="154"/>
      <c r="B15" s="155"/>
      <c r="C15" s="184" t="s">
        <v>250</v>
      </c>
      <c r="D15" s="159"/>
      <c r="E15" s="160">
        <v>3</v>
      </c>
      <c r="F15" s="157"/>
      <c r="G15" s="157"/>
      <c r="H15" s="157"/>
      <c r="I15" s="157"/>
      <c r="J15" s="157"/>
      <c r="K15" s="157"/>
      <c r="L15" s="157"/>
      <c r="M15" s="157"/>
      <c r="N15" s="156"/>
      <c r="O15" s="156"/>
      <c r="P15" s="156"/>
      <c r="Q15" s="156"/>
      <c r="R15" s="157"/>
      <c r="S15" s="157"/>
      <c r="T15" s="157"/>
      <c r="U15" s="157"/>
      <c r="V15" s="157"/>
      <c r="W15" s="157"/>
      <c r="X15" s="157"/>
      <c r="Y15" s="147"/>
      <c r="Z15" s="147"/>
      <c r="AA15" s="147"/>
      <c r="AB15" s="147"/>
      <c r="AC15" s="147"/>
      <c r="AD15" s="147"/>
      <c r="AE15" s="147"/>
      <c r="AF15" s="147"/>
      <c r="AG15" s="147" t="s">
        <v>129</v>
      </c>
      <c r="AH15" s="147">
        <v>0</v>
      </c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 x14ac:dyDescent="0.2">
      <c r="A16" s="154"/>
      <c r="B16" s="155"/>
      <c r="C16" s="184" t="s">
        <v>251</v>
      </c>
      <c r="D16" s="159"/>
      <c r="E16" s="160">
        <v>3</v>
      </c>
      <c r="F16" s="157"/>
      <c r="G16" s="157"/>
      <c r="H16" s="157"/>
      <c r="I16" s="157"/>
      <c r="J16" s="157"/>
      <c r="K16" s="157"/>
      <c r="L16" s="157"/>
      <c r="M16" s="157"/>
      <c r="N16" s="156"/>
      <c r="O16" s="156"/>
      <c r="P16" s="156"/>
      <c r="Q16" s="156"/>
      <c r="R16" s="157"/>
      <c r="S16" s="157"/>
      <c r="T16" s="157"/>
      <c r="U16" s="157"/>
      <c r="V16" s="157"/>
      <c r="W16" s="157"/>
      <c r="X16" s="157"/>
      <c r="Y16" s="147"/>
      <c r="Z16" s="147"/>
      <c r="AA16" s="147"/>
      <c r="AB16" s="147"/>
      <c r="AC16" s="147"/>
      <c r="AD16" s="147"/>
      <c r="AE16" s="147"/>
      <c r="AF16" s="147"/>
      <c r="AG16" s="147" t="s">
        <v>129</v>
      </c>
      <c r="AH16" s="147">
        <v>0</v>
      </c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 x14ac:dyDescent="0.2">
      <c r="A17" s="169">
        <v>3</v>
      </c>
      <c r="B17" s="170" t="s">
        <v>134</v>
      </c>
      <c r="C17" s="183" t="s">
        <v>135</v>
      </c>
      <c r="D17" s="171" t="s">
        <v>132</v>
      </c>
      <c r="E17" s="172">
        <v>48</v>
      </c>
      <c r="F17" s="173"/>
      <c r="G17" s="174">
        <f>ROUND(E17*F17,2)</f>
        <v>0</v>
      </c>
      <c r="H17" s="158">
        <v>0</v>
      </c>
      <c r="I17" s="157">
        <f>ROUND(E17*H17,2)</f>
        <v>0</v>
      </c>
      <c r="J17" s="158">
        <v>32.9</v>
      </c>
      <c r="K17" s="157">
        <f>ROUND(E17*J17,2)</f>
        <v>1579.2</v>
      </c>
      <c r="L17" s="157">
        <v>21</v>
      </c>
      <c r="M17" s="157">
        <f>G17*(1+L17/100)</f>
        <v>0</v>
      </c>
      <c r="N17" s="156">
        <v>0</v>
      </c>
      <c r="O17" s="156">
        <f>ROUND(E17*N17,2)</f>
        <v>0</v>
      </c>
      <c r="P17" s="156">
        <v>2.9E-4</v>
      </c>
      <c r="Q17" s="156">
        <f>ROUND(E17*P17,2)</f>
        <v>0.01</v>
      </c>
      <c r="R17" s="157"/>
      <c r="S17" s="157" t="s">
        <v>125</v>
      </c>
      <c r="T17" s="157" t="s">
        <v>126</v>
      </c>
      <c r="U17" s="157">
        <v>8.3000000000000004E-2</v>
      </c>
      <c r="V17" s="157">
        <f>ROUND(E17*U17,2)</f>
        <v>3.98</v>
      </c>
      <c r="W17" s="157"/>
      <c r="X17" s="157" t="s">
        <v>127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133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 x14ac:dyDescent="0.2">
      <c r="A18" s="154"/>
      <c r="B18" s="155"/>
      <c r="C18" s="184" t="s">
        <v>252</v>
      </c>
      <c r="D18" s="159"/>
      <c r="E18" s="160">
        <v>24</v>
      </c>
      <c r="F18" s="157"/>
      <c r="G18" s="157"/>
      <c r="H18" s="157"/>
      <c r="I18" s="157"/>
      <c r="J18" s="157"/>
      <c r="K18" s="157"/>
      <c r="L18" s="157"/>
      <c r="M18" s="157"/>
      <c r="N18" s="156"/>
      <c r="O18" s="156"/>
      <c r="P18" s="156"/>
      <c r="Q18" s="156"/>
      <c r="R18" s="157"/>
      <c r="S18" s="157"/>
      <c r="T18" s="157"/>
      <c r="U18" s="157"/>
      <c r="V18" s="157"/>
      <c r="W18" s="157"/>
      <c r="X18" s="157"/>
      <c r="Y18" s="147"/>
      <c r="Z18" s="147"/>
      <c r="AA18" s="147"/>
      <c r="AB18" s="147"/>
      <c r="AC18" s="147"/>
      <c r="AD18" s="147"/>
      <c r="AE18" s="147"/>
      <c r="AF18" s="147"/>
      <c r="AG18" s="147" t="s">
        <v>129</v>
      </c>
      <c r="AH18" s="147">
        <v>0</v>
      </c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 x14ac:dyDescent="0.2">
      <c r="A19" s="154"/>
      <c r="B19" s="155"/>
      <c r="C19" s="184" t="s">
        <v>253</v>
      </c>
      <c r="D19" s="159"/>
      <c r="E19" s="160">
        <v>24</v>
      </c>
      <c r="F19" s="157"/>
      <c r="G19" s="157"/>
      <c r="H19" s="157"/>
      <c r="I19" s="157"/>
      <c r="J19" s="157"/>
      <c r="K19" s="157"/>
      <c r="L19" s="157"/>
      <c r="M19" s="157"/>
      <c r="N19" s="156"/>
      <c r="O19" s="156"/>
      <c r="P19" s="156"/>
      <c r="Q19" s="156"/>
      <c r="R19" s="157"/>
      <c r="S19" s="157"/>
      <c r="T19" s="157"/>
      <c r="U19" s="157"/>
      <c r="V19" s="157"/>
      <c r="W19" s="157"/>
      <c r="X19" s="157"/>
      <c r="Y19" s="147"/>
      <c r="Z19" s="147"/>
      <c r="AA19" s="147"/>
      <c r="AB19" s="147"/>
      <c r="AC19" s="147"/>
      <c r="AD19" s="147"/>
      <c r="AE19" s="147"/>
      <c r="AF19" s="147"/>
      <c r="AG19" s="147" t="s">
        <v>129</v>
      </c>
      <c r="AH19" s="147">
        <v>0</v>
      </c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 x14ac:dyDescent="0.2">
      <c r="A20" s="175">
        <v>4</v>
      </c>
      <c r="B20" s="176" t="s">
        <v>254</v>
      </c>
      <c r="C20" s="185" t="s">
        <v>255</v>
      </c>
      <c r="D20" s="177" t="s">
        <v>136</v>
      </c>
      <c r="E20" s="178">
        <v>6</v>
      </c>
      <c r="F20" s="179"/>
      <c r="G20" s="180">
        <f>ROUND(E20*F20,2)</f>
        <v>0</v>
      </c>
      <c r="H20" s="158">
        <v>259.82</v>
      </c>
      <c r="I20" s="157">
        <f>ROUND(E20*H20,2)</f>
        <v>1558.92</v>
      </c>
      <c r="J20" s="158">
        <v>144.18</v>
      </c>
      <c r="K20" s="157">
        <f>ROUND(E20*J20,2)</f>
        <v>865.08</v>
      </c>
      <c r="L20" s="157">
        <v>21</v>
      </c>
      <c r="M20" s="157">
        <f>G20*(1+L20/100)</f>
        <v>0</v>
      </c>
      <c r="N20" s="156">
        <v>2.5000000000000001E-4</v>
      </c>
      <c r="O20" s="156">
        <f>ROUND(E20*N20,2)</f>
        <v>0</v>
      </c>
      <c r="P20" s="156">
        <v>0</v>
      </c>
      <c r="Q20" s="156">
        <f>ROUND(E20*P20,2)</f>
        <v>0</v>
      </c>
      <c r="R20" s="157"/>
      <c r="S20" s="157" t="s">
        <v>125</v>
      </c>
      <c r="T20" s="157" t="s">
        <v>126</v>
      </c>
      <c r="U20" s="157">
        <v>0.28599999999999998</v>
      </c>
      <c r="V20" s="157">
        <f>ROUND(E20*U20,2)</f>
        <v>1.72</v>
      </c>
      <c r="W20" s="157"/>
      <c r="X20" s="157" t="s">
        <v>127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133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 x14ac:dyDescent="0.2">
      <c r="A21" s="175">
        <v>5</v>
      </c>
      <c r="B21" s="176" t="s">
        <v>239</v>
      </c>
      <c r="C21" s="185" t="s">
        <v>240</v>
      </c>
      <c r="D21" s="177" t="s">
        <v>136</v>
      </c>
      <c r="E21" s="178">
        <v>2</v>
      </c>
      <c r="F21" s="179"/>
      <c r="G21" s="180">
        <f>ROUND(E21*F21,2)</f>
        <v>0</v>
      </c>
      <c r="H21" s="158">
        <v>383.77</v>
      </c>
      <c r="I21" s="157">
        <f>ROUND(E21*H21,2)</f>
        <v>767.54</v>
      </c>
      <c r="J21" s="158">
        <v>212.23</v>
      </c>
      <c r="K21" s="157">
        <f>ROUND(E21*J21,2)</f>
        <v>424.46</v>
      </c>
      <c r="L21" s="157">
        <v>21</v>
      </c>
      <c r="M21" s="157">
        <f>G21*(1+L21/100)</f>
        <v>0</v>
      </c>
      <c r="N21" s="156">
        <v>4.6999999999999999E-4</v>
      </c>
      <c r="O21" s="156">
        <f>ROUND(E21*N21,2)</f>
        <v>0</v>
      </c>
      <c r="P21" s="156">
        <v>0</v>
      </c>
      <c r="Q21" s="156">
        <f>ROUND(E21*P21,2)</f>
        <v>0</v>
      </c>
      <c r="R21" s="157"/>
      <c r="S21" s="157" t="s">
        <v>125</v>
      </c>
      <c r="T21" s="157" t="s">
        <v>126</v>
      </c>
      <c r="U21" s="157">
        <v>0.42099999999999999</v>
      </c>
      <c r="V21" s="157">
        <f>ROUND(E21*U21,2)</f>
        <v>0.84</v>
      </c>
      <c r="W21" s="157"/>
      <c r="X21" s="157" t="s">
        <v>127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133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 x14ac:dyDescent="0.2">
      <c r="A22" s="175">
        <v>6</v>
      </c>
      <c r="B22" s="176" t="s">
        <v>137</v>
      </c>
      <c r="C22" s="185" t="s">
        <v>138</v>
      </c>
      <c r="D22" s="177" t="s">
        <v>136</v>
      </c>
      <c r="E22" s="178">
        <v>2</v>
      </c>
      <c r="F22" s="179"/>
      <c r="G22" s="180">
        <f>ROUND(E22*F22,2)</f>
        <v>0</v>
      </c>
      <c r="H22" s="158">
        <v>971.65</v>
      </c>
      <c r="I22" s="157">
        <f>ROUND(E22*H22,2)</f>
        <v>1943.3</v>
      </c>
      <c r="J22" s="158">
        <v>288.35000000000002</v>
      </c>
      <c r="K22" s="157">
        <f>ROUND(E22*J22,2)</f>
        <v>576.70000000000005</v>
      </c>
      <c r="L22" s="157">
        <v>21</v>
      </c>
      <c r="M22" s="157">
        <f>G22*(1+L22/100)</f>
        <v>0</v>
      </c>
      <c r="N22" s="156">
        <v>1.2999999999999999E-3</v>
      </c>
      <c r="O22" s="156">
        <f>ROUND(E22*N22,2)</f>
        <v>0</v>
      </c>
      <c r="P22" s="156">
        <v>0</v>
      </c>
      <c r="Q22" s="156">
        <f>ROUND(E22*P22,2)</f>
        <v>0</v>
      </c>
      <c r="R22" s="157"/>
      <c r="S22" s="157" t="s">
        <v>125</v>
      </c>
      <c r="T22" s="157" t="s">
        <v>126</v>
      </c>
      <c r="U22" s="157">
        <v>0.57199999999999995</v>
      </c>
      <c r="V22" s="157">
        <f>ROUND(E22*U22,2)</f>
        <v>1.1399999999999999</v>
      </c>
      <c r="W22" s="157"/>
      <c r="X22" s="157" t="s">
        <v>127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133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 x14ac:dyDescent="0.2">
      <c r="A23" s="169">
        <v>7</v>
      </c>
      <c r="B23" s="170" t="s">
        <v>139</v>
      </c>
      <c r="C23" s="183" t="s">
        <v>241</v>
      </c>
      <c r="D23" s="171" t="s">
        <v>132</v>
      </c>
      <c r="E23" s="172">
        <v>6</v>
      </c>
      <c r="F23" s="173"/>
      <c r="G23" s="174">
        <f>ROUND(E23*F23,2)</f>
        <v>0</v>
      </c>
      <c r="H23" s="158">
        <v>168.92</v>
      </c>
      <c r="I23" s="157">
        <f>ROUND(E23*H23,2)</f>
        <v>1013.52</v>
      </c>
      <c r="J23" s="158">
        <v>327.58</v>
      </c>
      <c r="K23" s="157">
        <f>ROUND(E23*J23,2)</f>
        <v>1965.48</v>
      </c>
      <c r="L23" s="157">
        <v>21</v>
      </c>
      <c r="M23" s="157">
        <f>G23*(1+L23/100)</f>
        <v>0</v>
      </c>
      <c r="N23" s="156">
        <v>5.3499999999999997E-3</v>
      </c>
      <c r="O23" s="156">
        <f>ROUND(E23*N23,2)</f>
        <v>0.03</v>
      </c>
      <c r="P23" s="156">
        <v>0</v>
      </c>
      <c r="Q23" s="156">
        <f>ROUND(E23*P23,2)</f>
        <v>0</v>
      </c>
      <c r="R23" s="157"/>
      <c r="S23" s="157" t="s">
        <v>125</v>
      </c>
      <c r="T23" s="157" t="s">
        <v>126</v>
      </c>
      <c r="U23" s="157">
        <v>0.68279999999999996</v>
      </c>
      <c r="V23" s="157">
        <f>ROUND(E23*U23,2)</f>
        <v>4.0999999999999996</v>
      </c>
      <c r="W23" s="157"/>
      <c r="X23" s="157" t="s">
        <v>127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133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 x14ac:dyDescent="0.2">
      <c r="A24" s="154"/>
      <c r="B24" s="155"/>
      <c r="C24" s="184" t="s">
        <v>242</v>
      </c>
      <c r="D24" s="159"/>
      <c r="E24" s="160">
        <v>6</v>
      </c>
      <c r="F24" s="157"/>
      <c r="G24" s="157"/>
      <c r="H24" s="157"/>
      <c r="I24" s="157"/>
      <c r="J24" s="157"/>
      <c r="K24" s="157"/>
      <c r="L24" s="157"/>
      <c r="M24" s="157"/>
      <c r="N24" s="156"/>
      <c r="O24" s="156"/>
      <c r="P24" s="156"/>
      <c r="Q24" s="156"/>
      <c r="R24" s="157"/>
      <c r="S24" s="157"/>
      <c r="T24" s="157"/>
      <c r="U24" s="157"/>
      <c r="V24" s="157"/>
      <c r="W24" s="157"/>
      <c r="X24" s="157"/>
      <c r="Y24" s="147"/>
      <c r="Z24" s="147"/>
      <c r="AA24" s="147"/>
      <c r="AB24" s="147"/>
      <c r="AC24" s="147"/>
      <c r="AD24" s="147"/>
      <c r="AE24" s="147"/>
      <c r="AF24" s="147"/>
      <c r="AG24" s="147" t="s">
        <v>129</v>
      </c>
      <c r="AH24" s="147">
        <v>0</v>
      </c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 x14ac:dyDescent="0.2">
      <c r="A25" s="169">
        <v>8</v>
      </c>
      <c r="B25" s="170" t="s">
        <v>256</v>
      </c>
      <c r="C25" s="183" t="s">
        <v>257</v>
      </c>
      <c r="D25" s="171" t="s">
        <v>132</v>
      </c>
      <c r="E25" s="172">
        <v>30</v>
      </c>
      <c r="F25" s="173"/>
      <c r="G25" s="174">
        <f>ROUND(E25*F25,2)</f>
        <v>0</v>
      </c>
      <c r="H25" s="158">
        <v>182.42</v>
      </c>
      <c r="I25" s="157">
        <f>ROUND(E25*H25,2)</f>
        <v>5472.6</v>
      </c>
      <c r="J25" s="158">
        <v>327.58</v>
      </c>
      <c r="K25" s="157">
        <f>ROUND(E25*J25,2)</f>
        <v>9827.4</v>
      </c>
      <c r="L25" s="157">
        <v>21</v>
      </c>
      <c r="M25" s="157">
        <f>G25*(1+L25/100)</f>
        <v>0</v>
      </c>
      <c r="N25" s="156">
        <v>5.4099999999999999E-3</v>
      </c>
      <c r="O25" s="156">
        <f>ROUND(E25*N25,2)</f>
        <v>0.16</v>
      </c>
      <c r="P25" s="156">
        <v>0</v>
      </c>
      <c r="Q25" s="156">
        <f>ROUND(E25*P25,2)</f>
        <v>0</v>
      </c>
      <c r="R25" s="157"/>
      <c r="S25" s="157" t="s">
        <v>125</v>
      </c>
      <c r="T25" s="157" t="s">
        <v>126</v>
      </c>
      <c r="U25" s="157">
        <v>0.68279999999999996</v>
      </c>
      <c r="V25" s="157">
        <f>ROUND(E25*U25,2)</f>
        <v>20.48</v>
      </c>
      <c r="W25" s="157"/>
      <c r="X25" s="157" t="s">
        <v>127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133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 x14ac:dyDescent="0.2">
      <c r="A26" s="154"/>
      <c r="B26" s="155"/>
      <c r="C26" s="184" t="s">
        <v>258</v>
      </c>
      <c r="D26" s="159"/>
      <c r="E26" s="160">
        <v>24</v>
      </c>
      <c r="F26" s="157"/>
      <c r="G26" s="157"/>
      <c r="H26" s="157"/>
      <c r="I26" s="157"/>
      <c r="J26" s="157"/>
      <c r="K26" s="157"/>
      <c r="L26" s="157"/>
      <c r="M26" s="157"/>
      <c r="N26" s="156"/>
      <c r="O26" s="156"/>
      <c r="P26" s="156"/>
      <c r="Q26" s="156"/>
      <c r="R26" s="157"/>
      <c r="S26" s="157"/>
      <c r="T26" s="157"/>
      <c r="U26" s="157"/>
      <c r="V26" s="157"/>
      <c r="W26" s="157"/>
      <c r="X26" s="157"/>
      <c r="Y26" s="147"/>
      <c r="Z26" s="147"/>
      <c r="AA26" s="147"/>
      <c r="AB26" s="147"/>
      <c r="AC26" s="147"/>
      <c r="AD26" s="147"/>
      <c r="AE26" s="147"/>
      <c r="AF26" s="147"/>
      <c r="AG26" s="147" t="s">
        <v>129</v>
      </c>
      <c r="AH26" s="147">
        <v>0</v>
      </c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 x14ac:dyDescent="0.2">
      <c r="A27" s="154"/>
      <c r="B27" s="155"/>
      <c r="C27" s="184" t="s">
        <v>259</v>
      </c>
      <c r="D27" s="159"/>
      <c r="E27" s="160">
        <v>6</v>
      </c>
      <c r="F27" s="157"/>
      <c r="G27" s="157"/>
      <c r="H27" s="157"/>
      <c r="I27" s="157"/>
      <c r="J27" s="157"/>
      <c r="K27" s="157"/>
      <c r="L27" s="157"/>
      <c r="M27" s="157"/>
      <c r="N27" s="156"/>
      <c r="O27" s="156"/>
      <c r="P27" s="156"/>
      <c r="Q27" s="156"/>
      <c r="R27" s="157"/>
      <c r="S27" s="157"/>
      <c r="T27" s="157"/>
      <c r="U27" s="157"/>
      <c r="V27" s="157"/>
      <c r="W27" s="157"/>
      <c r="X27" s="157"/>
      <c r="Y27" s="147"/>
      <c r="Z27" s="147"/>
      <c r="AA27" s="147"/>
      <c r="AB27" s="147"/>
      <c r="AC27" s="147"/>
      <c r="AD27" s="147"/>
      <c r="AE27" s="147"/>
      <c r="AF27" s="147"/>
      <c r="AG27" s="147" t="s">
        <v>129</v>
      </c>
      <c r="AH27" s="147">
        <v>0</v>
      </c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 x14ac:dyDescent="0.2">
      <c r="A28" s="169">
        <v>9</v>
      </c>
      <c r="B28" s="170" t="s">
        <v>140</v>
      </c>
      <c r="C28" s="183" t="s">
        <v>243</v>
      </c>
      <c r="D28" s="171" t="s">
        <v>132</v>
      </c>
      <c r="E28" s="172">
        <v>24</v>
      </c>
      <c r="F28" s="173"/>
      <c r="G28" s="174">
        <f>ROUND(E28*F28,2)</f>
        <v>0</v>
      </c>
      <c r="H28" s="158">
        <v>338.03</v>
      </c>
      <c r="I28" s="157">
        <f>ROUND(E28*H28,2)</f>
        <v>8112.72</v>
      </c>
      <c r="J28" s="158">
        <v>367.97</v>
      </c>
      <c r="K28" s="157">
        <f>ROUND(E28*J28,2)</f>
        <v>8831.2800000000007</v>
      </c>
      <c r="L28" s="157">
        <v>21</v>
      </c>
      <c r="M28" s="157">
        <f>G28*(1+L28/100)</f>
        <v>0</v>
      </c>
      <c r="N28" s="156">
        <v>5.7299999999999999E-3</v>
      </c>
      <c r="O28" s="156">
        <f>ROUND(E28*N28,2)</f>
        <v>0.14000000000000001</v>
      </c>
      <c r="P28" s="156">
        <v>0</v>
      </c>
      <c r="Q28" s="156">
        <f>ROUND(E28*P28,2)</f>
        <v>0</v>
      </c>
      <c r="R28" s="157"/>
      <c r="S28" s="157" t="s">
        <v>125</v>
      </c>
      <c r="T28" s="157" t="s">
        <v>126</v>
      </c>
      <c r="U28" s="157">
        <v>0.75470000000000004</v>
      </c>
      <c r="V28" s="157">
        <f>ROUND(E28*U28,2)</f>
        <v>18.11</v>
      </c>
      <c r="W28" s="157"/>
      <c r="X28" s="157" t="s">
        <v>127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133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 x14ac:dyDescent="0.2">
      <c r="A29" s="154"/>
      <c r="B29" s="155"/>
      <c r="C29" s="184" t="s">
        <v>258</v>
      </c>
      <c r="D29" s="159"/>
      <c r="E29" s="160">
        <v>24</v>
      </c>
      <c r="F29" s="157"/>
      <c r="G29" s="157"/>
      <c r="H29" s="157"/>
      <c r="I29" s="157"/>
      <c r="J29" s="157"/>
      <c r="K29" s="157"/>
      <c r="L29" s="157"/>
      <c r="M29" s="157"/>
      <c r="N29" s="156"/>
      <c r="O29" s="156"/>
      <c r="P29" s="156"/>
      <c r="Q29" s="156"/>
      <c r="R29" s="157"/>
      <c r="S29" s="157"/>
      <c r="T29" s="157"/>
      <c r="U29" s="157"/>
      <c r="V29" s="157"/>
      <c r="W29" s="157"/>
      <c r="X29" s="157"/>
      <c r="Y29" s="147"/>
      <c r="Z29" s="147"/>
      <c r="AA29" s="147"/>
      <c r="AB29" s="147"/>
      <c r="AC29" s="147"/>
      <c r="AD29" s="147"/>
      <c r="AE29" s="147"/>
      <c r="AF29" s="147"/>
      <c r="AG29" s="147" t="s">
        <v>129</v>
      </c>
      <c r="AH29" s="147">
        <v>0</v>
      </c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 x14ac:dyDescent="0.2">
      <c r="A30" s="169">
        <v>10</v>
      </c>
      <c r="B30" s="170" t="s">
        <v>141</v>
      </c>
      <c r="C30" s="183" t="s">
        <v>244</v>
      </c>
      <c r="D30" s="171" t="s">
        <v>132</v>
      </c>
      <c r="E30" s="172">
        <v>24</v>
      </c>
      <c r="F30" s="173"/>
      <c r="G30" s="174">
        <f>ROUND(E30*F30,2)</f>
        <v>0</v>
      </c>
      <c r="H30" s="158">
        <v>604.98</v>
      </c>
      <c r="I30" s="157">
        <f>ROUND(E30*H30,2)</f>
        <v>14519.52</v>
      </c>
      <c r="J30" s="158">
        <v>494.02</v>
      </c>
      <c r="K30" s="157">
        <f>ROUND(E30*J30,2)</f>
        <v>11856.48</v>
      </c>
      <c r="L30" s="157">
        <v>21</v>
      </c>
      <c r="M30" s="157">
        <f>G30*(1+L30/100)</f>
        <v>0</v>
      </c>
      <c r="N30" s="156">
        <v>6.7999999999999996E-3</v>
      </c>
      <c r="O30" s="156">
        <f>ROUND(E30*N30,2)</f>
        <v>0.16</v>
      </c>
      <c r="P30" s="156">
        <v>0</v>
      </c>
      <c r="Q30" s="156">
        <f>ROUND(E30*P30,2)</f>
        <v>0</v>
      </c>
      <c r="R30" s="157"/>
      <c r="S30" s="157" t="s">
        <v>125</v>
      </c>
      <c r="T30" s="157" t="s">
        <v>126</v>
      </c>
      <c r="U30" s="157">
        <v>1.0047999999999999</v>
      </c>
      <c r="V30" s="157">
        <f>ROUND(E30*U30,2)</f>
        <v>24.12</v>
      </c>
      <c r="W30" s="157"/>
      <c r="X30" s="157" t="s">
        <v>127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133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 x14ac:dyDescent="0.2">
      <c r="A31" s="154"/>
      <c r="B31" s="155"/>
      <c r="C31" s="184" t="s">
        <v>258</v>
      </c>
      <c r="D31" s="159"/>
      <c r="E31" s="160">
        <v>24</v>
      </c>
      <c r="F31" s="157"/>
      <c r="G31" s="157"/>
      <c r="H31" s="157"/>
      <c r="I31" s="157"/>
      <c r="J31" s="157"/>
      <c r="K31" s="157"/>
      <c r="L31" s="157"/>
      <c r="M31" s="157"/>
      <c r="N31" s="156"/>
      <c r="O31" s="156"/>
      <c r="P31" s="156"/>
      <c r="Q31" s="156"/>
      <c r="R31" s="157"/>
      <c r="S31" s="157"/>
      <c r="T31" s="157"/>
      <c r="U31" s="157"/>
      <c r="V31" s="157"/>
      <c r="W31" s="157"/>
      <c r="X31" s="157"/>
      <c r="Y31" s="147"/>
      <c r="Z31" s="147"/>
      <c r="AA31" s="147"/>
      <c r="AB31" s="147"/>
      <c r="AC31" s="147"/>
      <c r="AD31" s="147"/>
      <c r="AE31" s="147"/>
      <c r="AF31" s="147"/>
      <c r="AG31" s="147" t="s">
        <v>129</v>
      </c>
      <c r="AH31" s="147">
        <v>0</v>
      </c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ht="22.5" outlineLevel="1" x14ac:dyDescent="0.2">
      <c r="A32" s="169">
        <v>11</v>
      </c>
      <c r="B32" s="170" t="s">
        <v>142</v>
      </c>
      <c r="C32" s="183" t="s">
        <v>143</v>
      </c>
      <c r="D32" s="171" t="s">
        <v>132</v>
      </c>
      <c r="E32" s="172">
        <v>6</v>
      </c>
      <c r="F32" s="173"/>
      <c r="G32" s="174">
        <f>ROUND(E32*F32,2)</f>
        <v>0</v>
      </c>
      <c r="H32" s="158">
        <v>56.24</v>
      </c>
      <c r="I32" s="157">
        <f>ROUND(E32*H32,2)</f>
        <v>337.44</v>
      </c>
      <c r="J32" s="158">
        <v>65.260000000000005</v>
      </c>
      <c r="K32" s="157">
        <f>ROUND(E32*J32,2)</f>
        <v>391.56</v>
      </c>
      <c r="L32" s="157">
        <v>21</v>
      </c>
      <c r="M32" s="157">
        <f>G32*(1+L32/100)</f>
        <v>0</v>
      </c>
      <c r="N32" s="156">
        <v>6.9999999999999994E-5</v>
      </c>
      <c r="O32" s="156">
        <f>ROUND(E32*N32,2)</f>
        <v>0</v>
      </c>
      <c r="P32" s="156">
        <v>0</v>
      </c>
      <c r="Q32" s="156">
        <f>ROUND(E32*P32,2)</f>
        <v>0</v>
      </c>
      <c r="R32" s="157"/>
      <c r="S32" s="157" t="s">
        <v>125</v>
      </c>
      <c r="T32" s="157" t="s">
        <v>126</v>
      </c>
      <c r="U32" s="157">
        <v>0.14199999999999999</v>
      </c>
      <c r="V32" s="157">
        <f>ROUND(E32*U32,2)</f>
        <v>0.85</v>
      </c>
      <c r="W32" s="157"/>
      <c r="X32" s="157" t="s">
        <v>127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133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 x14ac:dyDescent="0.2">
      <c r="A33" s="154"/>
      <c r="B33" s="155"/>
      <c r="C33" s="184" t="s">
        <v>260</v>
      </c>
      <c r="D33" s="159"/>
      <c r="E33" s="160">
        <v>6</v>
      </c>
      <c r="F33" s="157"/>
      <c r="G33" s="157"/>
      <c r="H33" s="157"/>
      <c r="I33" s="157"/>
      <c r="J33" s="157"/>
      <c r="K33" s="157"/>
      <c r="L33" s="157"/>
      <c r="M33" s="157"/>
      <c r="N33" s="156"/>
      <c r="O33" s="156"/>
      <c r="P33" s="156"/>
      <c r="Q33" s="156"/>
      <c r="R33" s="157"/>
      <c r="S33" s="157"/>
      <c r="T33" s="157"/>
      <c r="U33" s="157"/>
      <c r="V33" s="157"/>
      <c r="W33" s="157"/>
      <c r="X33" s="157"/>
      <c r="Y33" s="147"/>
      <c r="Z33" s="147"/>
      <c r="AA33" s="147"/>
      <c r="AB33" s="147"/>
      <c r="AC33" s="147"/>
      <c r="AD33" s="147"/>
      <c r="AE33" s="147"/>
      <c r="AF33" s="147"/>
      <c r="AG33" s="147" t="s">
        <v>129</v>
      </c>
      <c r="AH33" s="147">
        <v>5</v>
      </c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 x14ac:dyDescent="0.2">
      <c r="A34" s="169">
        <v>12</v>
      </c>
      <c r="B34" s="170" t="s">
        <v>144</v>
      </c>
      <c r="C34" s="183" t="s">
        <v>145</v>
      </c>
      <c r="D34" s="171" t="s">
        <v>132</v>
      </c>
      <c r="E34" s="172">
        <v>24</v>
      </c>
      <c r="F34" s="173"/>
      <c r="G34" s="174">
        <f>ROUND(E34*F34,2)</f>
        <v>0</v>
      </c>
      <c r="H34" s="158">
        <v>84.58</v>
      </c>
      <c r="I34" s="157">
        <f>ROUND(E34*H34,2)</f>
        <v>2029.92</v>
      </c>
      <c r="J34" s="158">
        <v>91.92</v>
      </c>
      <c r="K34" s="157">
        <f>ROUND(E34*J34,2)</f>
        <v>2206.08</v>
      </c>
      <c r="L34" s="157">
        <v>21</v>
      </c>
      <c r="M34" s="157">
        <f>G34*(1+L34/100)</f>
        <v>0</v>
      </c>
      <c r="N34" s="156">
        <v>2.1000000000000001E-4</v>
      </c>
      <c r="O34" s="156">
        <f>ROUND(E34*N34,2)</f>
        <v>0.01</v>
      </c>
      <c r="P34" s="156">
        <v>0</v>
      </c>
      <c r="Q34" s="156">
        <f>ROUND(E34*P34,2)</f>
        <v>0</v>
      </c>
      <c r="R34" s="157"/>
      <c r="S34" s="157" t="s">
        <v>125</v>
      </c>
      <c r="T34" s="157" t="s">
        <v>126</v>
      </c>
      <c r="U34" s="157">
        <v>0.2</v>
      </c>
      <c r="V34" s="157">
        <f>ROUND(E34*U34,2)</f>
        <v>4.8</v>
      </c>
      <c r="W34" s="157"/>
      <c r="X34" s="157" t="s">
        <v>127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133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 x14ac:dyDescent="0.2">
      <c r="A35" s="154"/>
      <c r="B35" s="155"/>
      <c r="C35" s="184" t="s">
        <v>261</v>
      </c>
      <c r="D35" s="159"/>
      <c r="E35" s="160">
        <v>24</v>
      </c>
      <c r="F35" s="157"/>
      <c r="G35" s="157"/>
      <c r="H35" s="157"/>
      <c r="I35" s="157"/>
      <c r="J35" s="157"/>
      <c r="K35" s="157"/>
      <c r="L35" s="157"/>
      <c r="M35" s="157"/>
      <c r="N35" s="156"/>
      <c r="O35" s="156"/>
      <c r="P35" s="156"/>
      <c r="Q35" s="156"/>
      <c r="R35" s="157"/>
      <c r="S35" s="157"/>
      <c r="T35" s="157"/>
      <c r="U35" s="157"/>
      <c r="V35" s="157"/>
      <c r="W35" s="157"/>
      <c r="X35" s="157"/>
      <c r="Y35" s="147"/>
      <c r="Z35" s="147"/>
      <c r="AA35" s="147"/>
      <c r="AB35" s="147"/>
      <c r="AC35" s="147"/>
      <c r="AD35" s="147"/>
      <c r="AE35" s="147"/>
      <c r="AF35" s="147"/>
      <c r="AG35" s="147" t="s">
        <v>129</v>
      </c>
      <c r="AH35" s="147">
        <v>5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 x14ac:dyDescent="0.2">
      <c r="A36" s="169">
        <v>13</v>
      </c>
      <c r="B36" s="170" t="s">
        <v>262</v>
      </c>
      <c r="C36" s="183" t="s">
        <v>263</v>
      </c>
      <c r="D36" s="171" t="s">
        <v>132</v>
      </c>
      <c r="E36" s="172">
        <v>30</v>
      </c>
      <c r="F36" s="173"/>
      <c r="G36" s="174">
        <f>ROUND(E36*F36,2)</f>
        <v>0</v>
      </c>
      <c r="H36" s="158">
        <v>81.239999999999995</v>
      </c>
      <c r="I36" s="157">
        <f>ROUND(E36*H36,2)</f>
        <v>2437.1999999999998</v>
      </c>
      <c r="J36" s="158">
        <v>65.260000000000005</v>
      </c>
      <c r="K36" s="157">
        <f>ROUND(E36*J36,2)</f>
        <v>1957.8</v>
      </c>
      <c r="L36" s="157">
        <v>21</v>
      </c>
      <c r="M36" s="157">
        <f>G36*(1+L36/100)</f>
        <v>0</v>
      </c>
      <c r="N36" s="156">
        <v>8.0000000000000007E-5</v>
      </c>
      <c r="O36" s="156">
        <f>ROUND(E36*N36,2)</f>
        <v>0</v>
      </c>
      <c r="P36" s="156">
        <v>0</v>
      </c>
      <c r="Q36" s="156">
        <f>ROUND(E36*P36,2)</f>
        <v>0</v>
      </c>
      <c r="R36" s="157"/>
      <c r="S36" s="157" t="s">
        <v>125</v>
      </c>
      <c r="T36" s="157" t="s">
        <v>126</v>
      </c>
      <c r="U36" s="157">
        <v>0.14199999999999999</v>
      </c>
      <c r="V36" s="157">
        <f>ROUND(E36*U36,2)</f>
        <v>4.26</v>
      </c>
      <c r="W36" s="157"/>
      <c r="X36" s="157" t="s">
        <v>127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133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 x14ac:dyDescent="0.2">
      <c r="A37" s="154"/>
      <c r="B37" s="155"/>
      <c r="C37" s="184" t="s">
        <v>264</v>
      </c>
      <c r="D37" s="159"/>
      <c r="E37" s="160">
        <v>30</v>
      </c>
      <c r="F37" s="157"/>
      <c r="G37" s="157"/>
      <c r="H37" s="157"/>
      <c r="I37" s="157"/>
      <c r="J37" s="157"/>
      <c r="K37" s="157"/>
      <c r="L37" s="157"/>
      <c r="M37" s="157"/>
      <c r="N37" s="156"/>
      <c r="O37" s="156"/>
      <c r="P37" s="156"/>
      <c r="Q37" s="156"/>
      <c r="R37" s="157"/>
      <c r="S37" s="157"/>
      <c r="T37" s="157"/>
      <c r="U37" s="157"/>
      <c r="V37" s="157"/>
      <c r="W37" s="157"/>
      <c r="X37" s="157"/>
      <c r="Y37" s="147"/>
      <c r="Z37" s="147"/>
      <c r="AA37" s="147"/>
      <c r="AB37" s="147"/>
      <c r="AC37" s="147"/>
      <c r="AD37" s="147"/>
      <c r="AE37" s="147"/>
      <c r="AF37" s="147"/>
      <c r="AG37" s="147" t="s">
        <v>129</v>
      </c>
      <c r="AH37" s="147">
        <v>5</v>
      </c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ht="22.5" outlineLevel="1" x14ac:dyDescent="0.2">
      <c r="A38" s="169">
        <v>14</v>
      </c>
      <c r="B38" s="170" t="s">
        <v>146</v>
      </c>
      <c r="C38" s="183" t="s">
        <v>147</v>
      </c>
      <c r="D38" s="171" t="s">
        <v>132</v>
      </c>
      <c r="E38" s="172">
        <v>24</v>
      </c>
      <c r="F38" s="173"/>
      <c r="G38" s="174">
        <f>ROUND(E38*F38,2)</f>
        <v>0</v>
      </c>
      <c r="H38" s="158">
        <v>93.36</v>
      </c>
      <c r="I38" s="157">
        <f>ROUND(E38*H38,2)</f>
        <v>2240.64</v>
      </c>
      <c r="J38" s="158">
        <v>78.14</v>
      </c>
      <c r="K38" s="157">
        <f>ROUND(E38*J38,2)</f>
        <v>1875.36</v>
      </c>
      <c r="L38" s="157">
        <v>21</v>
      </c>
      <c r="M38" s="157">
        <f>G38*(1+L38/100)</f>
        <v>0</v>
      </c>
      <c r="N38" s="156">
        <v>1.4999999999999999E-4</v>
      </c>
      <c r="O38" s="156">
        <f>ROUND(E38*N38,2)</f>
        <v>0</v>
      </c>
      <c r="P38" s="156">
        <v>0</v>
      </c>
      <c r="Q38" s="156">
        <f>ROUND(E38*P38,2)</f>
        <v>0</v>
      </c>
      <c r="R38" s="157"/>
      <c r="S38" s="157" t="s">
        <v>125</v>
      </c>
      <c r="T38" s="157" t="s">
        <v>126</v>
      </c>
      <c r="U38" s="157">
        <v>0.17</v>
      </c>
      <c r="V38" s="157">
        <f>ROUND(E38*U38,2)</f>
        <v>4.08</v>
      </c>
      <c r="W38" s="157"/>
      <c r="X38" s="157" t="s">
        <v>127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133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 x14ac:dyDescent="0.2">
      <c r="A39" s="154"/>
      <c r="B39" s="155"/>
      <c r="C39" s="184" t="s">
        <v>265</v>
      </c>
      <c r="D39" s="159"/>
      <c r="E39" s="160">
        <v>24</v>
      </c>
      <c r="F39" s="157"/>
      <c r="G39" s="157"/>
      <c r="H39" s="157"/>
      <c r="I39" s="157"/>
      <c r="J39" s="157"/>
      <c r="K39" s="157"/>
      <c r="L39" s="157"/>
      <c r="M39" s="157"/>
      <c r="N39" s="156"/>
      <c r="O39" s="156"/>
      <c r="P39" s="156"/>
      <c r="Q39" s="156"/>
      <c r="R39" s="157"/>
      <c r="S39" s="157"/>
      <c r="T39" s="157"/>
      <c r="U39" s="157"/>
      <c r="V39" s="157"/>
      <c r="W39" s="157"/>
      <c r="X39" s="157"/>
      <c r="Y39" s="147"/>
      <c r="Z39" s="147"/>
      <c r="AA39" s="147"/>
      <c r="AB39" s="147"/>
      <c r="AC39" s="147"/>
      <c r="AD39" s="147"/>
      <c r="AE39" s="147"/>
      <c r="AF39" s="147"/>
      <c r="AG39" s="147" t="s">
        <v>129</v>
      </c>
      <c r="AH39" s="147">
        <v>5</v>
      </c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 x14ac:dyDescent="0.2">
      <c r="A40" s="169">
        <v>15</v>
      </c>
      <c r="B40" s="170" t="s">
        <v>148</v>
      </c>
      <c r="C40" s="183" t="s">
        <v>149</v>
      </c>
      <c r="D40" s="171" t="s">
        <v>132</v>
      </c>
      <c r="E40" s="172">
        <v>60</v>
      </c>
      <c r="F40" s="173"/>
      <c r="G40" s="174">
        <f>ROUND(E40*F40,2)</f>
        <v>0</v>
      </c>
      <c r="H40" s="158">
        <v>0</v>
      </c>
      <c r="I40" s="157">
        <f>ROUND(E40*H40,2)</f>
        <v>0</v>
      </c>
      <c r="J40" s="158">
        <v>28.5</v>
      </c>
      <c r="K40" s="157">
        <f>ROUND(E40*J40,2)</f>
        <v>1710</v>
      </c>
      <c r="L40" s="157">
        <v>21</v>
      </c>
      <c r="M40" s="157">
        <f>G40*(1+L40/100)</f>
        <v>0</v>
      </c>
      <c r="N40" s="156">
        <v>0</v>
      </c>
      <c r="O40" s="156">
        <f>ROUND(E40*N40,2)</f>
        <v>0</v>
      </c>
      <c r="P40" s="156">
        <v>2.3000000000000001E-4</v>
      </c>
      <c r="Q40" s="156">
        <f>ROUND(E40*P40,2)</f>
        <v>0.01</v>
      </c>
      <c r="R40" s="157"/>
      <c r="S40" s="157" t="s">
        <v>125</v>
      </c>
      <c r="T40" s="157" t="s">
        <v>126</v>
      </c>
      <c r="U40" s="157">
        <v>7.1999999999999995E-2</v>
      </c>
      <c r="V40" s="157">
        <f>ROUND(E40*U40,2)</f>
        <v>4.32</v>
      </c>
      <c r="W40" s="157"/>
      <c r="X40" s="157" t="s">
        <v>127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133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 x14ac:dyDescent="0.2">
      <c r="A41" s="154"/>
      <c r="B41" s="155"/>
      <c r="C41" s="184" t="s">
        <v>245</v>
      </c>
      <c r="D41" s="159"/>
      <c r="E41" s="160">
        <v>6</v>
      </c>
      <c r="F41" s="157"/>
      <c r="G41" s="157"/>
      <c r="H41" s="157"/>
      <c r="I41" s="157"/>
      <c r="J41" s="157"/>
      <c r="K41" s="157"/>
      <c r="L41" s="157"/>
      <c r="M41" s="157"/>
      <c r="N41" s="156"/>
      <c r="O41" s="156"/>
      <c r="P41" s="156"/>
      <c r="Q41" s="156"/>
      <c r="R41" s="157"/>
      <c r="S41" s="157"/>
      <c r="T41" s="157"/>
      <c r="U41" s="157"/>
      <c r="V41" s="157"/>
      <c r="W41" s="157"/>
      <c r="X41" s="157"/>
      <c r="Y41" s="147"/>
      <c r="Z41" s="147"/>
      <c r="AA41" s="147"/>
      <c r="AB41" s="147"/>
      <c r="AC41" s="147"/>
      <c r="AD41" s="147"/>
      <c r="AE41" s="147"/>
      <c r="AF41" s="147"/>
      <c r="AG41" s="147" t="s">
        <v>129</v>
      </c>
      <c r="AH41" s="147">
        <v>5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 x14ac:dyDescent="0.2">
      <c r="A42" s="154"/>
      <c r="B42" s="155"/>
      <c r="C42" s="184" t="s">
        <v>266</v>
      </c>
      <c r="D42" s="159"/>
      <c r="E42" s="160">
        <v>30</v>
      </c>
      <c r="F42" s="157"/>
      <c r="G42" s="157"/>
      <c r="H42" s="157"/>
      <c r="I42" s="157"/>
      <c r="J42" s="157"/>
      <c r="K42" s="157"/>
      <c r="L42" s="157"/>
      <c r="M42" s="157"/>
      <c r="N42" s="156"/>
      <c r="O42" s="156"/>
      <c r="P42" s="156"/>
      <c r="Q42" s="156"/>
      <c r="R42" s="157"/>
      <c r="S42" s="157"/>
      <c r="T42" s="157"/>
      <c r="U42" s="157"/>
      <c r="V42" s="157"/>
      <c r="W42" s="157"/>
      <c r="X42" s="157"/>
      <c r="Y42" s="147"/>
      <c r="Z42" s="147"/>
      <c r="AA42" s="147"/>
      <c r="AB42" s="147"/>
      <c r="AC42" s="147"/>
      <c r="AD42" s="147"/>
      <c r="AE42" s="147"/>
      <c r="AF42" s="147"/>
      <c r="AG42" s="147" t="s">
        <v>129</v>
      </c>
      <c r="AH42" s="147">
        <v>5</v>
      </c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 x14ac:dyDescent="0.2">
      <c r="A43" s="154"/>
      <c r="B43" s="155"/>
      <c r="C43" s="184" t="s">
        <v>267</v>
      </c>
      <c r="D43" s="159"/>
      <c r="E43" s="160">
        <v>24</v>
      </c>
      <c r="F43" s="157"/>
      <c r="G43" s="157"/>
      <c r="H43" s="157"/>
      <c r="I43" s="157"/>
      <c r="J43" s="157"/>
      <c r="K43" s="157"/>
      <c r="L43" s="157"/>
      <c r="M43" s="157"/>
      <c r="N43" s="156"/>
      <c r="O43" s="156"/>
      <c r="P43" s="156"/>
      <c r="Q43" s="156"/>
      <c r="R43" s="157"/>
      <c r="S43" s="157"/>
      <c r="T43" s="157"/>
      <c r="U43" s="157"/>
      <c r="V43" s="157"/>
      <c r="W43" s="157"/>
      <c r="X43" s="157"/>
      <c r="Y43" s="147"/>
      <c r="Z43" s="147"/>
      <c r="AA43" s="147"/>
      <c r="AB43" s="147"/>
      <c r="AC43" s="147"/>
      <c r="AD43" s="147"/>
      <c r="AE43" s="147"/>
      <c r="AF43" s="147"/>
      <c r="AG43" s="147" t="s">
        <v>129</v>
      </c>
      <c r="AH43" s="147">
        <v>5</v>
      </c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 x14ac:dyDescent="0.2">
      <c r="A44" s="169">
        <v>16</v>
      </c>
      <c r="B44" s="170" t="s">
        <v>150</v>
      </c>
      <c r="C44" s="183" t="s">
        <v>151</v>
      </c>
      <c r="D44" s="171" t="s">
        <v>132</v>
      </c>
      <c r="E44" s="172">
        <v>24</v>
      </c>
      <c r="F44" s="173"/>
      <c r="G44" s="174">
        <f>ROUND(E44*F44,2)</f>
        <v>0</v>
      </c>
      <c r="H44" s="158">
        <v>0</v>
      </c>
      <c r="I44" s="157">
        <f>ROUND(E44*H44,2)</f>
        <v>0</v>
      </c>
      <c r="J44" s="158">
        <v>86</v>
      </c>
      <c r="K44" s="157">
        <f>ROUND(E44*J44,2)</f>
        <v>2064</v>
      </c>
      <c r="L44" s="157">
        <v>21</v>
      </c>
      <c r="M44" s="157">
        <f>G44*(1+L44/100)</f>
        <v>0</v>
      </c>
      <c r="N44" s="156">
        <v>0</v>
      </c>
      <c r="O44" s="156">
        <f>ROUND(E44*N44,2)</f>
        <v>0</v>
      </c>
      <c r="P44" s="156">
        <v>5.9999999999999995E-4</v>
      </c>
      <c r="Q44" s="156">
        <f>ROUND(E44*P44,2)</f>
        <v>0.01</v>
      </c>
      <c r="R44" s="157"/>
      <c r="S44" s="157" t="s">
        <v>125</v>
      </c>
      <c r="T44" s="157" t="s">
        <v>126</v>
      </c>
      <c r="U44" s="157">
        <v>0.217</v>
      </c>
      <c r="V44" s="157">
        <f>ROUND(E44*U44,2)</f>
        <v>5.21</v>
      </c>
      <c r="W44" s="157"/>
      <c r="X44" s="157" t="s">
        <v>127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133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 x14ac:dyDescent="0.2">
      <c r="A45" s="154"/>
      <c r="B45" s="155"/>
      <c r="C45" s="184" t="s">
        <v>268</v>
      </c>
      <c r="D45" s="159"/>
      <c r="E45" s="160">
        <v>24</v>
      </c>
      <c r="F45" s="157"/>
      <c r="G45" s="157"/>
      <c r="H45" s="157"/>
      <c r="I45" s="157"/>
      <c r="J45" s="157"/>
      <c r="K45" s="157"/>
      <c r="L45" s="157"/>
      <c r="M45" s="157"/>
      <c r="N45" s="156"/>
      <c r="O45" s="156"/>
      <c r="P45" s="156"/>
      <c r="Q45" s="156"/>
      <c r="R45" s="157"/>
      <c r="S45" s="157"/>
      <c r="T45" s="157"/>
      <c r="U45" s="157"/>
      <c r="V45" s="157"/>
      <c r="W45" s="157"/>
      <c r="X45" s="157"/>
      <c r="Y45" s="147"/>
      <c r="Z45" s="147"/>
      <c r="AA45" s="147"/>
      <c r="AB45" s="147"/>
      <c r="AC45" s="147"/>
      <c r="AD45" s="147"/>
      <c r="AE45" s="147"/>
      <c r="AF45" s="147"/>
      <c r="AG45" s="147" t="s">
        <v>129</v>
      </c>
      <c r="AH45" s="147">
        <v>5</v>
      </c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 x14ac:dyDescent="0.2">
      <c r="A46" s="175">
        <v>17</v>
      </c>
      <c r="B46" s="176" t="s">
        <v>152</v>
      </c>
      <c r="C46" s="185" t="s">
        <v>153</v>
      </c>
      <c r="D46" s="177" t="s">
        <v>136</v>
      </c>
      <c r="E46" s="178">
        <v>1</v>
      </c>
      <c r="F46" s="179"/>
      <c r="G46" s="180">
        <f t="shared" ref="G46:G51" si="0">ROUND(E46*F46,2)</f>
        <v>0</v>
      </c>
      <c r="H46" s="158">
        <v>265.11</v>
      </c>
      <c r="I46" s="157">
        <f t="shared" ref="I46:I51" si="1">ROUND(E46*H46,2)</f>
        <v>265.11</v>
      </c>
      <c r="J46" s="158">
        <v>101.39</v>
      </c>
      <c r="K46" s="157">
        <f t="shared" ref="K46:K51" si="2">ROUND(E46*J46,2)</f>
        <v>101.39</v>
      </c>
      <c r="L46" s="157">
        <v>21</v>
      </c>
      <c r="M46" s="157">
        <f t="shared" ref="M46:M51" si="3">G46*(1+L46/100)</f>
        <v>0</v>
      </c>
      <c r="N46" s="156">
        <v>1.2999999999999999E-4</v>
      </c>
      <c r="O46" s="156">
        <f t="shared" ref="O46:O51" si="4">ROUND(E46*N46,2)</f>
        <v>0</v>
      </c>
      <c r="P46" s="156">
        <v>0</v>
      </c>
      <c r="Q46" s="156">
        <f t="shared" ref="Q46:Q51" si="5">ROUND(E46*P46,2)</f>
        <v>0</v>
      </c>
      <c r="R46" s="157"/>
      <c r="S46" s="157" t="s">
        <v>125</v>
      </c>
      <c r="T46" s="157" t="s">
        <v>126</v>
      </c>
      <c r="U46" s="157">
        <v>0.18554999999999999</v>
      </c>
      <c r="V46" s="157">
        <f t="shared" ref="V46:V51" si="6">ROUND(E46*U46,2)</f>
        <v>0.19</v>
      </c>
      <c r="W46" s="157"/>
      <c r="X46" s="157" t="s">
        <v>127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133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 x14ac:dyDescent="0.2">
      <c r="A47" s="175">
        <v>18</v>
      </c>
      <c r="B47" s="176" t="s">
        <v>154</v>
      </c>
      <c r="C47" s="185" t="s">
        <v>155</v>
      </c>
      <c r="D47" s="177" t="s">
        <v>136</v>
      </c>
      <c r="E47" s="178">
        <v>1</v>
      </c>
      <c r="F47" s="179"/>
      <c r="G47" s="180">
        <f t="shared" si="0"/>
        <v>0</v>
      </c>
      <c r="H47" s="158">
        <v>372.25</v>
      </c>
      <c r="I47" s="157">
        <f t="shared" si="1"/>
        <v>372.25</v>
      </c>
      <c r="J47" s="158">
        <v>110.75</v>
      </c>
      <c r="K47" s="157">
        <f t="shared" si="2"/>
        <v>110.75</v>
      </c>
      <c r="L47" s="157">
        <v>21</v>
      </c>
      <c r="M47" s="157">
        <f t="shared" si="3"/>
        <v>0</v>
      </c>
      <c r="N47" s="156">
        <v>2.4000000000000001E-4</v>
      </c>
      <c r="O47" s="156">
        <f t="shared" si="4"/>
        <v>0</v>
      </c>
      <c r="P47" s="156">
        <v>0</v>
      </c>
      <c r="Q47" s="156">
        <f t="shared" si="5"/>
        <v>0</v>
      </c>
      <c r="R47" s="157"/>
      <c r="S47" s="157" t="s">
        <v>125</v>
      </c>
      <c r="T47" s="157" t="s">
        <v>126</v>
      </c>
      <c r="U47" s="157">
        <v>0.20269000000000001</v>
      </c>
      <c r="V47" s="157">
        <f t="shared" si="6"/>
        <v>0.2</v>
      </c>
      <c r="W47" s="157"/>
      <c r="X47" s="157" t="s">
        <v>127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133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 x14ac:dyDescent="0.2">
      <c r="A48" s="175">
        <v>19</v>
      </c>
      <c r="B48" s="176" t="s">
        <v>269</v>
      </c>
      <c r="C48" s="185" t="s">
        <v>270</v>
      </c>
      <c r="D48" s="177" t="s">
        <v>136</v>
      </c>
      <c r="E48" s="178">
        <v>4</v>
      </c>
      <c r="F48" s="179"/>
      <c r="G48" s="180">
        <f t="shared" si="0"/>
        <v>0</v>
      </c>
      <c r="H48" s="158">
        <v>559.26</v>
      </c>
      <c r="I48" s="157">
        <f t="shared" si="1"/>
        <v>2237.04</v>
      </c>
      <c r="J48" s="158">
        <v>131.74</v>
      </c>
      <c r="K48" s="157">
        <f t="shared" si="2"/>
        <v>526.96</v>
      </c>
      <c r="L48" s="157">
        <v>21</v>
      </c>
      <c r="M48" s="157">
        <f t="shared" si="3"/>
        <v>0</v>
      </c>
      <c r="N48" s="156">
        <v>3.6999999999999999E-4</v>
      </c>
      <c r="O48" s="156">
        <f t="shared" si="4"/>
        <v>0</v>
      </c>
      <c r="P48" s="156">
        <v>0</v>
      </c>
      <c r="Q48" s="156">
        <f t="shared" si="5"/>
        <v>0</v>
      </c>
      <c r="R48" s="157"/>
      <c r="S48" s="157" t="s">
        <v>125</v>
      </c>
      <c r="T48" s="157" t="s">
        <v>126</v>
      </c>
      <c r="U48" s="157">
        <v>0.24107000000000001</v>
      </c>
      <c r="V48" s="157">
        <f t="shared" si="6"/>
        <v>0.96</v>
      </c>
      <c r="W48" s="157"/>
      <c r="X48" s="157" t="s">
        <v>127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133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 x14ac:dyDescent="0.2">
      <c r="A49" s="175">
        <v>20</v>
      </c>
      <c r="B49" s="176" t="s">
        <v>156</v>
      </c>
      <c r="C49" s="185" t="s">
        <v>157</v>
      </c>
      <c r="D49" s="177" t="s">
        <v>136</v>
      </c>
      <c r="E49" s="178">
        <v>3</v>
      </c>
      <c r="F49" s="179"/>
      <c r="G49" s="180">
        <f t="shared" si="0"/>
        <v>0</v>
      </c>
      <c r="H49" s="158">
        <v>1113.68</v>
      </c>
      <c r="I49" s="157">
        <f t="shared" si="1"/>
        <v>3341.04</v>
      </c>
      <c r="J49" s="158">
        <v>193.32</v>
      </c>
      <c r="K49" s="157">
        <f t="shared" si="2"/>
        <v>579.96</v>
      </c>
      <c r="L49" s="157">
        <v>21</v>
      </c>
      <c r="M49" s="157">
        <f t="shared" si="3"/>
        <v>0</v>
      </c>
      <c r="N49" s="156">
        <v>6.4000000000000005E-4</v>
      </c>
      <c r="O49" s="156">
        <f t="shared" si="4"/>
        <v>0</v>
      </c>
      <c r="P49" s="156">
        <v>0</v>
      </c>
      <c r="Q49" s="156">
        <f t="shared" si="5"/>
        <v>0</v>
      </c>
      <c r="R49" s="157"/>
      <c r="S49" s="157" t="s">
        <v>125</v>
      </c>
      <c r="T49" s="157" t="s">
        <v>126</v>
      </c>
      <c r="U49" s="157">
        <v>0.35375000000000001</v>
      </c>
      <c r="V49" s="157">
        <f t="shared" si="6"/>
        <v>1.06</v>
      </c>
      <c r="W49" s="157"/>
      <c r="X49" s="157" t="s">
        <v>127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133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 x14ac:dyDescent="0.2">
      <c r="A50" s="175">
        <v>21</v>
      </c>
      <c r="B50" s="176" t="s">
        <v>158</v>
      </c>
      <c r="C50" s="185" t="s">
        <v>159</v>
      </c>
      <c r="D50" s="177" t="s">
        <v>136</v>
      </c>
      <c r="E50" s="178">
        <v>3</v>
      </c>
      <c r="F50" s="179"/>
      <c r="G50" s="180">
        <f t="shared" si="0"/>
        <v>0</v>
      </c>
      <c r="H50" s="158">
        <v>1697.44</v>
      </c>
      <c r="I50" s="157">
        <f t="shared" si="1"/>
        <v>5092.32</v>
      </c>
      <c r="J50" s="158">
        <v>228.56</v>
      </c>
      <c r="K50" s="157">
        <f t="shared" si="2"/>
        <v>685.68</v>
      </c>
      <c r="L50" s="157">
        <v>21</v>
      </c>
      <c r="M50" s="157">
        <f t="shared" si="3"/>
        <v>0</v>
      </c>
      <c r="N50" s="156">
        <v>1.1199999999999999E-3</v>
      </c>
      <c r="O50" s="156">
        <f t="shared" si="4"/>
        <v>0</v>
      </c>
      <c r="P50" s="156">
        <v>0</v>
      </c>
      <c r="Q50" s="156">
        <f t="shared" si="5"/>
        <v>0</v>
      </c>
      <c r="R50" s="157"/>
      <c r="S50" s="157" t="s">
        <v>125</v>
      </c>
      <c r="T50" s="157" t="s">
        <v>126</v>
      </c>
      <c r="U50" s="157">
        <v>0.41825000000000001</v>
      </c>
      <c r="V50" s="157">
        <f t="shared" si="6"/>
        <v>1.25</v>
      </c>
      <c r="W50" s="157"/>
      <c r="X50" s="157" t="s">
        <v>127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133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 x14ac:dyDescent="0.2">
      <c r="A51" s="169">
        <v>22</v>
      </c>
      <c r="B51" s="170" t="s">
        <v>160</v>
      </c>
      <c r="C51" s="183" t="s">
        <v>161</v>
      </c>
      <c r="D51" s="171" t="s">
        <v>136</v>
      </c>
      <c r="E51" s="172">
        <v>6</v>
      </c>
      <c r="F51" s="173"/>
      <c r="G51" s="174">
        <f t="shared" si="0"/>
        <v>0</v>
      </c>
      <c r="H51" s="158">
        <v>0</v>
      </c>
      <c r="I51" s="157">
        <f t="shared" si="1"/>
        <v>0</v>
      </c>
      <c r="J51" s="158">
        <v>49.1</v>
      </c>
      <c r="K51" s="157">
        <f t="shared" si="2"/>
        <v>294.60000000000002</v>
      </c>
      <c r="L51" s="157">
        <v>21</v>
      </c>
      <c r="M51" s="157">
        <f t="shared" si="3"/>
        <v>0</v>
      </c>
      <c r="N51" s="156">
        <v>0</v>
      </c>
      <c r="O51" s="156">
        <f t="shared" si="4"/>
        <v>0</v>
      </c>
      <c r="P51" s="156">
        <v>6.1199999999999996E-3</v>
      </c>
      <c r="Q51" s="156">
        <f t="shared" si="5"/>
        <v>0.04</v>
      </c>
      <c r="R51" s="157"/>
      <c r="S51" s="157" t="s">
        <v>125</v>
      </c>
      <c r="T51" s="157" t="s">
        <v>126</v>
      </c>
      <c r="U51" s="157">
        <v>0.124</v>
      </c>
      <c r="V51" s="157">
        <f t="shared" si="6"/>
        <v>0.74</v>
      </c>
      <c r="W51" s="157"/>
      <c r="X51" s="157" t="s">
        <v>127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133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 x14ac:dyDescent="0.2">
      <c r="A52" s="154"/>
      <c r="B52" s="155"/>
      <c r="C52" s="184" t="s">
        <v>271</v>
      </c>
      <c r="D52" s="159"/>
      <c r="E52" s="160">
        <v>1</v>
      </c>
      <c r="F52" s="157"/>
      <c r="G52" s="157"/>
      <c r="H52" s="157"/>
      <c r="I52" s="157"/>
      <c r="J52" s="157"/>
      <c r="K52" s="157"/>
      <c r="L52" s="157"/>
      <c r="M52" s="157"/>
      <c r="N52" s="156"/>
      <c r="O52" s="156"/>
      <c r="P52" s="156"/>
      <c r="Q52" s="156"/>
      <c r="R52" s="157"/>
      <c r="S52" s="157"/>
      <c r="T52" s="157"/>
      <c r="U52" s="157"/>
      <c r="V52" s="157"/>
      <c r="W52" s="157"/>
      <c r="X52" s="157"/>
      <c r="Y52" s="147"/>
      <c r="Z52" s="147"/>
      <c r="AA52" s="147"/>
      <c r="AB52" s="147"/>
      <c r="AC52" s="147"/>
      <c r="AD52" s="147"/>
      <c r="AE52" s="147"/>
      <c r="AF52" s="147"/>
      <c r="AG52" s="147" t="s">
        <v>129</v>
      </c>
      <c r="AH52" s="147">
        <v>5</v>
      </c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 x14ac:dyDescent="0.2">
      <c r="A53" s="154"/>
      <c r="B53" s="155"/>
      <c r="C53" s="184" t="s">
        <v>246</v>
      </c>
      <c r="D53" s="159"/>
      <c r="E53" s="160">
        <v>1</v>
      </c>
      <c r="F53" s="157"/>
      <c r="G53" s="157"/>
      <c r="H53" s="157"/>
      <c r="I53" s="157"/>
      <c r="J53" s="157"/>
      <c r="K53" s="157"/>
      <c r="L53" s="157"/>
      <c r="M53" s="157"/>
      <c r="N53" s="156"/>
      <c r="O53" s="156"/>
      <c r="P53" s="156"/>
      <c r="Q53" s="156"/>
      <c r="R53" s="157"/>
      <c r="S53" s="157"/>
      <c r="T53" s="157"/>
      <c r="U53" s="157"/>
      <c r="V53" s="157"/>
      <c r="W53" s="157"/>
      <c r="X53" s="157"/>
      <c r="Y53" s="147"/>
      <c r="Z53" s="147"/>
      <c r="AA53" s="147"/>
      <c r="AB53" s="147"/>
      <c r="AC53" s="147"/>
      <c r="AD53" s="147"/>
      <c r="AE53" s="147"/>
      <c r="AF53" s="147"/>
      <c r="AG53" s="147" t="s">
        <v>129</v>
      </c>
      <c r="AH53" s="147">
        <v>5</v>
      </c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 x14ac:dyDescent="0.2">
      <c r="A54" s="154"/>
      <c r="B54" s="155"/>
      <c r="C54" s="184" t="s">
        <v>272</v>
      </c>
      <c r="D54" s="159"/>
      <c r="E54" s="160">
        <v>4</v>
      </c>
      <c r="F54" s="157"/>
      <c r="G54" s="157"/>
      <c r="H54" s="157"/>
      <c r="I54" s="157"/>
      <c r="J54" s="157"/>
      <c r="K54" s="157"/>
      <c r="L54" s="157"/>
      <c r="M54" s="157"/>
      <c r="N54" s="156"/>
      <c r="O54" s="156"/>
      <c r="P54" s="156"/>
      <c r="Q54" s="156"/>
      <c r="R54" s="157"/>
      <c r="S54" s="157"/>
      <c r="T54" s="157"/>
      <c r="U54" s="157"/>
      <c r="V54" s="157"/>
      <c r="W54" s="157"/>
      <c r="X54" s="157"/>
      <c r="Y54" s="147"/>
      <c r="Z54" s="147"/>
      <c r="AA54" s="147"/>
      <c r="AB54" s="147"/>
      <c r="AC54" s="147"/>
      <c r="AD54" s="147"/>
      <c r="AE54" s="147"/>
      <c r="AF54" s="147"/>
      <c r="AG54" s="147" t="s">
        <v>129</v>
      </c>
      <c r="AH54" s="147">
        <v>5</v>
      </c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 x14ac:dyDescent="0.2">
      <c r="A55" s="169">
        <v>23</v>
      </c>
      <c r="B55" s="170" t="s">
        <v>162</v>
      </c>
      <c r="C55" s="183" t="s">
        <v>163</v>
      </c>
      <c r="D55" s="171" t="s">
        <v>136</v>
      </c>
      <c r="E55" s="172">
        <v>6</v>
      </c>
      <c r="F55" s="173"/>
      <c r="G55" s="174">
        <f>ROUND(E55*F55,2)</f>
        <v>0</v>
      </c>
      <c r="H55" s="158">
        <v>0</v>
      </c>
      <c r="I55" s="157">
        <f>ROUND(E55*H55,2)</f>
        <v>0</v>
      </c>
      <c r="J55" s="158">
        <v>53.1</v>
      </c>
      <c r="K55" s="157">
        <f>ROUND(E55*J55,2)</f>
        <v>318.60000000000002</v>
      </c>
      <c r="L55" s="157">
        <v>21</v>
      </c>
      <c r="M55" s="157">
        <f>G55*(1+L55/100)</f>
        <v>0</v>
      </c>
      <c r="N55" s="156">
        <v>0</v>
      </c>
      <c r="O55" s="156">
        <f>ROUND(E55*N55,2)</f>
        <v>0</v>
      </c>
      <c r="P55" s="156">
        <v>6.79E-3</v>
      </c>
      <c r="Q55" s="156">
        <f>ROUND(E55*P55,2)</f>
        <v>0.04</v>
      </c>
      <c r="R55" s="157"/>
      <c r="S55" s="157" t="s">
        <v>125</v>
      </c>
      <c r="T55" s="157" t="s">
        <v>126</v>
      </c>
      <c r="U55" s="157">
        <v>0.13400000000000001</v>
      </c>
      <c r="V55" s="157">
        <f>ROUND(E55*U55,2)</f>
        <v>0.8</v>
      </c>
      <c r="W55" s="157"/>
      <c r="X55" s="157" t="s">
        <v>127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133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 x14ac:dyDescent="0.2">
      <c r="A56" s="154"/>
      <c r="B56" s="155"/>
      <c r="C56" s="184" t="s">
        <v>273</v>
      </c>
      <c r="D56" s="159"/>
      <c r="E56" s="160">
        <v>3</v>
      </c>
      <c r="F56" s="157"/>
      <c r="G56" s="157"/>
      <c r="H56" s="157"/>
      <c r="I56" s="157"/>
      <c r="J56" s="157"/>
      <c r="K56" s="157"/>
      <c r="L56" s="157"/>
      <c r="M56" s="157"/>
      <c r="N56" s="156"/>
      <c r="O56" s="156"/>
      <c r="P56" s="156"/>
      <c r="Q56" s="156"/>
      <c r="R56" s="157"/>
      <c r="S56" s="157"/>
      <c r="T56" s="157"/>
      <c r="U56" s="157"/>
      <c r="V56" s="157"/>
      <c r="W56" s="157"/>
      <c r="X56" s="157"/>
      <c r="Y56" s="147"/>
      <c r="Z56" s="147"/>
      <c r="AA56" s="147"/>
      <c r="AB56" s="147"/>
      <c r="AC56" s="147"/>
      <c r="AD56" s="147"/>
      <c r="AE56" s="147"/>
      <c r="AF56" s="147"/>
      <c r="AG56" s="147" t="s">
        <v>129</v>
      </c>
      <c r="AH56" s="147">
        <v>5</v>
      </c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 x14ac:dyDescent="0.2">
      <c r="A57" s="154"/>
      <c r="B57" s="155"/>
      <c r="C57" s="184" t="s">
        <v>274</v>
      </c>
      <c r="D57" s="159"/>
      <c r="E57" s="160">
        <v>3</v>
      </c>
      <c r="F57" s="157"/>
      <c r="G57" s="157"/>
      <c r="H57" s="157"/>
      <c r="I57" s="157"/>
      <c r="J57" s="157"/>
      <c r="K57" s="157"/>
      <c r="L57" s="157"/>
      <c r="M57" s="157"/>
      <c r="N57" s="156"/>
      <c r="O57" s="156"/>
      <c r="P57" s="156"/>
      <c r="Q57" s="156"/>
      <c r="R57" s="157"/>
      <c r="S57" s="157"/>
      <c r="T57" s="157"/>
      <c r="U57" s="157"/>
      <c r="V57" s="157"/>
      <c r="W57" s="157"/>
      <c r="X57" s="157"/>
      <c r="Y57" s="147"/>
      <c r="Z57" s="147"/>
      <c r="AA57" s="147"/>
      <c r="AB57" s="147"/>
      <c r="AC57" s="147"/>
      <c r="AD57" s="147"/>
      <c r="AE57" s="147"/>
      <c r="AF57" s="147"/>
      <c r="AG57" s="147" t="s">
        <v>129</v>
      </c>
      <c r="AH57" s="147">
        <v>5</v>
      </c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 x14ac:dyDescent="0.2">
      <c r="A58" s="175">
        <v>24</v>
      </c>
      <c r="B58" s="176" t="s">
        <v>164</v>
      </c>
      <c r="C58" s="185" t="s">
        <v>165</v>
      </c>
      <c r="D58" s="177" t="s">
        <v>136</v>
      </c>
      <c r="E58" s="178">
        <v>1</v>
      </c>
      <c r="F58" s="179"/>
      <c r="G58" s="180">
        <f>ROUND(E58*F58,2)</f>
        <v>0</v>
      </c>
      <c r="H58" s="158">
        <v>1046.4000000000001</v>
      </c>
      <c r="I58" s="157">
        <f>ROUND(E58*H58,2)</f>
        <v>1046.4000000000001</v>
      </c>
      <c r="J58" s="158">
        <v>135.6</v>
      </c>
      <c r="K58" s="157">
        <f>ROUND(E58*J58,2)</f>
        <v>135.6</v>
      </c>
      <c r="L58" s="157">
        <v>21</v>
      </c>
      <c r="M58" s="157">
        <f>G58*(1+L58/100)</f>
        <v>0</v>
      </c>
      <c r="N58" s="156">
        <v>1.25E-3</v>
      </c>
      <c r="O58" s="156">
        <f>ROUND(E58*N58,2)</f>
        <v>0</v>
      </c>
      <c r="P58" s="156">
        <v>0</v>
      </c>
      <c r="Q58" s="156">
        <f>ROUND(E58*P58,2)</f>
        <v>0</v>
      </c>
      <c r="R58" s="157"/>
      <c r="S58" s="157" t="s">
        <v>125</v>
      </c>
      <c r="T58" s="157" t="s">
        <v>126</v>
      </c>
      <c r="U58" s="157">
        <v>0.26900000000000002</v>
      </c>
      <c r="V58" s="157">
        <f>ROUND(E58*U58,2)</f>
        <v>0.27</v>
      </c>
      <c r="W58" s="157"/>
      <c r="X58" s="157" t="s">
        <v>127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133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 x14ac:dyDescent="0.2">
      <c r="A59" s="175">
        <v>25</v>
      </c>
      <c r="B59" s="176" t="s">
        <v>275</v>
      </c>
      <c r="C59" s="185" t="s">
        <v>276</v>
      </c>
      <c r="D59" s="177" t="s">
        <v>136</v>
      </c>
      <c r="E59" s="178">
        <v>1</v>
      </c>
      <c r="F59" s="179"/>
      <c r="G59" s="180">
        <f>ROUND(E59*F59,2)</f>
        <v>0</v>
      </c>
      <c r="H59" s="158">
        <v>1199.06</v>
      </c>
      <c r="I59" s="157">
        <f>ROUND(E59*H59,2)</f>
        <v>1199.06</v>
      </c>
      <c r="J59" s="158">
        <v>176.94</v>
      </c>
      <c r="K59" s="157">
        <f>ROUND(E59*J59,2)</f>
        <v>176.94</v>
      </c>
      <c r="L59" s="157">
        <v>21</v>
      </c>
      <c r="M59" s="157">
        <f>G59*(1+L59/100)</f>
        <v>0</v>
      </c>
      <c r="N59" s="156">
        <v>1.72E-3</v>
      </c>
      <c r="O59" s="156">
        <f>ROUND(E59*N59,2)</f>
        <v>0</v>
      </c>
      <c r="P59" s="156">
        <v>0</v>
      </c>
      <c r="Q59" s="156">
        <f>ROUND(E59*P59,2)</f>
        <v>0</v>
      </c>
      <c r="R59" s="157"/>
      <c r="S59" s="157" t="s">
        <v>125</v>
      </c>
      <c r="T59" s="157" t="s">
        <v>126</v>
      </c>
      <c r="U59" s="157">
        <v>0.35099999999999998</v>
      </c>
      <c r="V59" s="157">
        <f>ROUND(E59*U59,2)</f>
        <v>0.35</v>
      </c>
      <c r="W59" s="157"/>
      <c r="X59" s="157" t="s">
        <v>127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133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 x14ac:dyDescent="0.2">
      <c r="A60" s="175">
        <v>26</v>
      </c>
      <c r="B60" s="176" t="s">
        <v>166</v>
      </c>
      <c r="C60" s="185" t="s">
        <v>167</v>
      </c>
      <c r="D60" s="177" t="s">
        <v>136</v>
      </c>
      <c r="E60" s="178">
        <v>1</v>
      </c>
      <c r="F60" s="179"/>
      <c r="G60" s="180">
        <f>ROUND(E60*F60,2)</f>
        <v>0</v>
      </c>
      <c r="H60" s="158">
        <v>2373.8000000000002</v>
      </c>
      <c r="I60" s="157">
        <f>ROUND(E60*H60,2)</f>
        <v>2373.8000000000002</v>
      </c>
      <c r="J60" s="158">
        <v>271.2</v>
      </c>
      <c r="K60" s="157">
        <f>ROUND(E60*J60,2)</f>
        <v>271.2</v>
      </c>
      <c r="L60" s="157">
        <v>21</v>
      </c>
      <c r="M60" s="157">
        <f>G60*(1+L60/100)</f>
        <v>0</v>
      </c>
      <c r="N60" s="156">
        <v>3.5999999999999999E-3</v>
      </c>
      <c r="O60" s="156">
        <f>ROUND(E60*N60,2)</f>
        <v>0</v>
      </c>
      <c r="P60" s="156">
        <v>0</v>
      </c>
      <c r="Q60" s="156">
        <f>ROUND(E60*P60,2)</f>
        <v>0</v>
      </c>
      <c r="R60" s="157"/>
      <c r="S60" s="157" t="s">
        <v>125</v>
      </c>
      <c r="T60" s="157" t="s">
        <v>126</v>
      </c>
      <c r="U60" s="157">
        <v>0.53800000000000003</v>
      </c>
      <c r="V60" s="157">
        <f>ROUND(E60*U60,2)</f>
        <v>0.54</v>
      </c>
      <c r="W60" s="157"/>
      <c r="X60" s="157" t="s">
        <v>127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133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 x14ac:dyDescent="0.2">
      <c r="A61" s="169">
        <v>27</v>
      </c>
      <c r="B61" s="170" t="s">
        <v>168</v>
      </c>
      <c r="C61" s="183" t="s">
        <v>169</v>
      </c>
      <c r="D61" s="171" t="s">
        <v>132</v>
      </c>
      <c r="E61" s="172">
        <v>36</v>
      </c>
      <c r="F61" s="173"/>
      <c r="G61" s="174">
        <f>ROUND(E61*F61,2)</f>
        <v>0</v>
      </c>
      <c r="H61" s="158">
        <v>0.21</v>
      </c>
      <c r="I61" s="157">
        <f>ROUND(E61*H61,2)</f>
        <v>7.56</v>
      </c>
      <c r="J61" s="158">
        <v>14.59</v>
      </c>
      <c r="K61" s="157">
        <f>ROUND(E61*J61,2)</f>
        <v>525.24</v>
      </c>
      <c r="L61" s="157">
        <v>21</v>
      </c>
      <c r="M61" s="157">
        <f>G61*(1+L61/100)</f>
        <v>0</v>
      </c>
      <c r="N61" s="156">
        <v>0</v>
      </c>
      <c r="O61" s="156">
        <f>ROUND(E61*N61,2)</f>
        <v>0</v>
      </c>
      <c r="P61" s="156">
        <v>0</v>
      </c>
      <c r="Q61" s="156">
        <f>ROUND(E61*P61,2)</f>
        <v>0</v>
      </c>
      <c r="R61" s="157"/>
      <c r="S61" s="157" t="s">
        <v>125</v>
      </c>
      <c r="T61" s="157" t="s">
        <v>126</v>
      </c>
      <c r="U61" s="157">
        <v>2.9000000000000001E-2</v>
      </c>
      <c r="V61" s="157">
        <f>ROUND(E61*U61,2)</f>
        <v>1.04</v>
      </c>
      <c r="W61" s="157"/>
      <c r="X61" s="157" t="s">
        <v>127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170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 x14ac:dyDescent="0.2">
      <c r="A62" s="154"/>
      <c r="B62" s="155"/>
      <c r="C62" s="184" t="s">
        <v>260</v>
      </c>
      <c r="D62" s="159"/>
      <c r="E62" s="160">
        <v>6</v>
      </c>
      <c r="F62" s="157"/>
      <c r="G62" s="157"/>
      <c r="H62" s="157"/>
      <c r="I62" s="157"/>
      <c r="J62" s="157"/>
      <c r="K62" s="157"/>
      <c r="L62" s="157"/>
      <c r="M62" s="157"/>
      <c r="N62" s="156"/>
      <c r="O62" s="156"/>
      <c r="P62" s="156"/>
      <c r="Q62" s="156"/>
      <c r="R62" s="157"/>
      <c r="S62" s="157"/>
      <c r="T62" s="157"/>
      <c r="U62" s="157"/>
      <c r="V62" s="157"/>
      <c r="W62" s="157"/>
      <c r="X62" s="157"/>
      <c r="Y62" s="147"/>
      <c r="Z62" s="147"/>
      <c r="AA62" s="147"/>
      <c r="AB62" s="147"/>
      <c r="AC62" s="147"/>
      <c r="AD62" s="147"/>
      <c r="AE62" s="147"/>
      <c r="AF62" s="147"/>
      <c r="AG62" s="147" t="s">
        <v>129</v>
      </c>
      <c r="AH62" s="147">
        <v>5</v>
      </c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 x14ac:dyDescent="0.2">
      <c r="A63" s="154"/>
      <c r="B63" s="155"/>
      <c r="C63" s="184" t="s">
        <v>264</v>
      </c>
      <c r="D63" s="159"/>
      <c r="E63" s="160">
        <v>30</v>
      </c>
      <c r="F63" s="157"/>
      <c r="G63" s="157"/>
      <c r="H63" s="157"/>
      <c r="I63" s="157"/>
      <c r="J63" s="157"/>
      <c r="K63" s="157"/>
      <c r="L63" s="157"/>
      <c r="M63" s="157"/>
      <c r="N63" s="156"/>
      <c r="O63" s="156"/>
      <c r="P63" s="156"/>
      <c r="Q63" s="156"/>
      <c r="R63" s="157"/>
      <c r="S63" s="157"/>
      <c r="T63" s="157"/>
      <c r="U63" s="157"/>
      <c r="V63" s="157"/>
      <c r="W63" s="157"/>
      <c r="X63" s="157"/>
      <c r="Y63" s="147"/>
      <c r="Z63" s="147"/>
      <c r="AA63" s="147"/>
      <c r="AB63" s="147"/>
      <c r="AC63" s="147"/>
      <c r="AD63" s="147"/>
      <c r="AE63" s="147"/>
      <c r="AF63" s="147"/>
      <c r="AG63" s="147" t="s">
        <v>129</v>
      </c>
      <c r="AH63" s="147">
        <v>5</v>
      </c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 x14ac:dyDescent="0.2">
      <c r="A64" s="169">
        <v>28</v>
      </c>
      <c r="B64" s="170" t="s">
        <v>171</v>
      </c>
      <c r="C64" s="183" t="s">
        <v>172</v>
      </c>
      <c r="D64" s="171" t="s">
        <v>132</v>
      </c>
      <c r="E64" s="172">
        <v>48</v>
      </c>
      <c r="F64" s="173"/>
      <c r="G64" s="174">
        <f>ROUND(E64*F64,2)</f>
        <v>0</v>
      </c>
      <c r="H64" s="158">
        <v>0.47</v>
      </c>
      <c r="I64" s="157">
        <f>ROUND(E64*H64,2)</f>
        <v>22.56</v>
      </c>
      <c r="J64" s="158">
        <v>27.33</v>
      </c>
      <c r="K64" s="157">
        <f>ROUND(E64*J64,2)</f>
        <v>1311.84</v>
      </c>
      <c r="L64" s="157">
        <v>21</v>
      </c>
      <c r="M64" s="157">
        <f>G64*(1+L64/100)</f>
        <v>0</v>
      </c>
      <c r="N64" s="156">
        <v>0</v>
      </c>
      <c r="O64" s="156">
        <f>ROUND(E64*N64,2)</f>
        <v>0</v>
      </c>
      <c r="P64" s="156">
        <v>0</v>
      </c>
      <c r="Q64" s="156">
        <f>ROUND(E64*P64,2)</f>
        <v>0</v>
      </c>
      <c r="R64" s="157"/>
      <c r="S64" s="157" t="s">
        <v>125</v>
      </c>
      <c r="T64" s="157" t="s">
        <v>126</v>
      </c>
      <c r="U64" s="157">
        <v>0.05</v>
      </c>
      <c r="V64" s="157">
        <f>ROUND(E64*U64,2)</f>
        <v>2.4</v>
      </c>
      <c r="W64" s="157"/>
      <c r="X64" s="157" t="s">
        <v>127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133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 x14ac:dyDescent="0.2">
      <c r="A65" s="154"/>
      <c r="B65" s="155"/>
      <c r="C65" s="184" t="s">
        <v>265</v>
      </c>
      <c r="D65" s="159"/>
      <c r="E65" s="160">
        <v>24</v>
      </c>
      <c r="F65" s="157"/>
      <c r="G65" s="157"/>
      <c r="H65" s="157"/>
      <c r="I65" s="157"/>
      <c r="J65" s="157"/>
      <c r="K65" s="157"/>
      <c r="L65" s="157"/>
      <c r="M65" s="157"/>
      <c r="N65" s="156"/>
      <c r="O65" s="156"/>
      <c r="P65" s="156"/>
      <c r="Q65" s="156"/>
      <c r="R65" s="157"/>
      <c r="S65" s="157"/>
      <c r="T65" s="157"/>
      <c r="U65" s="157"/>
      <c r="V65" s="157"/>
      <c r="W65" s="157"/>
      <c r="X65" s="157"/>
      <c r="Y65" s="147"/>
      <c r="Z65" s="147"/>
      <c r="AA65" s="147"/>
      <c r="AB65" s="147"/>
      <c r="AC65" s="147"/>
      <c r="AD65" s="147"/>
      <c r="AE65" s="147"/>
      <c r="AF65" s="147"/>
      <c r="AG65" s="147" t="s">
        <v>129</v>
      </c>
      <c r="AH65" s="147">
        <v>5</v>
      </c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 x14ac:dyDescent="0.2">
      <c r="A66" s="154"/>
      <c r="B66" s="155"/>
      <c r="C66" s="184" t="s">
        <v>261</v>
      </c>
      <c r="D66" s="159"/>
      <c r="E66" s="160">
        <v>24</v>
      </c>
      <c r="F66" s="157"/>
      <c r="G66" s="157"/>
      <c r="H66" s="157"/>
      <c r="I66" s="157"/>
      <c r="J66" s="157"/>
      <c r="K66" s="157"/>
      <c r="L66" s="157"/>
      <c r="M66" s="157"/>
      <c r="N66" s="156"/>
      <c r="O66" s="156"/>
      <c r="P66" s="156"/>
      <c r="Q66" s="156"/>
      <c r="R66" s="157"/>
      <c r="S66" s="157"/>
      <c r="T66" s="157"/>
      <c r="U66" s="157"/>
      <c r="V66" s="157"/>
      <c r="W66" s="157"/>
      <c r="X66" s="157"/>
      <c r="Y66" s="147"/>
      <c r="Z66" s="147"/>
      <c r="AA66" s="147"/>
      <c r="AB66" s="147"/>
      <c r="AC66" s="147"/>
      <c r="AD66" s="147"/>
      <c r="AE66" s="147"/>
      <c r="AF66" s="147"/>
      <c r="AG66" s="147" t="s">
        <v>129</v>
      </c>
      <c r="AH66" s="147">
        <v>5</v>
      </c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 x14ac:dyDescent="0.2">
      <c r="A67" s="169">
        <v>29</v>
      </c>
      <c r="B67" s="170" t="s">
        <v>173</v>
      </c>
      <c r="C67" s="183" t="s">
        <v>174</v>
      </c>
      <c r="D67" s="171" t="s">
        <v>132</v>
      </c>
      <c r="E67" s="172">
        <v>84</v>
      </c>
      <c r="F67" s="173"/>
      <c r="G67" s="174">
        <f>ROUND(E67*F67,2)</f>
        <v>0</v>
      </c>
      <c r="H67" s="158">
        <v>1.7</v>
      </c>
      <c r="I67" s="157">
        <f>ROUND(E67*H67,2)</f>
        <v>142.80000000000001</v>
      </c>
      <c r="J67" s="158">
        <v>31.3</v>
      </c>
      <c r="K67" s="157">
        <f>ROUND(E67*J67,2)</f>
        <v>2629.2</v>
      </c>
      <c r="L67" s="157">
        <v>21</v>
      </c>
      <c r="M67" s="157">
        <f>G67*(1+L67/100)</f>
        <v>0</v>
      </c>
      <c r="N67" s="156">
        <v>1.0000000000000001E-5</v>
      </c>
      <c r="O67" s="156">
        <f>ROUND(E67*N67,2)</f>
        <v>0</v>
      </c>
      <c r="P67" s="156">
        <v>0</v>
      </c>
      <c r="Q67" s="156">
        <f>ROUND(E67*P67,2)</f>
        <v>0</v>
      </c>
      <c r="R67" s="157"/>
      <c r="S67" s="157" t="s">
        <v>125</v>
      </c>
      <c r="T67" s="157" t="s">
        <v>126</v>
      </c>
      <c r="U67" s="157">
        <v>6.2E-2</v>
      </c>
      <c r="V67" s="157">
        <f>ROUND(E67*U67,2)</f>
        <v>5.21</v>
      </c>
      <c r="W67" s="157"/>
      <c r="X67" s="157" t="s">
        <v>127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170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 x14ac:dyDescent="0.2">
      <c r="A68" s="154"/>
      <c r="B68" s="155"/>
      <c r="C68" s="184" t="s">
        <v>277</v>
      </c>
      <c r="D68" s="159"/>
      <c r="E68" s="160">
        <v>36</v>
      </c>
      <c r="F68" s="157"/>
      <c r="G68" s="157"/>
      <c r="H68" s="157"/>
      <c r="I68" s="157"/>
      <c r="J68" s="157"/>
      <c r="K68" s="157"/>
      <c r="L68" s="157"/>
      <c r="M68" s="157"/>
      <c r="N68" s="156"/>
      <c r="O68" s="156"/>
      <c r="P68" s="156"/>
      <c r="Q68" s="156"/>
      <c r="R68" s="157"/>
      <c r="S68" s="157"/>
      <c r="T68" s="157"/>
      <c r="U68" s="157"/>
      <c r="V68" s="157"/>
      <c r="W68" s="157"/>
      <c r="X68" s="157"/>
      <c r="Y68" s="147"/>
      <c r="Z68" s="147"/>
      <c r="AA68" s="147"/>
      <c r="AB68" s="147"/>
      <c r="AC68" s="147"/>
      <c r="AD68" s="147"/>
      <c r="AE68" s="147"/>
      <c r="AF68" s="147"/>
      <c r="AG68" s="147" t="s">
        <v>129</v>
      </c>
      <c r="AH68" s="147">
        <v>5</v>
      </c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 x14ac:dyDescent="0.2">
      <c r="A69" s="154"/>
      <c r="B69" s="155"/>
      <c r="C69" s="184" t="s">
        <v>278</v>
      </c>
      <c r="D69" s="159"/>
      <c r="E69" s="160">
        <v>48</v>
      </c>
      <c r="F69" s="157"/>
      <c r="G69" s="157"/>
      <c r="H69" s="157"/>
      <c r="I69" s="157"/>
      <c r="J69" s="157"/>
      <c r="K69" s="157"/>
      <c r="L69" s="157"/>
      <c r="M69" s="157"/>
      <c r="N69" s="156"/>
      <c r="O69" s="156"/>
      <c r="P69" s="156"/>
      <c r="Q69" s="156"/>
      <c r="R69" s="157"/>
      <c r="S69" s="157"/>
      <c r="T69" s="157"/>
      <c r="U69" s="157"/>
      <c r="V69" s="157"/>
      <c r="W69" s="157"/>
      <c r="X69" s="157"/>
      <c r="Y69" s="147"/>
      <c r="Z69" s="147"/>
      <c r="AA69" s="147"/>
      <c r="AB69" s="147"/>
      <c r="AC69" s="147"/>
      <c r="AD69" s="147"/>
      <c r="AE69" s="147"/>
      <c r="AF69" s="147"/>
      <c r="AG69" s="147" t="s">
        <v>129</v>
      </c>
      <c r="AH69" s="147">
        <v>5</v>
      </c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 x14ac:dyDescent="0.2">
      <c r="A70" s="175">
        <v>30</v>
      </c>
      <c r="B70" s="176" t="s">
        <v>175</v>
      </c>
      <c r="C70" s="185" t="s">
        <v>176</v>
      </c>
      <c r="D70" s="177" t="s">
        <v>0</v>
      </c>
      <c r="E70" s="178">
        <v>1110.7370000000001</v>
      </c>
      <c r="F70" s="179"/>
      <c r="G70" s="180">
        <f>ROUND(E70*F70,2)</f>
        <v>0</v>
      </c>
      <c r="H70" s="158">
        <v>0</v>
      </c>
      <c r="I70" s="157">
        <f>ROUND(E70*H70,2)</f>
        <v>0</v>
      </c>
      <c r="J70" s="158">
        <v>1.25</v>
      </c>
      <c r="K70" s="157">
        <f>ROUND(E70*J70,2)</f>
        <v>1388.42</v>
      </c>
      <c r="L70" s="157">
        <v>21</v>
      </c>
      <c r="M70" s="157">
        <f>G70*(1+L70/100)</f>
        <v>0</v>
      </c>
      <c r="N70" s="156">
        <v>0</v>
      </c>
      <c r="O70" s="156">
        <f>ROUND(E70*N70,2)</f>
        <v>0</v>
      </c>
      <c r="P70" s="156">
        <v>0</v>
      </c>
      <c r="Q70" s="156">
        <f>ROUND(E70*P70,2)</f>
        <v>0</v>
      </c>
      <c r="R70" s="157"/>
      <c r="S70" s="157" t="s">
        <v>125</v>
      </c>
      <c r="T70" s="157" t="s">
        <v>126</v>
      </c>
      <c r="U70" s="157">
        <v>0</v>
      </c>
      <c r="V70" s="157">
        <f>ROUND(E70*U70,2)</f>
        <v>0</v>
      </c>
      <c r="W70" s="157"/>
      <c r="X70" s="157" t="s">
        <v>177</v>
      </c>
      <c r="Y70" s="147"/>
      <c r="Z70" s="147"/>
      <c r="AA70" s="147"/>
      <c r="AB70" s="147"/>
      <c r="AC70" s="147"/>
      <c r="AD70" s="147"/>
      <c r="AE70" s="147"/>
      <c r="AF70" s="147"/>
      <c r="AG70" s="147" t="s">
        <v>178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 x14ac:dyDescent="0.2">
      <c r="A71" s="175">
        <v>31</v>
      </c>
      <c r="B71" s="176" t="s">
        <v>179</v>
      </c>
      <c r="C71" s="185" t="s">
        <v>180</v>
      </c>
      <c r="D71" s="177" t="s">
        <v>0</v>
      </c>
      <c r="E71" s="178">
        <v>1110.7370000000001</v>
      </c>
      <c r="F71" s="179"/>
      <c r="G71" s="180">
        <f>ROUND(E71*F71,2)</f>
        <v>0</v>
      </c>
      <c r="H71" s="158">
        <v>0</v>
      </c>
      <c r="I71" s="157">
        <f>ROUND(E71*H71,2)</f>
        <v>0</v>
      </c>
      <c r="J71" s="158">
        <v>1.35</v>
      </c>
      <c r="K71" s="157">
        <f>ROUND(E71*J71,2)</f>
        <v>1499.49</v>
      </c>
      <c r="L71" s="157">
        <v>21</v>
      </c>
      <c r="M71" s="157">
        <f>G71*(1+L71/100)</f>
        <v>0</v>
      </c>
      <c r="N71" s="156">
        <v>0</v>
      </c>
      <c r="O71" s="156">
        <f>ROUND(E71*N71,2)</f>
        <v>0</v>
      </c>
      <c r="P71" s="156">
        <v>0</v>
      </c>
      <c r="Q71" s="156">
        <f>ROUND(E71*P71,2)</f>
        <v>0</v>
      </c>
      <c r="R71" s="157"/>
      <c r="S71" s="157" t="s">
        <v>125</v>
      </c>
      <c r="T71" s="157" t="s">
        <v>126</v>
      </c>
      <c r="U71" s="157">
        <v>0</v>
      </c>
      <c r="V71" s="157">
        <f>ROUND(E71*U71,2)</f>
        <v>0</v>
      </c>
      <c r="W71" s="157"/>
      <c r="X71" s="157" t="s">
        <v>177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178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 x14ac:dyDescent="0.2">
      <c r="A72" s="175">
        <v>32</v>
      </c>
      <c r="B72" s="176" t="s">
        <v>181</v>
      </c>
      <c r="C72" s="185" t="s">
        <v>182</v>
      </c>
      <c r="D72" s="177" t="s">
        <v>0</v>
      </c>
      <c r="E72" s="178">
        <v>1110.7370000000001</v>
      </c>
      <c r="F72" s="179"/>
      <c r="G72" s="180">
        <f>ROUND(E72*F72,2)</f>
        <v>0</v>
      </c>
      <c r="H72" s="158">
        <v>0</v>
      </c>
      <c r="I72" s="157">
        <f>ROUND(E72*H72,2)</f>
        <v>0</v>
      </c>
      <c r="J72" s="158">
        <v>0.06</v>
      </c>
      <c r="K72" s="157">
        <f>ROUND(E72*J72,2)</f>
        <v>66.64</v>
      </c>
      <c r="L72" s="157">
        <v>21</v>
      </c>
      <c r="M72" s="157">
        <f>G72*(1+L72/100)</f>
        <v>0</v>
      </c>
      <c r="N72" s="156">
        <v>0</v>
      </c>
      <c r="O72" s="156">
        <f>ROUND(E72*N72,2)</f>
        <v>0</v>
      </c>
      <c r="P72" s="156">
        <v>0</v>
      </c>
      <c r="Q72" s="156">
        <f>ROUND(E72*P72,2)</f>
        <v>0</v>
      </c>
      <c r="R72" s="157"/>
      <c r="S72" s="157" t="s">
        <v>125</v>
      </c>
      <c r="T72" s="157" t="s">
        <v>126</v>
      </c>
      <c r="U72" s="157">
        <v>0</v>
      </c>
      <c r="V72" s="157">
        <f>ROUND(E72*U72,2)</f>
        <v>0</v>
      </c>
      <c r="W72" s="157"/>
      <c r="X72" s="157" t="s">
        <v>177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178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x14ac:dyDescent="0.2">
      <c r="A73" s="163" t="s">
        <v>120</v>
      </c>
      <c r="B73" s="164" t="s">
        <v>86</v>
      </c>
      <c r="C73" s="182" t="s">
        <v>87</v>
      </c>
      <c r="D73" s="165"/>
      <c r="E73" s="166"/>
      <c r="F73" s="167"/>
      <c r="G73" s="168">
        <f>SUMIF(AG74:AG83,"&lt;&gt;NOR",G74:G83)</f>
        <v>0</v>
      </c>
      <c r="H73" s="162"/>
      <c r="I73" s="162">
        <f>SUM(I74:I83)</f>
        <v>9782.619999999999</v>
      </c>
      <c r="J73" s="162"/>
      <c r="K73" s="162">
        <f>SUM(K74:K83)</f>
        <v>37484.18</v>
      </c>
      <c r="L73" s="162"/>
      <c r="M73" s="162">
        <f>SUM(M74:M83)</f>
        <v>0</v>
      </c>
      <c r="N73" s="161"/>
      <c r="O73" s="161">
        <f>SUM(O74:O83)</f>
        <v>0.09</v>
      </c>
      <c r="P73" s="161"/>
      <c r="Q73" s="161">
        <f>SUM(Q74:Q83)</f>
        <v>1.77</v>
      </c>
      <c r="R73" s="162"/>
      <c r="S73" s="162"/>
      <c r="T73" s="162"/>
      <c r="U73" s="162"/>
      <c r="V73" s="162">
        <f>SUM(V74:V83)</f>
        <v>89.25</v>
      </c>
      <c r="W73" s="162"/>
      <c r="X73" s="162"/>
      <c r="AG73" t="s">
        <v>121</v>
      </c>
    </row>
    <row r="74" spans="1:60" outlineLevel="1" x14ac:dyDescent="0.2">
      <c r="A74" s="169">
        <v>33</v>
      </c>
      <c r="B74" s="170" t="s">
        <v>279</v>
      </c>
      <c r="C74" s="183" t="s">
        <v>280</v>
      </c>
      <c r="D74" s="171" t="s">
        <v>132</v>
      </c>
      <c r="E74" s="172">
        <v>24</v>
      </c>
      <c r="F74" s="173"/>
      <c r="G74" s="174">
        <f>ROUND(E74*F74,2)</f>
        <v>0</v>
      </c>
      <c r="H74" s="158">
        <v>30.91</v>
      </c>
      <c r="I74" s="157">
        <f>ROUND(E74*H74,2)</f>
        <v>741.84</v>
      </c>
      <c r="J74" s="158">
        <v>6.29</v>
      </c>
      <c r="K74" s="157">
        <f>ROUND(E74*J74,2)</f>
        <v>150.96</v>
      </c>
      <c r="L74" s="157">
        <v>21</v>
      </c>
      <c r="M74" s="157">
        <f>G74*(1+L74/100)</f>
        <v>0</v>
      </c>
      <c r="N74" s="156">
        <v>0</v>
      </c>
      <c r="O74" s="156">
        <f>ROUND(E74*N74,2)</f>
        <v>0</v>
      </c>
      <c r="P74" s="156">
        <v>0</v>
      </c>
      <c r="Q74" s="156">
        <f>ROUND(E74*P74,2)</f>
        <v>0</v>
      </c>
      <c r="R74" s="157"/>
      <c r="S74" s="157" t="s">
        <v>125</v>
      </c>
      <c r="T74" s="157" t="s">
        <v>126</v>
      </c>
      <c r="U74" s="157">
        <v>1.15E-2</v>
      </c>
      <c r="V74" s="157">
        <f>ROUND(E74*U74,2)</f>
        <v>0.28000000000000003</v>
      </c>
      <c r="W74" s="157"/>
      <c r="X74" s="157" t="s">
        <v>127</v>
      </c>
      <c r="Y74" s="147"/>
      <c r="Z74" s="147"/>
      <c r="AA74" s="147"/>
      <c r="AB74" s="147"/>
      <c r="AC74" s="147"/>
      <c r="AD74" s="147"/>
      <c r="AE74" s="147"/>
      <c r="AF74" s="147"/>
      <c r="AG74" s="147" t="s">
        <v>133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 x14ac:dyDescent="0.2">
      <c r="A75" s="154"/>
      <c r="B75" s="155"/>
      <c r="C75" s="184" t="s">
        <v>281</v>
      </c>
      <c r="D75" s="159"/>
      <c r="E75" s="160">
        <v>24</v>
      </c>
      <c r="F75" s="157"/>
      <c r="G75" s="157"/>
      <c r="H75" s="157"/>
      <c r="I75" s="157"/>
      <c r="J75" s="157"/>
      <c r="K75" s="157"/>
      <c r="L75" s="157"/>
      <c r="M75" s="157"/>
      <c r="N75" s="156"/>
      <c r="O75" s="156"/>
      <c r="P75" s="156"/>
      <c r="Q75" s="156"/>
      <c r="R75" s="157"/>
      <c r="S75" s="157"/>
      <c r="T75" s="157"/>
      <c r="U75" s="157"/>
      <c r="V75" s="157"/>
      <c r="W75" s="157"/>
      <c r="X75" s="157"/>
      <c r="Y75" s="147"/>
      <c r="Z75" s="147"/>
      <c r="AA75" s="147"/>
      <c r="AB75" s="147"/>
      <c r="AC75" s="147"/>
      <c r="AD75" s="147"/>
      <c r="AE75" s="147"/>
      <c r="AF75" s="147"/>
      <c r="AG75" s="147" t="s">
        <v>129</v>
      </c>
      <c r="AH75" s="147">
        <v>5</v>
      </c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 x14ac:dyDescent="0.2">
      <c r="A76" s="169">
        <v>34</v>
      </c>
      <c r="B76" s="170" t="s">
        <v>183</v>
      </c>
      <c r="C76" s="183" t="s">
        <v>184</v>
      </c>
      <c r="D76" s="171" t="s">
        <v>132</v>
      </c>
      <c r="E76" s="172">
        <v>24</v>
      </c>
      <c r="F76" s="173"/>
      <c r="G76" s="174">
        <f>ROUND(E76*F76,2)</f>
        <v>0</v>
      </c>
      <c r="H76" s="158">
        <v>34.39</v>
      </c>
      <c r="I76" s="157">
        <f>ROUND(E76*H76,2)</f>
        <v>825.36</v>
      </c>
      <c r="J76" s="158">
        <v>6.61</v>
      </c>
      <c r="K76" s="157">
        <f>ROUND(E76*J76,2)</f>
        <v>158.63999999999999</v>
      </c>
      <c r="L76" s="157">
        <v>21</v>
      </c>
      <c r="M76" s="157">
        <f>G76*(1+L76/100)</f>
        <v>0</v>
      </c>
      <c r="N76" s="156">
        <v>0</v>
      </c>
      <c r="O76" s="156">
        <f>ROUND(E76*N76,2)</f>
        <v>0</v>
      </c>
      <c r="P76" s="156">
        <v>0</v>
      </c>
      <c r="Q76" s="156">
        <f>ROUND(E76*P76,2)</f>
        <v>0</v>
      </c>
      <c r="R76" s="157"/>
      <c r="S76" s="157" t="s">
        <v>125</v>
      </c>
      <c r="T76" s="157" t="s">
        <v>126</v>
      </c>
      <c r="U76" s="157">
        <v>1.21E-2</v>
      </c>
      <c r="V76" s="157">
        <f>ROUND(E76*U76,2)</f>
        <v>0.28999999999999998</v>
      </c>
      <c r="W76" s="157"/>
      <c r="X76" s="157" t="s">
        <v>127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133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 x14ac:dyDescent="0.2">
      <c r="A77" s="154"/>
      <c r="B77" s="155"/>
      <c r="C77" s="184" t="s">
        <v>265</v>
      </c>
      <c r="D77" s="159"/>
      <c r="E77" s="160">
        <v>24</v>
      </c>
      <c r="F77" s="157"/>
      <c r="G77" s="157"/>
      <c r="H77" s="157"/>
      <c r="I77" s="157"/>
      <c r="J77" s="157"/>
      <c r="K77" s="157"/>
      <c r="L77" s="157"/>
      <c r="M77" s="157"/>
      <c r="N77" s="156"/>
      <c r="O77" s="156"/>
      <c r="P77" s="156"/>
      <c r="Q77" s="156"/>
      <c r="R77" s="157"/>
      <c r="S77" s="157"/>
      <c r="T77" s="157"/>
      <c r="U77" s="157"/>
      <c r="V77" s="157"/>
      <c r="W77" s="157"/>
      <c r="X77" s="157"/>
      <c r="Y77" s="147"/>
      <c r="Z77" s="147"/>
      <c r="AA77" s="147"/>
      <c r="AB77" s="147"/>
      <c r="AC77" s="147"/>
      <c r="AD77" s="147"/>
      <c r="AE77" s="147"/>
      <c r="AF77" s="147"/>
      <c r="AG77" s="147" t="s">
        <v>129</v>
      </c>
      <c r="AH77" s="147">
        <v>5</v>
      </c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 x14ac:dyDescent="0.2">
      <c r="A78" s="169">
        <v>35</v>
      </c>
      <c r="B78" s="170" t="s">
        <v>185</v>
      </c>
      <c r="C78" s="183" t="s">
        <v>186</v>
      </c>
      <c r="D78" s="171" t="s">
        <v>132</v>
      </c>
      <c r="E78" s="172">
        <v>24</v>
      </c>
      <c r="F78" s="173"/>
      <c r="G78" s="174">
        <f>ROUND(E78*F78,2)</f>
        <v>0</v>
      </c>
      <c r="H78" s="158">
        <v>43.29</v>
      </c>
      <c r="I78" s="157">
        <f>ROUND(E78*H78,2)</f>
        <v>1038.96</v>
      </c>
      <c r="J78" s="158">
        <v>6.71</v>
      </c>
      <c r="K78" s="157">
        <f>ROUND(E78*J78,2)</f>
        <v>161.04</v>
      </c>
      <c r="L78" s="157">
        <v>21</v>
      </c>
      <c r="M78" s="157">
        <f>G78*(1+L78/100)</f>
        <v>0</v>
      </c>
      <c r="N78" s="156">
        <v>0</v>
      </c>
      <c r="O78" s="156">
        <f>ROUND(E78*N78,2)</f>
        <v>0</v>
      </c>
      <c r="P78" s="156">
        <v>0</v>
      </c>
      <c r="Q78" s="156">
        <f>ROUND(E78*P78,2)</f>
        <v>0</v>
      </c>
      <c r="R78" s="157"/>
      <c r="S78" s="157" t="s">
        <v>125</v>
      </c>
      <c r="T78" s="157" t="s">
        <v>126</v>
      </c>
      <c r="U78" s="157">
        <v>1.23E-2</v>
      </c>
      <c r="V78" s="157">
        <f>ROUND(E78*U78,2)</f>
        <v>0.3</v>
      </c>
      <c r="W78" s="157"/>
      <c r="X78" s="157" t="s">
        <v>127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133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 x14ac:dyDescent="0.2">
      <c r="A79" s="154"/>
      <c r="B79" s="155"/>
      <c r="C79" s="184" t="s">
        <v>261</v>
      </c>
      <c r="D79" s="159"/>
      <c r="E79" s="160">
        <v>24</v>
      </c>
      <c r="F79" s="157"/>
      <c r="G79" s="157"/>
      <c r="H79" s="157"/>
      <c r="I79" s="157"/>
      <c r="J79" s="157"/>
      <c r="K79" s="157"/>
      <c r="L79" s="157"/>
      <c r="M79" s="157"/>
      <c r="N79" s="156"/>
      <c r="O79" s="156"/>
      <c r="P79" s="156"/>
      <c r="Q79" s="156"/>
      <c r="R79" s="157"/>
      <c r="S79" s="157"/>
      <c r="T79" s="157"/>
      <c r="U79" s="157"/>
      <c r="V79" s="157"/>
      <c r="W79" s="157"/>
      <c r="X79" s="157"/>
      <c r="Y79" s="147"/>
      <c r="Z79" s="147"/>
      <c r="AA79" s="147"/>
      <c r="AB79" s="147"/>
      <c r="AC79" s="147"/>
      <c r="AD79" s="147"/>
      <c r="AE79" s="147"/>
      <c r="AF79" s="147"/>
      <c r="AG79" s="147" t="s">
        <v>129</v>
      </c>
      <c r="AH79" s="147">
        <v>5</v>
      </c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ht="22.5" outlineLevel="1" x14ac:dyDescent="0.2">
      <c r="A80" s="169">
        <v>36</v>
      </c>
      <c r="B80" s="170" t="s">
        <v>187</v>
      </c>
      <c r="C80" s="183" t="s">
        <v>188</v>
      </c>
      <c r="D80" s="171" t="s">
        <v>189</v>
      </c>
      <c r="E80" s="172">
        <v>1767.6</v>
      </c>
      <c r="F80" s="173"/>
      <c r="G80" s="174">
        <f>ROUND(E80*F80,2)</f>
        <v>0</v>
      </c>
      <c r="H80" s="158">
        <v>4.0599999999999996</v>
      </c>
      <c r="I80" s="157">
        <f>ROUND(E80*H80,2)</f>
        <v>7176.46</v>
      </c>
      <c r="J80" s="158">
        <v>20.94</v>
      </c>
      <c r="K80" s="157">
        <f>ROUND(E80*J80,2)</f>
        <v>37013.54</v>
      </c>
      <c r="L80" s="157">
        <v>21</v>
      </c>
      <c r="M80" s="157">
        <f>G80*(1+L80/100)</f>
        <v>0</v>
      </c>
      <c r="N80" s="156">
        <v>5.0000000000000002E-5</v>
      </c>
      <c r="O80" s="156">
        <f>ROUND(E80*N80,2)</f>
        <v>0.09</v>
      </c>
      <c r="P80" s="156">
        <v>1E-3</v>
      </c>
      <c r="Q80" s="156">
        <f>ROUND(E80*P80,2)</f>
        <v>1.77</v>
      </c>
      <c r="R80" s="157"/>
      <c r="S80" s="157" t="s">
        <v>125</v>
      </c>
      <c r="T80" s="157" t="s">
        <v>190</v>
      </c>
      <c r="U80" s="157">
        <v>0.05</v>
      </c>
      <c r="V80" s="157">
        <f>ROUND(E80*U80,2)</f>
        <v>88.38</v>
      </c>
      <c r="W80" s="157"/>
      <c r="X80" s="157" t="s">
        <v>127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133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 x14ac:dyDescent="0.2">
      <c r="A81" s="154"/>
      <c r="B81" s="155"/>
      <c r="C81" s="184" t="s">
        <v>191</v>
      </c>
      <c r="D81" s="159"/>
      <c r="E81" s="160"/>
      <c r="F81" s="157"/>
      <c r="G81" s="157"/>
      <c r="H81" s="157"/>
      <c r="I81" s="157"/>
      <c r="J81" s="157"/>
      <c r="K81" s="157"/>
      <c r="L81" s="157"/>
      <c r="M81" s="157"/>
      <c r="N81" s="156"/>
      <c r="O81" s="156"/>
      <c r="P81" s="156"/>
      <c r="Q81" s="156"/>
      <c r="R81" s="157"/>
      <c r="S81" s="157"/>
      <c r="T81" s="157"/>
      <c r="U81" s="157"/>
      <c r="V81" s="157"/>
      <c r="W81" s="157"/>
      <c r="X81" s="157"/>
      <c r="Y81" s="147"/>
      <c r="Z81" s="147"/>
      <c r="AA81" s="147"/>
      <c r="AB81" s="147"/>
      <c r="AC81" s="147"/>
      <c r="AD81" s="147"/>
      <c r="AE81" s="147"/>
      <c r="AF81" s="147"/>
      <c r="AG81" s="147" t="s">
        <v>129</v>
      </c>
      <c r="AH81" s="147">
        <v>0</v>
      </c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 x14ac:dyDescent="0.2">
      <c r="A82" s="154"/>
      <c r="B82" s="155"/>
      <c r="C82" s="184" t="s">
        <v>192</v>
      </c>
      <c r="D82" s="159"/>
      <c r="E82" s="160"/>
      <c r="F82" s="157"/>
      <c r="G82" s="157"/>
      <c r="H82" s="157"/>
      <c r="I82" s="157"/>
      <c r="J82" s="157"/>
      <c r="K82" s="157"/>
      <c r="L82" s="157"/>
      <c r="M82" s="157"/>
      <c r="N82" s="156"/>
      <c r="O82" s="156"/>
      <c r="P82" s="156"/>
      <c r="Q82" s="156"/>
      <c r="R82" s="157"/>
      <c r="S82" s="157"/>
      <c r="T82" s="157"/>
      <c r="U82" s="157"/>
      <c r="V82" s="157"/>
      <c r="W82" s="157"/>
      <c r="X82" s="157"/>
      <c r="Y82" s="147"/>
      <c r="Z82" s="147"/>
      <c r="AA82" s="147"/>
      <c r="AB82" s="147"/>
      <c r="AC82" s="147"/>
      <c r="AD82" s="147"/>
      <c r="AE82" s="147"/>
      <c r="AF82" s="147"/>
      <c r="AG82" s="147" t="s">
        <v>129</v>
      </c>
      <c r="AH82" s="147">
        <v>0</v>
      </c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 x14ac:dyDescent="0.2">
      <c r="A83" s="154"/>
      <c r="B83" s="155"/>
      <c r="C83" s="184" t="s">
        <v>282</v>
      </c>
      <c r="D83" s="159"/>
      <c r="E83" s="160">
        <v>1767.6</v>
      </c>
      <c r="F83" s="157"/>
      <c r="G83" s="157"/>
      <c r="H83" s="157"/>
      <c r="I83" s="157"/>
      <c r="J83" s="157"/>
      <c r="K83" s="157"/>
      <c r="L83" s="157"/>
      <c r="M83" s="157"/>
      <c r="N83" s="156"/>
      <c r="O83" s="156"/>
      <c r="P83" s="156"/>
      <c r="Q83" s="156"/>
      <c r="R83" s="157"/>
      <c r="S83" s="157"/>
      <c r="T83" s="157"/>
      <c r="U83" s="157"/>
      <c r="V83" s="157"/>
      <c r="W83" s="157"/>
      <c r="X83" s="157"/>
      <c r="Y83" s="147"/>
      <c r="Z83" s="147"/>
      <c r="AA83" s="147"/>
      <c r="AB83" s="147"/>
      <c r="AC83" s="147"/>
      <c r="AD83" s="147"/>
      <c r="AE83" s="147"/>
      <c r="AF83" s="147"/>
      <c r="AG83" s="147" t="s">
        <v>129</v>
      </c>
      <c r="AH83" s="147">
        <v>5</v>
      </c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x14ac:dyDescent="0.2">
      <c r="A84" s="163" t="s">
        <v>120</v>
      </c>
      <c r="B84" s="164" t="s">
        <v>88</v>
      </c>
      <c r="C84" s="182" t="s">
        <v>89</v>
      </c>
      <c r="D84" s="165"/>
      <c r="E84" s="166"/>
      <c r="F84" s="167"/>
      <c r="G84" s="168">
        <f>SUMIF(AG85:AG89,"&lt;&gt;NOR",G85:G89)</f>
        <v>0</v>
      </c>
      <c r="H84" s="162"/>
      <c r="I84" s="162">
        <f>SUM(I85:I89)</f>
        <v>3726.2400000000002</v>
      </c>
      <c r="J84" s="162"/>
      <c r="K84" s="162">
        <f>SUM(K85:K89)</f>
        <v>9369.76</v>
      </c>
      <c r="L84" s="162"/>
      <c r="M84" s="162">
        <f>SUM(M85:M89)</f>
        <v>0</v>
      </c>
      <c r="N84" s="161"/>
      <c r="O84" s="161">
        <f>SUM(O85:O89)</f>
        <v>0</v>
      </c>
      <c r="P84" s="161"/>
      <c r="Q84" s="161">
        <f>SUM(Q85:Q89)</f>
        <v>0</v>
      </c>
      <c r="R84" s="162"/>
      <c r="S84" s="162"/>
      <c r="T84" s="162"/>
      <c r="U84" s="162"/>
      <c r="V84" s="162">
        <f>SUM(V85:V89)</f>
        <v>19.86</v>
      </c>
      <c r="W84" s="162"/>
      <c r="X84" s="162"/>
      <c r="AG84" t="s">
        <v>121</v>
      </c>
    </row>
    <row r="85" spans="1:60" outlineLevel="1" x14ac:dyDescent="0.2">
      <c r="A85" s="169">
        <v>37</v>
      </c>
      <c r="B85" s="170" t="s">
        <v>193</v>
      </c>
      <c r="C85" s="183" t="s">
        <v>194</v>
      </c>
      <c r="D85" s="171" t="s">
        <v>136</v>
      </c>
      <c r="E85" s="172">
        <v>72</v>
      </c>
      <c r="F85" s="173"/>
      <c r="G85" s="174">
        <f>ROUND(E85*F85,2)</f>
        <v>0</v>
      </c>
      <c r="H85" s="158">
        <v>50.29</v>
      </c>
      <c r="I85" s="157">
        <f>ROUND(E85*H85,2)</f>
        <v>3620.88</v>
      </c>
      <c r="J85" s="158">
        <v>58.21</v>
      </c>
      <c r="K85" s="157">
        <f>ROUND(E85*J85,2)</f>
        <v>4191.12</v>
      </c>
      <c r="L85" s="157">
        <v>21</v>
      </c>
      <c r="M85" s="157">
        <f>G85*(1+L85/100)</f>
        <v>0</v>
      </c>
      <c r="N85" s="156">
        <v>0</v>
      </c>
      <c r="O85" s="156">
        <f>ROUND(E85*N85,2)</f>
        <v>0</v>
      </c>
      <c r="P85" s="156">
        <v>0</v>
      </c>
      <c r="Q85" s="156">
        <f>ROUND(E85*P85,2)</f>
        <v>0</v>
      </c>
      <c r="R85" s="157"/>
      <c r="S85" s="157" t="s">
        <v>125</v>
      </c>
      <c r="T85" s="157" t="s">
        <v>126</v>
      </c>
      <c r="U85" s="157">
        <v>0.11799999999999999</v>
      </c>
      <c r="V85" s="157">
        <f>ROUND(E85*U85,2)</f>
        <v>8.5</v>
      </c>
      <c r="W85" s="157"/>
      <c r="X85" s="157" t="s">
        <v>127</v>
      </c>
      <c r="Y85" s="147"/>
      <c r="Z85" s="147"/>
      <c r="AA85" s="147"/>
      <c r="AB85" s="147"/>
      <c r="AC85" s="147"/>
      <c r="AD85" s="147"/>
      <c r="AE85" s="147"/>
      <c r="AF85" s="147"/>
      <c r="AG85" s="147" t="s">
        <v>133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 x14ac:dyDescent="0.2">
      <c r="A86" s="154"/>
      <c r="B86" s="155"/>
      <c r="C86" s="184" t="s">
        <v>283</v>
      </c>
      <c r="D86" s="159"/>
      <c r="E86" s="160">
        <v>72</v>
      </c>
      <c r="F86" s="157"/>
      <c r="G86" s="157"/>
      <c r="H86" s="157"/>
      <c r="I86" s="157"/>
      <c r="J86" s="157"/>
      <c r="K86" s="157"/>
      <c r="L86" s="157"/>
      <c r="M86" s="157"/>
      <c r="N86" s="156"/>
      <c r="O86" s="156"/>
      <c r="P86" s="156"/>
      <c r="Q86" s="156"/>
      <c r="R86" s="157"/>
      <c r="S86" s="157"/>
      <c r="T86" s="157"/>
      <c r="U86" s="157"/>
      <c r="V86" s="157"/>
      <c r="W86" s="157"/>
      <c r="X86" s="157"/>
      <c r="Y86" s="147"/>
      <c r="Z86" s="147"/>
      <c r="AA86" s="147"/>
      <c r="AB86" s="147"/>
      <c r="AC86" s="147"/>
      <c r="AD86" s="147"/>
      <c r="AE86" s="147"/>
      <c r="AF86" s="147"/>
      <c r="AG86" s="147" t="s">
        <v>129</v>
      </c>
      <c r="AH86" s="147">
        <v>5</v>
      </c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 x14ac:dyDescent="0.2">
      <c r="A87" s="169">
        <v>38</v>
      </c>
      <c r="B87" s="170" t="s">
        <v>195</v>
      </c>
      <c r="C87" s="183" t="s">
        <v>196</v>
      </c>
      <c r="D87" s="171" t="s">
        <v>132</v>
      </c>
      <c r="E87" s="172">
        <v>24</v>
      </c>
      <c r="F87" s="173"/>
      <c r="G87" s="174">
        <f>ROUND(E87*F87,2)</f>
        <v>0</v>
      </c>
      <c r="H87" s="158">
        <v>4.3899999999999997</v>
      </c>
      <c r="I87" s="157">
        <f>ROUND(E87*H87,2)</f>
        <v>105.36</v>
      </c>
      <c r="J87" s="158">
        <v>69.11</v>
      </c>
      <c r="K87" s="157">
        <f>ROUND(E87*J87,2)</f>
        <v>1658.64</v>
      </c>
      <c r="L87" s="157">
        <v>21</v>
      </c>
      <c r="M87" s="157">
        <f>G87*(1+L87/100)</f>
        <v>0</v>
      </c>
      <c r="N87" s="156">
        <v>0</v>
      </c>
      <c r="O87" s="156">
        <f>ROUND(E87*N87,2)</f>
        <v>0</v>
      </c>
      <c r="P87" s="156">
        <v>0</v>
      </c>
      <c r="Q87" s="156">
        <f>ROUND(E87*P87,2)</f>
        <v>0</v>
      </c>
      <c r="R87" s="157"/>
      <c r="S87" s="157" t="s">
        <v>125</v>
      </c>
      <c r="T87" s="157" t="s">
        <v>126</v>
      </c>
      <c r="U87" s="157">
        <v>0.14000000000000001</v>
      </c>
      <c r="V87" s="157">
        <f>ROUND(E87*U87,2)</f>
        <v>3.36</v>
      </c>
      <c r="W87" s="157"/>
      <c r="X87" s="157" t="s">
        <v>127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133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 x14ac:dyDescent="0.2">
      <c r="A88" s="154"/>
      <c r="B88" s="155"/>
      <c r="C88" s="184" t="s">
        <v>258</v>
      </c>
      <c r="D88" s="159"/>
      <c r="E88" s="160">
        <v>24</v>
      </c>
      <c r="F88" s="157"/>
      <c r="G88" s="157"/>
      <c r="H88" s="157"/>
      <c r="I88" s="157"/>
      <c r="J88" s="157"/>
      <c r="K88" s="157"/>
      <c r="L88" s="157"/>
      <c r="M88" s="157"/>
      <c r="N88" s="156"/>
      <c r="O88" s="156"/>
      <c r="P88" s="156"/>
      <c r="Q88" s="156"/>
      <c r="R88" s="157"/>
      <c r="S88" s="157"/>
      <c r="T88" s="157"/>
      <c r="U88" s="157"/>
      <c r="V88" s="157"/>
      <c r="W88" s="157"/>
      <c r="X88" s="157"/>
      <c r="Y88" s="147"/>
      <c r="Z88" s="147"/>
      <c r="AA88" s="147"/>
      <c r="AB88" s="147"/>
      <c r="AC88" s="147"/>
      <c r="AD88" s="147"/>
      <c r="AE88" s="147"/>
      <c r="AF88" s="147"/>
      <c r="AG88" s="147" t="s">
        <v>129</v>
      </c>
      <c r="AH88" s="147">
        <v>0</v>
      </c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 x14ac:dyDescent="0.2">
      <c r="A89" s="175">
        <v>39</v>
      </c>
      <c r="B89" s="176" t="s">
        <v>197</v>
      </c>
      <c r="C89" s="185" t="s">
        <v>198</v>
      </c>
      <c r="D89" s="177" t="s">
        <v>199</v>
      </c>
      <c r="E89" s="178">
        <v>8</v>
      </c>
      <c r="F89" s="179"/>
      <c r="G89" s="180">
        <f>ROUND(E89*F89,2)</f>
        <v>0</v>
      </c>
      <c r="H89" s="158">
        <v>0</v>
      </c>
      <c r="I89" s="157">
        <f>ROUND(E89*H89,2)</f>
        <v>0</v>
      </c>
      <c r="J89" s="158">
        <v>440</v>
      </c>
      <c r="K89" s="157">
        <f>ROUND(E89*J89,2)</f>
        <v>3520</v>
      </c>
      <c r="L89" s="157">
        <v>21</v>
      </c>
      <c r="M89" s="157">
        <f>G89*(1+L89/100)</f>
        <v>0</v>
      </c>
      <c r="N89" s="156">
        <v>0</v>
      </c>
      <c r="O89" s="156">
        <f>ROUND(E89*N89,2)</f>
        <v>0</v>
      </c>
      <c r="P89" s="156">
        <v>0</v>
      </c>
      <c r="Q89" s="156">
        <f>ROUND(E89*P89,2)</f>
        <v>0</v>
      </c>
      <c r="R89" s="157" t="s">
        <v>200</v>
      </c>
      <c r="S89" s="157" t="s">
        <v>125</v>
      </c>
      <c r="T89" s="157" t="s">
        <v>126</v>
      </c>
      <c r="U89" s="157">
        <v>1</v>
      </c>
      <c r="V89" s="157">
        <f>ROUND(E89*U89,2)</f>
        <v>8</v>
      </c>
      <c r="W89" s="157"/>
      <c r="X89" s="157" t="s">
        <v>201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202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x14ac:dyDescent="0.2">
      <c r="A90" s="163" t="s">
        <v>120</v>
      </c>
      <c r="B90" s="164" t="s">
        <v>90</v>
      </c>
      <c r="C90" s="182" t="s">
        <v>91</v>
      </c>
      <c r="D90" s="165"/>
      <c r="E90" s="166"/>
      <c r="F90" s="167"/>
      <c r="G90" s="168">
        <f>SUMIF(AG91:AG97,"&lt;&gt;NOR",G91:G97)</f>
        <v>0</v>
      </c>
      <c r="H90" s="162"/>
      <c r="I90" s="162">
        <f>SUM(I91:I97)</f>
        <v>0</v>
      </c>
      <c r="J90" s="162"/>
      <c r="K90" s="162">
        <f>SUM(K91:K97)</f>
        <v>7091.2</v>
      </c>
      <c r="L90" s="162"/>
      <c r="M90" s="162">
        <f>SUM(M91:M97)</f>
        <v>0</v>
      </c>
      <c r="N90" s="161"/>
      <c r="O90" s="161">
        <f>SUM(O91:O97)</f>
        <v>0</v>
      </c>
      <c r="P90" s="161"/>
      <c r="Q90" s="161">
        <f>SUM(Q91:Q97)</f>
        <v>0</v>
      </c>
      <c r="R90" s="162"/>
      <c r="S90" s="162"/>
      <c r="T90" s="162"/>
      <c r="U90" s="162"/>
      <c r="V90" s="162">
        <f>SUM(V91:V97)</f>
        <v>8.5399999999999991</v>
      </c>
      <c r="W90" s="162"/>
      <c r="X90" s="162"/>
      <c r="AG90" t="s">
        <v>121</v>
      </c>
    </row>
    <row r="91" spans="1:60" ht="22.5" outlineLevel="1" x14ac:dyDescent="0.2">
      <c r="A91" s="175">
        <v>40</v>
      </c>
      <c r="B91" s="176" t="s">
        <v>203</v>
      </c>
      <c r="C91" s="185" t="s">
        <v>204</v>
      </c>
      <c r="D91" s="177" t="s">
        <v>205</v>
      </c>
      <c r="E91" s="178">
        <v>1.8972599999999999</v>
      </c>
      <c r="F91" s="179"/>
      <c r="G91" s="180">
        <f t="shared" ref="G91:G97" si="7">ROUND(E91*F91,2)</f>
        <v>0</v>
      </c>
      <c r="H91" s="158">
        <v>0</v>
      </c>
      <c r="I91" s="157">
        <f t="shared" ref="I91:I97" si="8">ROUND(E91*H91,2)</f>
        <v>0</v>
      </c>
      <c r="J91" s="158">
        <v>1612</v>
      </c>
      <c r="K91" s="157">
        <f t="shared" ref="K91:K97" si="9">ROUND(E91*J91,2)</f>
        <v>3058.38</v>
      </c>
      <c r="L91" s="157">
        <v>21</v>
      </c>
      <c r="M91" s="157">
        <f t="shared" ref="M91:M97" si="10">G91*(1+L91/100)</f>
        <v>0</v>
      </c>
      <c r="N91" s="156">
        <v>0</v>
      </c>
      <c r="O91" s="156">
        <f t="shared" ref="O91:O97" si="11">ROUND(E91*N91,2)</f>
        <v>0</v>
      </c>
      <c r="P91" s="156">
        <v>0</v>
      </c>
      <c r="Q91" s="156">
        <f t="shared" ref="Q91:Q97" si="12">ROUND(E91*P91,2)</f>
        <v>0</v>
      </c>
      <c r="R91" s="157"/>
      <c r="S91" s="157" t="s">
        <v>125</v>
      </c>
      <c r="T91" s="157" t="s">
        <v>126</v>
      </c>
      <c r="U91" s="157">
        <v>0</v>
      </c>
      <c r="V91" s="157">
        <f t="shared" ref="V91:V97" si="13">ROUND(E91*U91,2)</f>
        <v>0</v>
      </c>
      <c r="W91" s="157"/>
      <c r="X91" s="157" t="s">
        <v>206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207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 x14ac:dyDescent="0.2">
      <c r="A92" s="175">
        <v>41</v>
      </c>
      <c r="B92" s="176" t="s">
        <v>208</v>
      </c>
      <c r="C92" s="185" t="s">
        <v>209</v>
      </c>
      <c r="D92" s="177" t="s">
        <v>205</v>
      </c>
      <c r="E92" s="178">
        <v>1.8972599999999999</v>
      </c>
      <c r="F92" s="179"/>
      <c r="G92" s="180">
        <f t="shared" si="7"/>
        <v>0</v>
      </c>
      <c r="H92" s="158">
        <v>0</v>
      </c>
      <c r="I92" s="157">
        <f t="shared" si="8"/>
        <v>0</v>
      </c>
      <c r="J92" s="158">
        <v>706</v>
      </c>
      <c r="K92" s="157">
        <f t="shared" si="9"/>
        <v>1339.47</v>
      </c>
      <c r="L92" s="157">
        <v>21</v>
      </c>
      <c r="M92" s="157">
        <f t="shared" si="10"/>
        <v>0</v>
      </c>
      <c r="N92" s="156">
        <v>0</v>
      </c>
      <c r="O92" s="156">
        <f t="shared" si="11"/>
        <v>0</v>
      </c>
      <c r="P92" s="156">
        <v>0</v>
      </c>
      <c r="Q92" s="156">
        <f t="shared" si="12"/>
        <v>0</v>
      </c>
      <c r="R92" s="157"/>
      <c r="S92" s="157" t="s">
        <v>125</v>
      </c>
      <c r="T92" s="157" t="s">
        <v>126</v>
      </c>
      <c r="U92" s="157">
        <v>2.0089999999999999</v>
      </c>
      <c r="V92" s="157">
        <f t="shared" si="13"/>
        <v>3.81</v>
      </c>
      <c r="W92" s="157"/>
      <c r="X92" s="157" t="s">
        <v>206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210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 x14ac:dyDescent="0.2">
      <c r="A93" s="175">
        <v>42</v>
      </c>
      <c r="B93" s="176" t="s">
        <v>211</v>
      </c>
      <c r="C93" s="185" t="s">
        <v>212</v>
      </c>
      <c r="D93" s="177" t="s">
        <v>205</v>
      </c>
      <c r="E93" s="178">
        <v>1.8972599999999999</v>
      </c>
      <c r="F93" s="179"/>
      <c r="G93" s="180">
        <f t="shared" si="7"/>
        <v>0</v>
      </c>
      <c r="H93" s="158">
        <v>0</v>
      </c>
      <c r="I93" s="157">
        <f t="shared" si="8"/>
        <v>0</v>
      </c>
      <c r="J93" s="158">
        <v>234.5</v>
      </c>
      <c r="K93" s="157">
        <f t="shared" si="9"/>
        <v>444.91</v>
      </c>
      <c r="L93" s="157">
        <v>21</v>
      </c>
      <c r="M93" s="157">
        <f t="shared" si="10"/>
        <v>0</v>
      </c>
      <c r="N93" s="156">
        <v>0</v>
      </c>
      <c r="O93" s="156">
        <f t="shared" si="11"/>
        <v>0</v>
      </c>
      <c r="P93" s="156">
        <v>0</v>
      </c>
      <c r="Q93" s="156">
        <f t="shared" si="12"/>
        <v>0</v>
      </c>
      <c r="R93" s="157"/>
      <c r="S93" s="157" t="s">
        <v>125</v>
      </c>
      <c r="T93" s="157" t="s">
        <v>126</v>
      </c>
      <c r="U93" s="157">
        <v>0.49</v>
      </c>
      <c r="V93" s="157">
        <f t="shared" si="13"/>
        <v>0.93</v>
      </c>
      <c r="W93" s="157"/>
      <c r="X93" s="157" t="s">
        <v>206</v>
      </c>
      <c r="Y93" s="147"/>
      <c r="Z93" s="147"/>
      <c r="AA93" s="147"/>
      <c r="AB93" s="147"/>
      <c r="AC93" s="147"/>
      <c r="AD93" s="147"/>
      <c r="AE93" s="147"/>
      <c r="AF93" s="147"/>
      <c r="AG93" s="147" t="s">
        <v>210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 x14ac:dyDescent="0.2">
      <c r="A94" s="175">
        <v>43</v>
      </c>
      <c r="B94" s="176" t="s">
        <v>213</v>
      </c>
      <c r="C94" s="185" t="s">
        <v>214</v>
      </c>
      <c r="D94" s="177" t="s">
        <v>205</v>
      </c>
      <c r="E94" s="178">
        <v>24.664380000000001</v>
      </c>
      <c r="F94" s="179"/>
      <c r="G94" s="180">
        <f t="shared" si="7"/>
        <v>0</v>
      </c>
      <c r="H94" s="158">
        <v>0</v>
      </c>
      <c r="I94" s="157">
        <f t="shared" si="8"/>
        <v>0</v>
      </c>
      <c r="J94" s="158">
        <v>16</v>
      </c>
      <c r="K94" s="157">
        <f t="shared" si="9"/>
        <v>394.63</v>
      </c>
      <c r="L94" s="157">
        <v>21</v>
      </c>
      <c r="M94" s="157">
        <f t="shared" si="10"/>
        <v>0</v>
      </c>
      <c r="N94" s="156">
        <v>0</v>
      </c>
      <c r="O94" s="156">
        <f t="shared" si="11"/>
        <v>0</v>
      </c>
      <c r="P94" s="156">
        <v>0</v>
      </c>
      <c r="Q94" s="156">
        <f t="shared" si="12"/>
        <v>0</v>
      </c>
      <c r="R94" s="157"/>
      <c r="S94" s="157" t="s">
        <v>125</v>
      </c>
      <c r="T94" s="157" t="s">
        <v>126</v>
      </c>
      <c r="U94" s="157">
        <v>0</v>
      </c>
      <c r="V94" s="157">
        <f t="shared" si="13"/>
        <v>0</v>
      </c>
      <c r="W94" s="157"/>
      <c r="X94" s="157" t="s">
        <v>206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210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 x14ac:dyDescent="0.2">
      <c r="A95" s="175">
        <v>44</v>
      </c>
      <c r="B95" s="176" t="s">
        <v>215</v>
      </c>
      <c r="C95" s="185" t="s">
        <v>216</v>
      </c>
      <c r="D95" s="177" t="s">
        <v>205</v>
      </c>
      <c r="E95" s="178">
        <v>1.8972599999999999</v>
      </c>
      <c r="F95" s="179"/>
      <c r="G95" s="180">
        <f t="shared" si="7"/>
        <v>0</v>
      </c>
      <c r="H95" s="158">
        <v>0</v>
      </c>
      <c r="I95" s="157">
        <f t="shared" si="8"/>
        <v>0</v>
      </c>
      <c r="J95" s="158">
        <v>331</v>
      </c>
      <c r="K95" s="157">
        <f t="shared" si="9"/>
        <v>627.99</v>
      </c>
      <c r="L95" s="157">
        <v>21</v>
      </c>
      <c r="M95" s="157">
        <f t="shared" si="10"/>
        <v>0</v>
      </c>
      <c r="N95" s="156">
        <v>0</v>
      </c>
      <c r="O95" s="156">
        <f t="shared" si="11"/>
        <v>0</v>
      </c>
      <c r="P95" s="156">
        <v>0</v>
      </c>
      <c r="Q95" s="156">
        <f t="shared" si="12"/>
        <v>0</v>
      </c>
      <c r="R95" s="157"/>
      <c r="S95" s="157" t="s">
        <v>125</v>
      </c>
      <c r="T95" s="157" t="s">
        <v>126</v>
      </c>
      <c r="U95" s="157">
        <v>0.94199999999999995</v>
      </c>
      <c r="V95" s="157">
        <f t="shared" si="13"/>
        <v>1.79</v>
      </c>
      <c r="W95" s="157"/>
      <c r="X95" s="157" t="s">
        <v>206</v>
      </c>
      <c r="Y95" s="147"/>
      <c r="Z95" s="147"/>
      <c r="AA95" s="147"/>
      <c r="AB95" s="147"/>
      <c r="AC95" s="147"/>
      <c r="AD95" s="147"/>
      <c r="AE95" s="147"/>
      <c r="AF95" s="147"/>
      <c r="AG95" s="147" t="s">
        <v>210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 x14ac:dyDescent="0.2">
      <c r="A96" s="175">
        <v>45</v>
      </c>
      <c r="B96" s="176" t="s">
        <v>217</v>
      </c>
      <c r="C96" s="185" t="s">
        <v>218</v>
      </c>
      <c r="D96" s="177" t="s">
        <v>205</v>
      </c>
      <c r="E96" s="178">
        <v>7.5890399999999998</v>
      </c>
      <c r="F96" s="179"/>
      <c r="G96" s="180">
        <f t="shared" si="7"/>
        <v>0</v>
      </c>
      <c r="H96" s="158">
        <v>0</v>
      </c>
      <c r="I96" s="157">
        <f t="shared" si="8"/>
        <v>0</v>
      </c>
      <c r="J96" s="158">
        <v>36.9</v>
      </c>
      <c r="K96" s="157">
        <f t="shared" si="9"/>
        <v>280.04000000000002</v>
      </c>
      <c r="L96" s="157">
        <v>21</v>
      </c>
      <c r="M96" s="157">
        <f t="shared" si="10"/>
        <v>0</v>
      </c>
      <c r="N96" s="156">
        <v>0</v>
      </c>
      <c r="O96" s="156">
        <f t="shared" si="11"/>
        <v>0</v>
      </c>
      <c r="P96" s="156">
        <v>0</v>
      </c>
      <c r="Q96" s="156">
        <f t="shared" si="12"/>
        <v>0</v>
      </c>
      <c r="R96" s="157"/>
      <c r="S96" s="157" t="s">
        <v>125</v>
      </c>
      <c r="T96" s="157" t="s">
        <v>126</v>
      </c>
      <c r="U96" s="157">
        <v>0.105</v>
      </c>
      <c r="V96" s="157">
        <f t="shared" si="13"/>
        <v>0.8</v>
      </c>
      <c r="W96" s="157"/>
      <c r="X96" s="157" t="s">
        <v>206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210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 x14ac:dyDescent="0.2">
      <c r="A97" s="175">
        <v>46</v>
      </c>
      <c r="B97" s="176" t="s">
        <v>219</v>
      </c>
      <c r="C97" s="185" t="s">
        <v>220</v>
      </c>
      <c r="D97" s="177" t="s">
        <v>205</v>
      </c>
      <c r="E97" s="178">
        <v>1.8972599999999999</v>
      </c>
      <c r="F97" s="179"/>
      <c r="G97" s="180">
        <f t="shared" si="7"/>
        <v>0</v>
      </c>
      <c r="H97" s="158">
        <v>0</v>
      </c>
      <c r="I97" s="157">
        <f t="shared" si="8"/>
        <v>0</v>
      </c>
      <c r="J97" s="158">
        <v>498.5</v>
      </c>
      <c r="K97" s="157">
        <f t="shared" si="9"/>
        <v>945.78</v>
      </c>
      <c r="L97" s="157">
        <v>21</v>
      </c>
      <c r="M97" s="157">
        <f t="shared" si="10"/>
        <v>0</v>
      </c>
      <c r="N97" s="156">
        <v>0</v>
      </c>
      <c r="O97" s="156">
        <f t="shared" si="11"/>
        <v>0</v>
      </c>
      <c r="P97" s="156">
        <v>0</v>
      </c>
      <c r="Q97" s="156">
        <f t="shared" si="12"/>
        <v>0</v>
      </c>
      <c r="R97" s="157"/>
      <c r="S97" s="157" t="s">
        <v>125</v>
      </c>
      <c r="T97" s="157" t="s">
        <v>126</v>
      </c>
      <c r="U97" s="157">
        <v>0.63800000000000001</v>
      </c>
      <c r="V97" s="157">
        <f t="shared" si="13"/>
        <v>1.21</v>
      </c>
      <c r="W97" s="157"/>
      <c r="X97" s="157" t="s">
        <v>206</v>
      </c>
      <c r="Y97" s="147"/>
      <c r="Z97" s="147"/>
      <c r="AA97" s="147"/>
      <c r="AB97" s="147"/>
      <c r="AC97" s="147"/>
      <c r="AD97" s="147"/>
      <c r="AE97" s="147"/>
      <c r="AF97" s="147"/>
      <c r="AG97" s="147" t="s">
        <v>210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x14ac:dyDescent="0.2">
      <c r="A98" s="163" t="s">
        <v>120</v>
      </c>
      <c r="B98" s="164" t="s">
        <v>93</v>
      </c>
      <c r="C98" s="182" t="s">
        <v>28</v>
      </c>
      <c r="D98" s="165"/>
      <c r="E98" s="166"/>
      <c r="F98" s="167"/>
      <c r="G98" s="168">
        <f>SUMIF(AG99:AG103,"&lt;&gt;NOR",G99:G103)</f>
        <v>0</v>
      </c>
      <c r="H98" s="162"/>
      <c r="I98" s="162">
        <f>SUM(I99:I103)</f>
        <v>0</v>
      </c>
      <c r="J98" s="162"/>
      <c r="K98" s="162">
        <f>SUM(K99:K103)</f>
        <v>9000</v>
      </c>
      <c r="L98" s="162"/>
      <c r="M98" s="162">
        <f>SUM(M99:M103)</f>
        <v>0</v>
      </c>
      <c r="N98" s="161"/>
      <c r="O98" s="161">
        <f>SUM(O99:O103)</f>
        <v>0</v>
      </c>
      <c r="P98" s="161"/>
      <c r="Q98" s="161">
        <f>SUM(Q99:Q103)</f>
        <v>0</v>
      </c>
      <c r="R98" s="162"/>
      <c r="S98" s="162"/>
      <c r="T98" s="162"/>
      <c r="U98" s="162"/>
      <c r="V98" s="162">
        <f>SUM(V99:V103)</f>
        <v>0</v>
      </c>
      <c r="W98" s="162"/>
      <c r="X98" s="162"/>
      <c r="AG98" t="s">
        <v>121</v>
      </c>
    </row>
    <row r="99" spans="1:60" outlineLevel="1" x14ac:dyDescent="0.2">
      <c r="A99" s="175">
        <v>47</v>
      </c>
      <c r="B99" s="176" t="s">
        <v>221</v>
      </c>
      <c r="C99" s="185" t="s">
        <v>222</v>
      </c>
      <c r="D99" s="177" t="s">
        <v>223</v>
      </c>
      <c r="E99" s="178">
        <v>1</v>
      </c>
      <c r="F99" s="179"/>
      <c r="G99" s="180">
        <f>ROUND(E99*F99,2)</f>
        <v>0</v>
      </c>
      <c r="H99" s="158">
        <v>0</v>
      </c>
      <c r="I99" s="157">
        <f>ROUND(E99*H99,2)</f>
        <v>0</v>
      </c>
      <c r="J99" s="158">
        <v>3000</v>
      </c>
      <c r="K99" s="157">
        <f>ROUND(E99*J99,2)</f>
        <v>3000</v>
      </c>
      <c r="L99" s="157">
        <v>21</v>
      </c>
      <c r="M99" s="157">
        <f>G99*(1+L99/100)</f>
        <v>0</v>
      </c>
      <c r="N99" s="156">
        <v>0</v>
      </c>
      <c r="O99" s="156">
        <f>ROUND(E99*N99,2)</f>
        <v>0</v>
      </c>
      <c r="P99" s="156">
        <v>0</v>
      </c>
      <c r="Q99" s="156">
        <f>ROUND(E99*P99,2)</f>
        <v>0</v>
      </c>
      <c r="R99" s="157"/>
      <c r="S99" s="157" t="s">
        <v>224</v>
      </c>
      <c r="T99" s="157" t="s">
        <v>190</v>
      </c>
      <c r="U99" s="157">
        <v>0</v>
      </c>
      <c r="V99" s="157">
        <f>ROUND(E99*U99,2)</f>
        <v>0</v>
      </c>
      <c r="W99" s="157"/>
      <c r="X99" s="157" t="s">
        <v>225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226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 x14ac:dyDescent="0.2">
      <c r="A100" s="175">
        <v>48</v>
      </c>
      <c r="B100" s="176" t="s">
        <v>227</v>
      </c>
      <c r="C100" s="185" t="s">
        <v>228</v>
      </c>
      <c r="D100" s="177" t="s">
        <v>223</v>
      </c>
      <c r="E100" s="178">
        <v>1</v>
      </c>
      <c r="F100" s="179"/>
      <c r="G100" s="180">
        <f>ROUND(E100*F100,2)</f>
        <v>0</v>
      </c>
      <c r="H100" s="158">
        <v>0</v>
      </c>
      <c r="I100" s="157">
        <f>ROUND(E100*H100,2)</f>
        <v>0</v>
      </c>
      <c r="J100" s="158">
        <v>1000</v>
      </c>
      <c r="K100" s="157">
        <f>ROUND(E100*J100,2)</f>
        <v>1000</v>
      </c>
      <c r="L100" s="157">
        <v>21</v>
      </c>
      <c r="M100" s="157">
        <f>G100*(1+L100/100)</f>
        <v>0</v>
      </c>
      <c r="N100" s="156">
        <v>0</v>
      </c>
      <c r="O100" s="156">
        <f>ROUND(E100*N100,2)</f>
        <v>0</v>
      </c>
      <c r="P100" s="156">
        <v>0</v>
      </c>
      <c r="Q100" s="156">
        <f>ROUND(E100*P100,2)</f>
        <v>0</v>
      </c>
      <c r="R100" s="157"/>
      <c r="S100" s="157" t="s">
        <v>224</v>
      </c>
      <c r="T100" s="157" t="s">
        <v>190</v>
      </c>
      <c r="U100" s="157">
        <v>0</v>
      </c>
      <c r="V100" s="157">
        <f>ROUND(E100*U100,2)</f>
        <v>0</v>
      </c>
      <c r="W100" s="157"/>
      <c r="X100" s="157" t="s">
        <v>225</v>
      </c>
      <c r="Y100" s="147"/>
      <c r="Z100" s="147"/>
      <c r="AA100" s="147"/>
      <c r="AB100" s="147"/>
      <c r="AC100" s="147"/>
      <c r="AD100" s="147"/>
      <c r="AE100" s="147"/>
      <c r="AF100" s="147"/>
      <c r="AG100" s="147" t="s">
        <v>226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 x14ac:dyDescent="0.2">
      <c r="A101" s="175">
        <v>49</v>
      </c>
      <c r="B101" s="176" t="s">
        <v>229</v>
      </c>
      <c r="C101" s="185" t="s">
        <v>230</v>
      </c>
      <c r="D101" s="177" t="s">
        <v>223</v>
      </c>
      <c r="E101" s="178">
        <v>1</v>
      </c>
      <c r="F101" s="179"/>
      <c r="G101" s="180">
        <f>ROUND(E101*F101,2)</f>
        <v>0</v>
      </c>
      <c r="H101" s="158">
        <v>0</v>
      </c>
      <c r="I101" s="157">
        <f>ROUND(E101*H101,2)</f>
        <v>0</v>
      </c>
      <c r="J101" s="158">
        <v>2000</v>
      </c>
      <c r="K101" s="157">
        <f>ROUND(E101*J101,2)</f>
        <v>2000</v>
      </c>
      <c r="L101" s="157">
        <v>21</v>
      </c>
      <c r="M101" s="157">
        <f>G101*(1+L101/100)</f>
        <v>0</v>
      </c>
      <c r="N101" s="156">
        <v>0</v>
      </c>
      <c r="O101" s="156">
        <f>ROUND(E101*N101,2)</f>
        <v>0</v>
      </c>
      <c r="P101" s="156">
        <v>0</v>
      </c>
      <c r="Q101" s="156">
        <f>ROUND(E101*P101,2)</f>
        <v>0</v>
      </c>
      <c r="R101" s="157"/>
      <c r="S101" s="157" t="s">
        <v>224</v>
      </c>
      <c r="T101" s="157" t="s">
        <v>190</v>
      </c>
      <c r="U101" s="157">
        <v>0</v>
      </c>
      <c r="V101" s="157">
        <f>ROUND(E101*U101,2)</f>
        <v>0</v>
      </c>
      <c r="W101" s="157"/>
      <c r="X101" s="157" t="s">
        <v>225</v>
      </c>
      <c r="Y101" s="147"/>
      <c r="Z101" s="147"/>
      <c r="AA101" s="147"/>
      <c r="AB101" s="147"/>
      <c r="AC101" s="147"/>
      <c r="AD101" s="147"/>
      <c r="AE101" s="147"/>
      <c r="AF101" s="147"/>
      <c r="AG101" s="147" t="s">
        <v>226</v>
      </c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47"/>
      <c r="BB101" s="147"/>
      <c r="BC101" s="147"/>
      <c r="BD101" s="147"/>
      <c r="BE101" s="147"/>
      <c r="BF101" s="147"/>
      <c r="BG101" s="147"/>
      <c r="BH101" s="147"/>
    </row>
    <row r="102" spans="1:60" outlineLevel="1" x14ac:dyDescent="0.2">
      <c r="A102" s="175">
        <v>50</v>
      </c>
      <c r="B102" s="176" t="s">
        <v>231</v>
      </c>
      <c r="C102" s="185" t="s">
        <v>232</v>
      </c>
      <c r="D102" s="177" t="s">
        <v>223</v>
      </c>
      <c r="E102" s="178">
        <v>1</v>
      </c>
      <c r="F102" s="179"/>
      <c r="G102" s="180">
        <f>ROUND(E102*F102,2)</f>
        <v>0</v>
      </c>
      <c r="H102" s="158">
        <v>0</v>
      </c>
      <c r="I102" s="157">
        <f>ROUND(E102*H102,2)</f>
        <v>0</v>
      </c>
      <c r="J102" s="158">
        <v>2000</v>
      </c>
      <c r="K102" s="157">
        <f>ROUND(E102*J102,2)</f>
        <v>2000</v>
      </c>
      <c r="L102" s="157">
        <v>21</v>
      </c>
      <c r="M102" s="157">
        <f>G102*(1+L102/100)</f>
        <v>0</v>
      </c>
      <c r="N102" s="156">
        <v>0</v>
      </c>
      <c r="O102" s="156">
        <f>ROUND(E102*N102,2)</f>
        <v>0</v>
      </c>
      <c r="P102" s="156">
        <v>0</v>
      </c>
      <c r="Q102" s="156">
        <f>ROUND(E102*P102,2)</f>
        <v>0</v>
      </c>
      <c r="R102" s="157"/>
      <c r="S102" s="157" t="s">
        <v>224</v>
      </c>
      <c r="T102" s="157" t="s">
        <v>190</v>
      </c>
      <c r="U102" s="157">
        <v>0</v>
      </c>
      <c r="V102" s="157">
        <f>ROUND(E102*U102,2)</f>
        <v>0</v>
      </c>
      <c r="W102" s="157"/>
      <c r="X102" s="157" t="s">
        <v>225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226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 x14ac:dyDescent="0.2">
      <c r="A103" s="169">
        <v>51</v>
      </c>
      <c r="B103" s="170" t="s">
        <v>233</v>
      </c>
      <c r="C103" s="183" t="s">
        <v>234</v>
      </c>
      <c r="D103" s="171" t="s">
        <v>223</v>
      </c>
      <c r="E103" s="172">
        <v>1</v>
      </c>
      <c r="F103" s="173"/>
      <c r="G103" s="174">
        <f>ROUND(E103*F103,2)</f>
        <v>0</v>
      </c>
      <c r="H103" s="158">
        <v>0</v>
      </c>
      <c r="I103" s="157">
        <f>ROUND(E103*H103,2)</f>
        <v>0</v>
      </c>
      <c r="J103" s="158">
        <v>1000</v>
      </c>
      <c r="K103" s="157">
        <f>ROUND(E103*J103,2)</f>
        <v>1000</v>
      </c>
      <c r="L103" s="157">
        <v>21</v>
      </c>
      <c r="M103" s="157">
        <f>G103*(1+L103/100)</f>
        <v>0</v>
      </c>
      <c r="N103" s="156">
        <v>0</v>
      </c>
      <c r="O103" s="156">
        <f>ROUND(E103*N103,2)</f>
        <v>0</v>
      </c>
      <c r="P103" s="156">
        <v>0</v>
      </c>
      <c r="Q103" s="156">
        <f>ROUND(E103*P103,2)</f>
        <v>0</v>
      </c>
      <c r="R103" s="157"/>
      <c r="S103" s="157" t="s">
        <v>224</v>
      </c>
      <c r="T103" s="157" t="s">
        <v>190</v>
      </c>
      <c r="U103" s="157">
        <v>0</v>
      </c>
      <c r="V103" s="157">
        <f>ROUND(E103*U103,2)</f>
        <v>0</v>
      </c>
      <c r="W103" s="157"/>
      <c r="X103" s="157" t="s">
        <v>225</v>
      </c>
      <c r="Y103" s="147"/>
      <c r="Z103" s="147"/>
      <c r="AA103" s="147"/>
      <c r="AB103" s="147"/>
      <c r="AC103" s="147"/>
      <c r="AD103" s="147"/>
      <c r="AE103" s="147"/>
      <c r="AF103" s="147"/>
      <c r="AG103" s="147" t="s">
        <v>226</v>
      </c>
      <c r="AH103" s="147"/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x14ac:dyDescent="0.2">
      <c r="A104" s="3"/>
      <c r="B104" s="4"/>
      <c r="C104" s="186"/>
      <c r="D104" s="6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AE104">
        <v>15</v>
      </c>
      <c r="AF104">
        <v>21</v>
      </c>
      <c r="AG104" t="s">
        <v>107</v>
      </c>
    </row>
    <row r="105" spans="1:60" x14ac:dyDescent="0.2">
      <c r="A105" s="150"/>
      <c r="B105" s="151" t="s">
        <v>30</v>
      </c>
      <c r="C105" s="187"/>
      <c r="D105" s="152"/>
      <c r="E105" s="153"/>
      <c r="F105" s="153"/>
      <c r="G105" s="181">
        <f>G8+G11+G73+G84+G90+G98</f>
        <v>0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AE105">
        <f>SUMIF(L7:L103,AE104,G7:G103)</f>
        <v>0</v>
      </c>
      <c r="AF105">
        <f>SUMIF(L7:L103,AF104,G7:G103)</f>
        <v>0</v>
      </c>
      <c r="AG105" t="s">
        <v>235</v>
      </c>
    </row>
    <row r="106" spans="1:60" x14ac:dyDescent="0.2">
      <c r="A106" s="3"/>
      <c r="B106" s="4"/>
      <c r="C106" s="186"/>
      <c r="D106" s="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60" x14ac:dyDescent="0.2">
      <c r="A107" s="3"/>
      <c r="B107" s="4"/>
      <c r="C107" s="186"/>
      <c r="D107" s="6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60" x14ac:dyDescent="0.2">
      <c r="A108" s="263" t="s">
        <v>236</v>
      </c>
      <c r="B108" s="263"/>
      <c r="C108" s="264"/>
      <c r="D108" s="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60" x14ac:dyDescent="0.2">
      <c r="A109" s="244"/>
      <c r="B109" s="245"/>
      <c r="C109" s="246"/>
      <c r="D109" s="245"/>
      <c r="E109" s="245"/>
      <c r="F109" s="245"/>
      <c r="G109" s="24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AG109" t="s">
        <v>237</v>
      </c>
    </row>
    <row r="110" spans="1:60" x14ac:dyDescent="0.2">
      <c r="A110" s="248"/>
      <c r="B110" s="249"/>
      <c r="C110" s="250"/>
      <c r="D110" s="249"/>
      <c r="E110" s="249"/>
      <c r="F110" s="249"/>
      <c r="G110" s="251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60" x14ac:dyDescent="0.2">
      <c r="A111" s="248"/>
      <c r="B111" s="249"/>
      <c r="C111" s="250"/>
      <c r="D111" s="249"/>
      <c r="E111" s="249"/>
      <c r="F111" s="249"/>
      <c r="G111" s="251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60" x14ac:dyDescent="0.2">
      <c r="A112" s="248"/>
      <c r="B112" s="249"/>
      <c r="C112" s="250"/>
      <c r="D112" s="249"/>
      <c r="E112" s="249"/>
      <c r="F112" s="249"/>
      <c r="G112" s="251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33" x14ac:dyDescent="0.2">
      <c r="A113" s="252"/>
      <c r="B113" s="253"/>
      <c r="C113" s="254"/>
      <c r="D113" s="253"/>
      <c r="E113" s="253"/>
      <c r="F113" s="253"/>
      <c r="G113" s="255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33" x14ac:dyDescent="0.2">
      <c r="A114" s="3"/>
      <c r="B114" s="4"/>
      <c r="C114" s="186"/>
      <c r="D114" s="6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33" x14ac:dyDescent="0.2">
      <c r="C115" s="188"/>
      <c r="D115" s="10"/>
      <c r="AG115" t="s">
        <v>238</v>
      </c>
    </row>
    <row r="116" spans="1:33" x14ac:dyDescent="0.2">
      <c r="D116" s="10"/>
    </row>
    <row r="117" spans="1:33" x14ac:dyDescent="0.2">
      <c r="D117" s="10"/>
    </row>
    <row r="118" spans="1:33" x14ac:dyDescent="0.2">
      <c r="D118" s="10"/>
    </row>
    <row r="119" spans="1:33" x14ac:dyDescent="0.2">
      <c r="D119" s="10"/>
    </row>
    <row r="120" spans="1:33" x14ac:dyDescent="0.2">
      <c r="D120" s="10"/>
    </row>
    <row r="121" spans="1:33" x14ac:dyDescent="0.2">
      <c r="D121" s="10"/>
    </row>
    <row r="122" spans="1:33" x14ac:dyDescent="0.2">
      <c r="D122" s="10"/>
    </row>
    <row r="123" spans="1:33" x14ac:dyDescent="0.2">
      <c r="D123" s="10"/>
    </row>
    <row r="124" spans="1:33" x14ac:dyDescent="0.2">
      <c r="D124" s="10"/>
    </row>
    <row r="125" spans="1:33" x14ac:dyDescent="0.2">
      <c r="D125" s="10"/>
    </row>
    <row r="126" spans="1:33" x14ac:dyDescent="0.2">
      <c r="D126" s="10"/>
    </row>
    <row r="127" spans="1:33" x14ac:dyDescent="0.2">
      <c r="D127" s="10"/>
    </row>
    <row r="128" spans="1:33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09:G113"/>
    <mergeCell ref="A1:G1"/>
    <mergeCell ref="C2:G2"/>
    <mergeCell ref="C3:G3"/>
    <mergeCell ref="C4:G4"/>
    <mergeCell ref="A108:C108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48</vt:i4>
      </vt:variant>
    </vt:vector>
  </HeadingPairs>
  <TitlesOfParts>
    <vt:vector size="51" baseType="lpstr">
      <vt:lpstr>Stavba</vt:lpstr>
      <vt:lpstr>VzorPolozky</vt:lpstr>
      <vt:lpstr>01 04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04 Pol'!Názvy_tisku</vt:lpstr>
      <vt:lpstr>oadresa</vt:lpstr>
      <vt:lpstr>Stavba!Objednatel</vt:lpstr>
      <vt:lpstr>Stavba!Objekt</vt:lpstr>
      <vt:lpstr>'01 04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Vejtasa</dc:creator>
  <cp:lastModifiedBy>Sabolová Iveta</cp:lastModifiedBy>
  <cp:lastPrinted>2019-03-19T12:27:02Z</cp:lastPrinted>
  <dcterms:created xsi:type="dcterms:W3CDTF">2009-04-08T07:15:50Z</dcterms:created>
  <dcterms:modified xsi:type="dcterms:W3CDTF">2023-04-12T13:45:36Z</dcterms:modified>
</cp:coreProperties>
</file>