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Mravec-stavby, s.r.o\_00__rozpočty\CEPPRE\_2022\3_Charbulova 84\"/>
    </mc:Choice>
  </mc:AlternateContent>
  <bookViews>
    <workbookView xWindow="360" yWindow="276" windowWidth="18732" windowHeight="12216" activeTab="1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Pol'!$A$1:$U$83</definedName>
    <definedName name="_xlnm.Print_Area" localSheetId="1">Stavba!$A$1:$J$58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62913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2" i="1"/>
  <c r="I51" i="1"/>
  <c r="I50" i="1"/>
  <c r="I49" i="1"/>
  <c r="I48" i="1"/>
  <c r="AC73" i="12"/>
  <c r="F39" i="1" s="1"/>
  <c r="BA67" i="12"/>
  <c r="BA65" i="12"/>
  <c r="BA60" i="12"/>
  <c r="BA55" i="12"/>
  <c r="G9" i="12"/>
  <c r="AD73" i="12" s="1"/>
  <c r="G39" i="1" s="1"/>
  <c r="G40" i="1" s="1"/>
  <c r="G25" i="1" s="1"/>
  <c r="G26" i="1" s="1"/>
  <c r="I9" i="12"/>
  <c r="I8" i="12" s="1"/>
  <c r="K9" i="12"/>
  <c r="K8" i="12" s="1"/>
  <c r="O9" i="12"/>
  <c r="O8" i="12" s="1"/>
  <c r="Q9" i="12"/>
  <c r="Q8" i="12" s="1"/>
  <c r="U9" i="12"/>
  <c r="U8" i="12" s="1"/>
  <c r="F10" i="12"/>
  <c r="G10" i="12" s="1"/>
  <c r="M10" i="12" s="1"/>
  <c r="I10" i="12"/>
  <c r="K10" i="12"/>
  <c r="O10" i="12"/>
  <c r="Q10" i="12"/>
  <c r="U10" i="12"/>
  <c r="F11" i="12"/>
  <c r="G11" i="12" s="1"/>
  <c r="M11" i="12" s="1"/>
  <c r="I11" i="12"/>
  <c r="K11" i="12"/>
  <c r="O11" i="12"/>
  <c r="Q11" i="12"/>
  <c r="U11" i="12"/>
  <c r="F12" i="12"/>
  <c r="G12" i="12" s="1"/>
  <c r="M12" i="12" s="1"/>
  <c r="I12" i="12"/>
  <c r="K12" i="12"/>
  <c r="O12" i="12"/>
  <c r="Q12" i="12"/>
  <c r="U12" i="12"/>
  <c r="F13" i="12"/>
  <c r="G13" i="12" s="1"/>
  <c r="M13" i="12" s="1"/>
  <c r="I13" i="12"/>
  <c r="K13" i="12"/>
  <c r="O13" i="12"/>
  <c r="Q13" i="12"/>
  <c r="U13" i="12"/>
  <c r="G14" i="12"/>
  <c r="F15" i="12"/>
  <c r="G15" i="12"/>
  <c r="M15" i="12" s="1"/>
  <c r="I15" i="12"/>
  <c r="I14" i="12" s="1"/>
  <c r="K15" i="12"/>
  <c r="K14" i="12" s="1"/>
  <c r="O15" i="12"/>
  <c r="O14" i="12" s="1"/>
  <c r="Q15" i="12"/>
  <c r="Q14" i="12" s="1"/>
  <c r="U15" i="12"/>
  <c r="U14" i="12" s="1"/>
  <c r="F16" i="12"/>
  <c r="G16" i="12"/>
  <c r="M16" i="12" s="1"/>
  <c r="I16" i="12"/>
  <c r="K16" i="12"/>
  <c r="O16" i="12"/>
  <c r="Q16" i="12"/>
  <c r="U16" i="12"/>
  <c r="F17" i="12"/>
  <c r="G17" i="12"/>
  <c r="M17" i="12" s="1"/>
  <c r="I17" i="12"/>
  <c r="K17" i="12"/>
  <c r="O17" i="12"/>
  <c r="Q17" i="12"/>
  <c r="U17" i="12"/>
  <c r="F18" i="12"/>
  <c r="G18" i="12"/>
  <c r="M18" i="12" s="1"/>
  <c r="I18" i="12"/>
  <c r="K18" i="12"/>
  <c r="O18" i="12"/>
  <c r="Q18" i="12"/>
  <c r="U18" i="12"/>
  <c r="F19" i="12"/>
  <c r="G19" i="12"/>
  <c r="M19" i="12" s="1"/>
  <c r="I19" i="12"/>
  <c r="K19" i="12"/>
  <c r="O19" i="12"/>
  <c r="Q19" i="12"/>
  <c r="U19" i="12"/>
  <c r="F21" i="12"/>
  <c r="G21" i="12"/>
  <c r="M21" i="12" s="1"/>
  <c r="I21" i="12"/>
  <c r="I20" i="12" s="1"/>
  <c r="K21" i="12"/>
  <c r="K20" i="12" s="1"/>
  <c r="O21" i="12"/>
  <c r="O20" i="12" s="1"/>
  <c r="Q21" i="12"/>
  <c r="Q20" i="12" s="1"/>
  <c r="U21" i="12"/>
  <c r="U20" i="12" s="1"/>
  <c r="F22" i="12"/>
  <c r="G22" i="12"/>
  <c r="M22" i="12" s="1"/>
  <c r="I22" i="12"/>
  <c r="K22" i="12"/>
  <c r="O22" i="12"/>
  <c r="Q22" i="12"/>
  <c r="U22" i="12"/>
  <c r="F23" i="12"/>
  <c r="G23" i="12"/>
  <c r="M23" i="12" s="1"/>
  <c r="I23" i="12"/>
  <c r="K23" i="12"/>
  <c r="O23" i="12"/>
  <c r="Q23" i="12"/>
  <c r="U23" i="12"/>
  <c r="F24" i="12"/>
  <c r="G24" i="12"/>
  <c r="M24" i="12" s="1"/>
  <c r="I24" i="12"/>
  <c r="K24" i="12"/>
  <c r="O24" i="12"/>
  <c r="Q24" i="12"/>
  <c r="U24" i="12"/>
  <c r="F25" i="12"/>
  <c r="G25" i="12"/>
  <c r="M25" i="12" s="1"/>
  <c r="I25" i="12"/>
  <c r="K25" i="12"/>
  <c r="O25" i="12"/>
  <c r="Q25" i="12"/>
  <c r="U25" i="12"/>
  <c r="F26" i="12"/>
  <c r="G26" i="12"/>
  <c r="M26" i="12" s="1"/>
  <c r="I26" i="12"/>
  <c r="K26" i="12"/>
  <c r="O26" i="12"/>
  <c r="Q26" i="12"/>
  <c r="U26" i="12"/>
  <c r="F28" i="12"/>
  <c r="G28" i="12"/>
  <c r="M28" i="12" s="1"/>
  <c r="I28" i="12"/>
  <c r="I27" i="12" s="1"/>
  <c r="K28" i="12"/>
  <c r="K27" i="12" s="1"/>
  <c r="O28" i="12"/>
  <c r="O27" i="12" s="1"/>
  <c r="Q28" i="12"/>
  <c r="Q27" i="12" s="1"/>
  <c r="U28" i="12"/>
  <c r="U27" i="12" s="1"/>
  <c r="F29" i="12"/>
  <c r="G29" i="12"/>
  <c r="M29" i="12" s="1"/>
  <c r="I29" i="12"/>
  <c r="K29" i="12"/>
  <c r="O29" i="12"/>
  <c r="Q29" i="12"/>
  <c r="U29" i="12"/>
  <c r="F30" i="12"/>
  <c r="G30" i="12"/>
  <c r="M30" i="12" s="1"/>
  <c r="I30" i="12"/>
  <c r="K30" i="12"/>
  <c r="O30" i="12"/>
  <c r="Q30" i="12"/>
  <c r="U30" i="12"/>
  <c r="F31" i="12"/>
  <c r="G31" i="12"/>
  <c r="M31" i="12" s="1"/>
  <c r="I31" i="12"/>
  <c r="K31" i="12"/>
  <c r="O31" i="12"/>
  <c r="Q31" i="12"/>
  <c r="U31" i="12"/>
  <c r="F32" i="12"/>
  <c r="G32" i="12"/>
  <c r="M32" i="12" s="1"/>
  <c r="I32" i="12"/>
  <c r="K32" i="12"/>
  <c r="O32" i="12"/>
  <c r="Q32" i="12"/>
  <c r="U32" i="12"/>
  <c r="F33" i="12"/>
  <c r="G33" i="12"/>
  <c r="M33" i="12" s="1"/>
  <c r="I33" i="12"/>
  <c r="K33" i="12"/>
  <c r="O33" i="12"/>
  <c r="Q33" i="12"/>
  <c r="U33" i="12"/>
  <c r="F34" i="12"/>
  <c r="G34" i="12"/>
  <c r="M34" i="12" s="1"/>
  <c r="I34" i="12"/>
  <c r="K34" i="12"/>
  <c r="O34" i="12"/>
  <c r="Q34" i="12"/>
  <c r="U34" i="12"/>
  <c r="F35" i="12"/>
  <c r="G35" i="12"/>
  <c r="M35" i="12" s="1"/>
  <c r="I35" i="12"/>
  <c r="K35" i="12"/>
  <c r="O35" i="12"/>
  <c r="Q35" i="12"/>
  <c r="U35" i="12"/>
  <c r="F36" i="12"/>
  <c r="G36" i="12"/>
  <c r="M36" i="12" s="1"/>
  <c r="I36" i="12"/>
  <c r="K36" i="12"/>
  <c r="O36" i="12"/>
  <c r="Q36" i="12"/>
  <c r="U36" i="12"/>
  <c r="F37" i="12"/>
  <c r="G37" i="12"/>
  <c r="M37" i="12" s="1"/>
  <c r="I37" i="12"/>
  <c r="K37" i="12"/>
  <c r="O37" i="12"/>
  <c r="Q37" i="12"/>
  <c r="U37" i="12"/>
  <c r="F38" i="12"/>
  <c r="G38" i="12"/>
  <c r="M38" i="12" s="1"/>
  <c r="I38" i="12"/>
  <c r="K38" i="12"/>
  <c r="O38" i="12"/>
  <c r="Q38" i="12"/>
  <c r="U38" i="12"/>
  <c r="F39" i="12"/>
  <c r="G39" i="12"/>
  <c r="M39" i="12" s="1"/>
  <c r="I39" i="12"/>
  <c r="K39" i="12"/>
  <c r="O39" i="12"/>
  <c r="Q39" i="12"/>
  <c r="U39" i="12"/>
  <c r="F41" i="12"/>
  <c r="G41" i="12" s="1"/>
  <c r="I41" i="12"/>
  <c r="I40" i="12" s="1"/>
  <c r="K41" i="12"/>
  <c r="K40" i="12" s="1"/>
  <c r="O41" i="12"/>
  <c r="O40" i="12" s="1"/>
  <c r="Q41" i="12"/>
  <c r="Q40" i="12" s="1"/>
  <c r="U41" i="12"/>
  <c r="U40" i="12" s="1"/>
  <c r="F42" i="12"/>
  <c r="G42" i="12" s="1"/>
  <c r="M42" i="12" s="1"/>
  <c r="I42" i="12"/>
  <c r="K42" i="12"/>
  <c r="O42" i="12"/>
  <c r="Q42" i="12"/>
  <c r="U42" i="12"/>
  <c r="F43" i="12"/>
  <c r="G43" i="12" s="1"/>
  <c r="M43" i="12" s="1"/>
  <c r="I43" i="12"/>
  <c r="K43" i="12"/>
  <c r="O43" i="12"/>
  <c r="Q43" i="12"/>
  <c r="U43" i="12"/>
  <c r="F45" i="12"/>
  <c r="G45" i="12"/>
  <c r="G44" i="12" s="1"/>
  <c r="I45" i="12"/>
  <c r="I44" i="12" s="1"/>
  <c r="K45" i="12"/>
  <c r="K44" i="12" s="1"/>
  <c r="O45" i="12"/>
  <c r="O44" i="12" s="1"/>
  <c r="Q45" i="12"/>
  <c r="Q44" i="12" s="1"/>
  <c r="U45" i="12"/>
  <c r="U44" i="12" s="1"/>
  <c r="F46" i="12"/>
  <c r="G46" i="12"/>
  <c r="M46" i="12" s="1"/>
  <c r="I46" i="12"/>
  <c r="K46" i="12"/>
  <c r="O46" i="12"/>
  <c r="Q46" i="12"/>
  <c r="U46" i="12"/>
  <c r="F47" i="12"/>
  <c r="G47" i="12"/>
  <c r="M47" i="12" s="1"/>
  <c r="I47" i="12"/>
  <c r="K47" i="12"/>
  <c r="O47" i="12"/>
  <c r="Q47" i="12"/>
  <c r="U47" i="12"/>
  <c r="F48" i="12"/>
  <c r="G48" i="12"/>
  <c r="M48" i="12" s="1"/>
  <c r="I48" i="12"/>
  <c r="K48" i="12"/>
  <c r="O48" i="12"/>
  <c r="Q48" i="12"/>
  <c r="U48" i="12"/>
  <c r="F49" i="12"/>
  <c r="G49" i="12"/>
  <c r="M49" i="12" s="1"/>
  <c r="I49" i="12"/>
  <c r="K49" i="12"/>
  <c r="O49" i="12"/>
  <c r="Q49" i="12"/>
  <c r="U49" i="12"/>
  <c r="F51" i="12"/>
  <c r="G51" i="12"/>
  <c r="G50" i="12" s="1"/>
  <c r="I51" i="12"/>
  <c r="K51" i="12"/>
  <c r="K50" i="12" s="1"/>
  <c r="M51" i="12"/>
  <c r="M50" i="12" s="1"/>
  <c r="O51" i="12"/>
  <c r="O50" i="12" s="1"/>
  <c r="Q51" i="12"/>
  <c r="Q50" i="12" s="1"/>
  <c r="U51" i="12"/>
  <c r="U50" i="12" s="1"/>
  <c r="F52" i="12"/>
  <c r="G52" i="12"/>
  <c r="I52" i="12"/>
  <c r="K52" i="12"/>
  <c r="M52" i="12"/>
  <c r="O52" i="12"/>
  <c r="Q52" i="12"/>
  <c r="U52" i="12"/>
  <c r="F53" i="12"/>
  <c r="G53" i="12"/>
  <c r="I53" i="12"/>
  <c r="K53" i="12"/>
  <c r="M53" i="12"/>
  <c r="O53" i="12"/>
  <c r="Q53" i="12"/>
  <c r="U53" i="12"/>
  <c r="F54" i="12"/>
  <c r="G54" i="12"/>
  <c r="I54" i="12"/>
  <c r="K54" i="12"/>
  <c r="M54" i="12"/>
  <c r="O54" i="12"/>
  <c r="Q54" i="12"/>
  <c r="U54" i="12"/>
  <c r="F56" i="12"/>
  <c r="G56" i="12"/>
  <c r="I56" i="12"/>
  <c r="K56" i="12"/>
  <c r="M56" i="12"/>
  <c r="O56" i="12"/>
  <c r="Q56" i="12"/>
  <c r="U56" i="12"/>
  <c r="F57" i="12"/>
  <c r="G57" i="12"/>
  <c r="I57" i="12"/>
  <c r="I50" i="12" s="1"/>
  <c r="K57" i="12"/>
  <c r="M57" i="12"/>
  <c r="O57" i="12"/>
  <c r="Q57" i="12"/>
  <c r="U57" i="12"/>
  <c r="F59" i="12"/>
  <c r="G59" i="12" s="1"/>
  <c r="I59" i="12"/>
  <c r="I58" i="12" s="1"/>
  <c r="K59" i="12"/>
  <c r="K58" i="12" s="1"/>
  <c r="O59" i="12"/>
  <c r="O58" i="12" s="1"/>
  <c r="Q59" i="12"/>
  <c r="Q58" i="12" s="1"/>
  <c r="U59" i="12"/>
  <c r="U58" i="12" s="1"/>
  <c r="F61" i="12"/>
  <c r="G61" i="12" s="1"/>
  <c r="M61" i="12" s="1"/>
  <c r="I61" i="12"/>
  <c r="K61" i="12"/>
  <c r="O61" i="12"/>
  <c r="Q61" i="12"/>
  <c r="U61" i="12"/>
  <c r="F62" i="12"/>
  <c r="G62" i="12" s="1"/>
  <c r="M62" i="12" s="1"/>
  <c r="I62" i="12"/>
  <c r="K62" i="12"/>
  <c r="O62" i="12"/>
  <c r="Q62" i="12"/>
  <c r="U62" i="12"/>
  <c r="F64" i="12"/>
  <c r="G64" i="12" s="1"/>
  <c r="I64" i="12"/>
  <c r="I63" i="12" s="1"/>
  <c r="K64" i="12"/>
  <c r="K63" i="12" s="1"/>
  <c r="O64" i="12"/>
  <c r="O63" i="12" s="1"/>
  <c r="Q64" i="12"/>
  <c r="Q63" i="12" s="1"/>
  <c r="U64" i="12"/>
  <c r="U63" i="12" s="1"/>
  <c r="F66" i="12"/>
  <c r="G66" i="12" s="1"/>
  <c r="M66" i="12" s="1"/>
  <c r="I66" i="12"/>
  <c r="K66" i="12"/>
  <c r="O66" i="12"/>
  <c r="Q66" i="12"/>
  <c r="U66" i="12"/>
  <c r="G68" i="12"/>
  <c r="F69" i="12"/>
  <c r="G69" i="12"/>
  <c r="M69" i="12" s="1"/>
  <c r="M68" i="12" s="1"/>
  <c r="I69" i="12"/>
  <c r="I68" i="12" s="1"/>
  <c r="K69" i="12"/>
  <c r="K68" i="12" s="1"/>
  <c r="O69" i="12"/>
  <c r="O68" i="12" s="1"/>
  <c r="Q69" i="12"/>
  <c r="Q68" i="12" s="1"/>
  <c r="U69" i="12"/>
  <c r="U68" i="12" s="1"/>
  <c r="G70" i="12"/>
  <c r="F71" i="12"/>
  <c r="G71" i="12"/>
  <c r="M71" i="12" s="1"/>
  <c r="M70" i="12" s="1"/>
  <c r="I71" i="12"/>
  <c r="I70" i="12" s="1"/>
  <c r="K71" i="12"/>
  <c r="K70" i="12" s="1"/>
  <c r="O71" i="12"/>
  <c r="O70" i="12" s="1"/>
  <c r="Q71" i="12"/>
  <c r="Q70" i="12" s="1"/>
  <c r="U71" i="12"/>
  <c r="U70" i="12" s="1"/>
  <c r="I20" i="1"/>
  <c r="I19" i="1"/>
  <c r="I18" i="1"/>
  <c r="I17" i="1"/>
  <c r="G27" i="1"/>
  <c r="J28" i="1"/>
  <c r="J26" i="1"/>
  <c r="G38" i="1"/>
  <c r="F38" i="1"/>
  <c r="J23" i="1"/>
  <c r="J24" i="1"/>
  <c r="J25" i="1"/>
  <c r="J27" i="1"/>
  <c r="E24" i="1"/>
  <c r="E26" i="1"/>
  <c r="H39" i="1" l="1"/>
  <c r="H40" i="1" s="1"/>
  <c r="F40" i="1"/>
  <c r="G23" i="1" s="1"/>
  <c r="G24" i="1"/>
  <c r="G29" i="1" s="1"/>
  <c r="G63" i="12"/>
  <c r="M64" i="12"/>
  <c r="M63" i="12" s="1"/>
  <c r="G58" i="12"/>
  <c r="M59" i="12"/>
  <c r="M58" i="12" s="1"/>
  <c r="M27" i="12"/>
  <c r="M20" i="12"/>
  <c r="M41" i="12"/>
  <c r="M40" i="12" s="1"/>
  <c r="G40" i="12"/>
  <c r="M14" i="12"/>
  <c r="G8" i="12"/>
  <c r="M9" i="12"/>
  <c r="M8" i="12" s="1"/>
  <c r="M45" i="12"/>
  <c r="M44" i="12" s="1"/>
  <c r="G20" i="12"/>
  <c r="G27" i="12"/>
  <c r="I47" i="1" l="1"/>
  <c r="G73" i="12"/>
  <c r="I39" i="1"/>
  <c r="I40" i="1" s="1"/>
  <c r="J39" i="1" s="1"/>
  <c r="J40" i="1" s="1"/>
  <c r="G28" i="1"/>
  <c r="I16" i="1" l="1"/>
  <c r="I21" i="1" s="1"/>
  <c r="I58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<sst xmlns="http://schemas.openxmlformats.org/spreadsheetml/2006/main" count="401" uniqueCount="221">
  <si>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</si>
  <si>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</si>
  <si>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</si>
  <si>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</si>
  <si>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</si>
  <si>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</si>
  <si>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</si>
  <si>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</si>
  <si>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</si>
  <si>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</si>
  <si>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</si>
  <si>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</si>
  <si>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</si>
  <si>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</si>
  <si>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</si>
  <si>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</si>
  <si>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</si>
  <si>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</si>
  <si>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</si>
  <si>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</si>
  <si>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</si>
  <si>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</si>
  <si>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</si>
  <si>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</si>
  <si>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</si>
  <si>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</si>
  <si>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</si>
  <si>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</si>
  <si>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</si>
  <si>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</si>
  <si>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</si>
  <si>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</si>
  <si>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</si>
  <si>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</si>
  <si>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</si>
  <si>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</si>
  <si>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</si>
  <si>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</si>
  <si>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</si>
  <si>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</si>
  <si>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</si>
  <si>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</si>
  <si>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</si>
  <si>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Charbulova 84, Brno</t>
  </si>
  <si>
    <t>Rozpočet:</t>
  </si>
  <si>
    <t>Misto</t>
  </si>
  <si>
    <t>Charbulova 84 - Oprava potrubí vodovodu</t>
  </si>
  <si>
    <t>Magistrát města Brna, OSM</t>
  </si>
  <si>
    <t>Husova 3</t>
  </si>
  <si>
    <t>Brno</t>
  </si>
  <si>
    <t>601 67</t>
  </si>
  <si>
    <t>Rozpočet</t>
  </si>
  <si>
    <t>Celkem za stavbu</t>
  </si>
  <si>
    <t>CZK</t>
  </si>
  <si>
    <t>Rekapitulace dílů</t>
  </si>
  <si>
    <t>Typ dílu</t>
  </si>
  <si>
    <t>95</t>
  </si>
  <si>
    <t>Dokončovací kce na pozem.stav.</t>
  </si>
  <si>
    <t>97</t>
  </si>
  <si>
    <t>Prorážení otvorů</t>
  </si>
  <si>
    <t>713</t>
  </si>
  <si>
    <t>Izolace tepelné</t>
  </si>
  <si>
    <t>722</t>
  </si>
  <si>
    <t>Vnitřní vodovod</t>
  </si>
  <si>
    <t>733</t>
  </si>
  <si>
    <t>Rozvod potrubí</t>
  </si>
  <si>
    <t>734</t>
  </si>
  <si>
    <t>Armatury</t>
  </si>
  <si>
    <t>767</t>
  </si>
  <si>
    <t>Konstrukce zámečnické</t>
  </si>
  <si>
    <t>ON</t>
  </si>
  <si>
    <t>VN</t>
  </si>
  <si>
    <t>799</t>
  </si>
  <si>
    <t>Ostatní</t>
  </si>
  <si>
    <t>M99</t>
  </si>
  <si>
    <t>Ostatní práce "M"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</si>
  <si>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</si>
  <si>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</si>
  <si>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</si>
  <si>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</si>
  <si>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</si>
  <si>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</si>
  <si>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</si>
  <si>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</si>
  <si>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</si>
  <si>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</si>
  <si>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</si>
  <si>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</si>
  <si>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</si>
  <si>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</si>
  <si>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</si>
  <si>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</si>
  <si>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</si>
  <si>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</si>
  <si>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</si>
  <si>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</si>
  <si>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</si>
  <si>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</si>
  <si>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</si>
  <si>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</si>
  <si>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</si>
  <si>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</si>
  <si>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</si>
  <si>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952902110R00</t>
  </si>
  <si>
    <t>Čištění zametáním v místnostech a chodbách</t>
  </si>
  <si>
    <t>m2</t>
  </si>
  <si>
    <t>POL1_0</t>
  </si>
  <si>
    <t>952901411R00</t>
  </si>
  <si>
    <t>Vyčištění ostatních objektů</t>
  </si>
  <si>
    <t>95-R002</t>
  </si>
  <si>
    <t>Demontáž mříže u zadní místnosti</t>
  </si>
  <si>
    <t>ks</t>
  </si>
  <si>
    <t>95-R003</t>
  </si>
  <si>
    <t>Zednické práce</t>
  </si>
  <si>
    <t>hod</t>
  </si>
  <si>
    <t>95-R004</t>
  </si>
  <si>
    <t>Pomocné zednické přímoce</t>
  </si>
  <si>
    <t>971100021RAB</t>
  </si>
  <si>
    <t>Vybourání otvorů ve zdivu cihelném, tloušťka 45 cm</t>
  </si>
  <si>
    <t>POL2_0</t>
  </si>
  <si>
    <t>972033271R00</t>
  </si>
  <si>
    <t>Vybourání otvorů ve stropě</t>
  </si>
  <si>
    <t>kus</t>
  </si>
  <si>
    <t>973100020RA0</t>
  </si>
  <si>
    <t>Vysekání kapes ve zdivu z cihel, 30 x 30 x 30 cm</t>
  </si>
  <si>
    <t>346244371R00</t>
  </si>
  <si>
    <t>Zazdívka a výplň otvorů</t>
  </si>
  <si>
    <t>612451071R00</t>
  </si>
  <si>
    <t>Vyspravení povrchu vnitřních stěn maltou MC</t>
  </si>
  <si>
    <t>283773050R</t>
  </si>
  <si>
    <t>Izolace potrubí Tubolit DG 35 x 20 mm šedá</t>
  </si>
  <si>
    <t>m</t>
  </si>
  <si>
    <t>POL3_0</t>
  </si>
  <si>
    <t>283773062R</t>
  </si>
  <si>
    <t>Izolace potrubí Tubolit DG 42 x 20 mm šedá</t>
  </si>
  <si>
    <t>283773080R</t>
  </si>
  <si>
    <t>Izolace potrubí Tubolit DG 54 x 20 mm šedá</t>
  </si>
  <si>
    <t>631R006</t>
  </si>
  <si>
    <t>Návlekové izolace -, montáž</t>
  </si>
  <si>
    <t>998713201R00</t>
  </si>
  <si>
    <t>Přesun hmot pro izolace tepelné, výšky do 6 m</t>
  </si>
  <si>
    <t>998713293R00</t>
  </si>
  <si>
    <t>Příplatek zvětš. přesun, izolace tepelné do 500 m</t>
  </si>
  <si>
    <t>722100001RA0</t>
  </si>
  <si>
    <t>Vodovod, potrubí ocelové pozinkované DN 25</t>
  </si>
  <si>
    <t>722100002RA0</t>
  </si>
  <si>
    <t>Vodovod, potrubí ocelové pozinkované DN 32</t>
  </si>
  <si>
    <t>722100003RA0</t>
  </si>
  <si>
    <t>Vodovod, potrubí ocelové pozinkované DN 50</t>
  </si>
  <si>
    <t>722236214R00</t>
  </si>
  <si>
    <t>Kohout kulový DN 25</t>
  </si>
  <si>
    <t>722236215R00</t>
  </si>
  <si>
    <t>Kohout kulový DN 32</t>
  </si>
  <si>
    <t>722236217R00</t>
  </si>
  <si>
    <t>Kohout kulový DN 50</t>
  </si>
  <si>
    <t>722231284R00</t>
  </si>
  <si>
    <t>Ventil redukční membránový PN1,6, G 5/4 (DN 32)</t>
  </si>
  <si>
    <t>72229023v1</t>
  </si>
  <si>
    <t xml:space="preserve">Proplach a dezinfekce vodovod.potrubí </t>
  </si>
  <si>
    <t>722280106R00</t>
  </si>
  <si>
    <t>Tlaková zkouška vodovodního potrubí do DN 32 mm</t>
  </si>
  <si>
    <t>722280108R00</t>
  </si>
  <si>
    <t>Tlaková zkouška vodovodního potrubí DN 50 mm</t>
  </si>
  <si>
    <t>998722201R00</t>
  </si>
  <si>
    <t>Přesun hmot pro vnitřní vodovod, výšky do 6 m</t>
  </si>
  <si>
    <t>998722293R00</t>
  </si>
  <si>
    <t>Příplatek zvětš. přesun, vnitřní vodovod do 500 m</t>
  </si>
  <si>
    <t>733110808R00</t>
  </si>
  <si>
    <t>Demontáž potrubí ocelového závitového do DN 32-50</t>
  </si>
  <si>
    <t>998733201R00</t>
  </si>
  <si>
    <t>Přesun hmot pro rozvody potrubí, výšky do 6 m</t>
  </si>
  <si>
    <t>998733293R00</t>
  </si>
  <si>
    <t>Příplatek zvětš. přesun, rozvody potrubí do 500 m</t>
  </si>
  <si>
    <t>734200824R00</t>
  </si>
  <si>
    <t>Demontáž armatur se 2závity do G 2</t>
  </si>
  <si>
    <t>734410851R00</t>
  </si>
  <si>
    <t>Demontáž teploměrů - jímky</t>
  </si>
  <si>
    <t>734140823R00</t>
  </si>
  <si>
    <t>Demontáž ventilů redukčních, DN 32</t>
  </si>
  <si>
    <t>998734201R00</t>
  </si>
  <si>
    <t>Přesun hmot pro armatury, výšky do 6 m</t>
  </si>
  <si>
    <t>998734293R00</t>
  </si>
  <si>
    <t>Příplatek zvětšený přesun, armatury do 500 m</t>
  </si>
  <si>
    <t>767995101R00</t>
  </si>
  <si>
    <t>Výroba a montáž kov. atypických konstr. do 5 kg</t>
  </si>
  <si>
    <t>kg</t>
  </si>
  <si>
    <t>767-R-001</t>
  </si>
  <si>
    <t>Dodávka uložení</t>
  </si>
  <si>
    <t>733191823R00</t>
  </si>
  <si>
    <t>Odřezání třmenových držáků potrubí do DN 50</t>
  </si>
  <si>
    <t>733193810R00</t>
  </si>
  <si>
    <t>Rozřezání konzol pro potrubí z úhel.L 50x50x5 mm</t>
  </si>
  <si>
    <t>včetně domntáže konzol, podpěr a výložníků zakotvených do zdiva jednostranně. Je-li nosná konstrukce vetknuta do zdiva oboustranně, určuje se počet rozžezání dvojnásobným množstvím.</t>
  </si>
  <si>
    <t>POP</t>
  </si>
  <si>
    <t>998767201R00</t>
  </si>
  <si>
    <t>Přesun hmot pro zámečnické konstr., výšky do 6 m</t>
  </si>
  <si>
    <t>998767293R00</t>
  </si>
  <si>
    <t>Příplatek zvětš. přesun, zámeč. konstr. do 500 m</t>
  </si>
  <si>
    <t>005241010R</t>
  </si>
  <si>
    <t>Projektová dokumentace</t>
  </si>
  <si>
    <t>soubor</t>
  </si>
  <si>
    <t>Náklady na vyhotovení dokumentace skutečného provedení stavby a její předání objednateli v požadované formě</t>
  </si>
  <si>
    <t>005261030R</t>
  </si>
  <si>
    <t>Pomocné instalatérské práce</t>
  </si>
  <si>
    <t>ON-R-001</t>
  </si>
  <si>
    <t>Mimostaveništní doprava</t>
  </si>
  <si>
    <t>005121020R</t>
  </si>
  <si>
    <t xml:space="preserve">Zařízení staveniště </t>
  </si>
  <si>
    <t>Veškeré náklady spojené s vybudováním, provozem a odstraněním zařízení staveniště</t>
  </si>
  <si>
    <t>005124010R</t>
  </si>
  <si>
    <t>Koordinační činnost</t>
  </si>
  <si>
    <t>Koordinace stavebních a technologických dodávek</t>
  </si>
  <si>
    <t>799-R-006</t>
  </si>
  <si>
    <t>Dokladová část k realizaci</t>
  </si>
  <si>
    <t>M99-R-001</t>
  </si>
  <si>
    <t>Dilatační a tlaková zkouška</t>
  </si>
  <si>
    <t/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</si>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</sst>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8" fillId="0" borderId="6" xfId="0" applyFont="1" applyBorder="1" applyAlignment="1">
      <alignment horizont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5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49" fontId="3" fillId="0" borderId="26" xfId="0" applyNumberFormat="1" applyFont="1" applyBorder="1" applyAlignment="1">
      <alignment vertical="center" wrapText="1"/>
    </xf>
    <xf numFmtId="49" fontId="3" fillId="0" borderId="26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3" fillId="5" borderId="10" xfId="0" applyFont="1" applyFill="1" applyBorder="1"/>
    <xf numFmtId="0" fontId="3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9" fontId="3" fillId="0" borderId="36" xfId="0" applyNumberFormat="1" applyFont="1" applyBorder="1" applyAlignment="1">
      <alignment vertical="center"/>
    </xf>
    <xf numFmtId="49" fontId="3" fillId="0" borderId="36" xfId="0" applyNumberFormat="1" applyFont="1" applyBorder="1" applyAlignment="1">
      <alignment vertical="center" wrapText="1"/>
    </xf>
    <xf numFmtId="49" fontId="3" fillId="0" borderId="18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" fontId="3" fillId="0" borderId="35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vertical="center"/>
    </xf>
    <xf numFmtId="4" fontId="3" fillId="0" borderId="35" xfId="0" applyNumberFormat="1" applyFont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0" borderId="33" xfId="0" applyNumberFormat="1" applyFont="1" applyBorder="1" applyAlignment="1">
      <alignment vertical="center"/>
    </xf>
    <xf numFmtId="4" fontId="3" fillId="0" borderId="39" xfId="0" applyNumberFormat="1" applyFont="1" applyBorder="1" applyAlignment="1">
      <alignment horizontal="center" vertical="center"/>
    </xf>
    <xf numFmtId="4" fontId="3" fillId="0" borderId="39" xfId="0" applyNumberFormat="1" applyFont="1" applyBorder="1" applyAlignment="1">
      <alignment vertical="center"/>
    </xf>
    <xf numFmtId="4" fontId="3" fillId="0" borderId="39" xfId="0" applyNumberFormat="1" applyFont="1" applyBorder="1" applyAlignment="1">
      <alignment vertical="center"/>
    </xf>
    <xf numFmtId="4" fontId="3" fillId="5" borderId="39" xfId="0" applyNumberFormat="1" applyFont="1" applyFill="1" applyBorder="1" applyAlignment="1">
      <alignment horizontal="center"/>
    </xf>
    <xf numFmtId="4" fontId="3" fillId="5" borderId="39" xfId="0" applyNumberFormat="1" applyFont="1" applyFill="1" applyBorder="1" applyAlignment="1"/>
    <xf numFmtId="4" fontId="3" fillId="5" borderId="39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4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 applyAlignment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8" fillId="0" borderId="0" xfId="0" applyNumberFormat="1" applyFont="1" applyAlignment="1">
      <alignment wrapText="1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0" fontId="17" fillId="0" borderId="0" xfId="0" applyNumberFormat="1" applyFont="1" applyBorder="1" applyAlignment="1">
      <alignment vertical="top" wrapText="1" shrinkToFit="1"/>
    </xf>
    <xf numFmtId="174" fontId="16" fillId="0" borderId="33" xfId="0" applyNumberFormat="1" applyFont="1" applyBorder="1" applyAlignment="1">
      <alignment vertical="top" shrinkToFit="1"/>
    </xf>
    <xf numFmtId="174" fontId="0" fillId="3" borderId="39" xfId="0" applyNumberFormat="1" applyFill="1" applyBorder="1" applyAlignment="1">
      <alignment vertical="top" shrinkToFit="1"/>
    </xf>
    <xf numFmtId="174" fontId="17" fillId="0" borderId="0" xfId="0" applyNumberFormat="1" applyFont="1" applyBorder="1" applyAlignment="1">
      <alignment vertical="top" wrapText="1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4" fontId="17" fillId="0" borderId="0" xfId="0" applyNumberFormat="1" applyFont="1" applyBorder="1" applyAlignment="1">
      <alignment vertical="top" wrapText="1" shrinkToFit="1"/>
    </xf>
    <xf numFmtId="4" fontId="17" fillId="0" borderId="34" xfId="0" applyNumberFormat="1" applyFont="1" applyBorder="1" applyAlignment="1">
      <alignment vertical="top" wrapText="1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17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6" fillId="0" borderId="39" xfId="0" applyFont="1" applyBorder="1" applyAlignment="1">
      <alignment vertical="top" shrinkToFit="1"/>
    </xf>
    <xf numFmtId="17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4" fontId="5" fillId="3" borderId="22" xfId="0" applyNumberFormat="1" applyFont="1" applyFill="1" applyBorder="1" applyAlignment="1">
      <alignment vertical="top"/>
    </xf>
    <xf numFmtId="0" fontId="16" fillId="0" borderId="33" xfId="0" applyNumberFormat="1" applyFont="1" applyBorder="1" applyAlignment="1">
      <alignment horizontal="left" vertical="top" wrapText="1"/>
    </xf>
    <xf numFmtId="0" fontId="0" fillId="3" borderId="39" xfId="0" applyNumberFormat="1" applyFill="1" applyBorder="1" applyAlignment="1">
      <alignment horizontal="left" vertical="top" wrapText="1"/>
    </xf>
    <xf numFmtId="0" fontId="17" fillId="0" borderId="26" xfId="0" applyNumberFormat="1" applyFont="1" applyBorder="1" applyAlignment="1">
      <alignment horizontal="left" vertical="top" wrapText="1"/>
    </xf>
    <xf numFmtId="0" fontId="16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5" t="s">
        <v>38</v>
      </c>
    </row>
    <row r="2" spans="1:7" ht="57.75" customHeight="1" x14ac:dyDescent="0.25">
      <c r="A2" s="78" t="s">
        <v>39</v>
      </c>
      <c r="B2" s="78"/>
      <c r="C2" s="78"/>
      <c r="D2" s="78"/>
      <c r="E2" s="78"/>
      <c r="F2" s="78"/>
      <c r="G2" s="78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1"/>
  <sheetViews>
    <sheetView showGridLines="0" tabSelected="1" topLeftCell="B1" zoomScaleNormal="100" zoomScaleSheetLayoutView="75" workbookViewId="0">
      <selection activeCell="N5" sqref="N5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1" t="s">
        <v>36</v>
      </c>
      <c r="B1" s="91" t="s">
        <v>42</v>
      </c>
      <c r="C1" s="92"/>
      <c r="D1" s="92"/>
      <c r="E1" s="92"/>
      <c r="F1" s="92"/>
      <c r="G1" s="92"/>
      <c r="H1" s="92"/>
      <c r="I1" s="92"/>
      <c r="J1" s="93"/>
    </row>
    <row r="2" spans="1:15" ht="23.25" customHeight="1" x14ac:dyDescent="0.25">
      <c r="A2" s="4"/>
      <c r="B2" s="105" t="s">
        <v>40</v>
      </c>
      <c r="C2" s="106"/>
      <c r="D2" s="107" t="s">
        <v>46</v>
      </c>
      <c r="E2" s="108"/>
      <c r="F2" s="108"/>
      <c r="G2" s="108"/>
      <c r="H2" s="108"/>
      <c r="I2" s="108"/>
      <c r="J2" s="109"/>
      <c r="O2" s="2"/>
    </row>
    <row r="3" spans="1:15" ht="23.25" customHeight="1" x14ac:dyDescent="0.25">
      <c r="A3" s="4"/>
      <c r="B3" s="110" t="s">
        <v>45</v>
      </c>
      <c r="C3" s="111"/>
      <c r="D3" s="112" t="s">
        <v>43</v>
      </c>
      <c r="E3" s="113"/>
      <c r="F3" s="113"/>
      <c r="G3" s="113"/>
      <c r="H3" s="113"/>
      <c r="I3" s="113"/>
      <c r="J3" s="114"/>
    </row>
    <row r="4" spans="1:15" ht="23.25" hidden="1" customHeight="1" x14ac:dyDescent="0.25">
      <c r="A4" s="4"/>
      <c r="B4" s="115" t="s">
        <v>44</v>
      </c>
      <c r="C4" s="116"/>
      <c r="D4" s="117"/>
      <c r="E4" s="117"/>
      <c r="F4" s="118"/>
      <c r="G4" s="119"/>
      <c r="H4" s="118"/>
      <c r="I4" s="119"/>
      <c r="J4" s="120"/>
    </row>
    <row r="5" spans="1:15" ht="24" customHeight="1" x14ac:dyDescent="0.25">
      <c r="A5" s="4"/>
      <c r="B5" s="45" t="s">
        <v>21</v>
      </c>
      <c r="C5" s="5"/>
      <c r="D5" s="121" t="s">
        <v>47</v>
      </c>
      <c r="E5" s="25"/>
      <c r="F5" s="25"/>
      <c r="G5" s="25"/>
      <c r="H5" s="27" t="s">
        <v>33</v>
      </c>
      <c r="I5" s="121"/>
      <c r="J5" s="11"/>
    </row>
    <row r="6" spans="1:15" ht="15.75" customHeight="1" x14ac:dyDescent="0.25">
      <c r="A6" s="4"/>
      <c r="B6" s="39"/>
      <c r="C6" s="25"/>
      <c r="D6" s="121" t="s">
        <v>48</v>
      </c>
      <c r="E6" s="25"/>
      <c r="F6" s="25"/>
      <c r="G6" s="25"/>
      <c r="H6" s="27" t="s">
        <v>34</v>
      </c>
      <c r="I6" s="121"/>
      <c r="J6" s="11"/>
    </row>
    <row r="7" spans="1:15" ht="15.75" customHeight="1" x14ac:dyDescent="0.25">
      <c r="A7" s="4"/>
      <c r="B7" s="40"/>
      <c r="C7" s="122" t="s">
        <v>50</v>
      </c>
      <c r="D7" s="104" t="s">
        <v>49</v>
      </c>
      <c r="E7" s="32"/>
      <c r="F7" s="32"/>
      <c r="G7" s="32"/>
      <c r="H7" s="34"/>
      <c r="I7" s="32"/>
      <c r="J7" s="49"/>
    </row>
    <row r="8" spans="1:15" ht="24" hidden="1" customHeight="1" x14ac:dyDescent="0.25">
      <c r="A8" s="4"/>
      <c r="B8" s="45" t="s">
        <v>19</v>
      </c>
      <c r="C8" s="5"/>
      <c r="D8" s="33"/>
      <c r="E8" s="5"/>
      <c r="F8" s="5"/>
      <c r="G8" s="43"/>
      <c r="H8" s="27" t="s">
        <v>33</v>
      </c>
      <c r="I8" s="31"/>
      <c r="J8" s="11"/>
    </row>
    <row r="9" spans="1:15" ht="15.75" hidden="1" customHeight="1" x14ac:dyDescent="0.25">
      <c r="A9" s="4"/>
      <c r="B9" s="4"/>
      <c r="C9" s="5"/>
      <c r="D9" s="33"/>
      <c r="E9" s="5"/>
      <c r="F9" s="5"/>
      <c r="G9" s="43"/>
      <c r="H9" s="27" t="s">
        <v>34</v>
      </c>
      <c r="I9" s="31"/>
      <c r="J9" s="11"/>
    </row>
    <row r="10" spans="1:15" ht="15.75" hidden="1" customHeight="1" x14ac:dyDescent="0.25">
      <c r="A10" s="4"/>
      <c r="B10" s="50"/>
      <c r="C10" s="26"/>
      <c r="D10" s="44"/>
      <c r="E10" s="53"/>
      <c r="F10" s="53"/>
      <c r="G10" s="51"/>
      <c r="H10" s="51"/>
      <c r="I10" s="52"/>
      <c r="J10" s="49"/>
    </row>
    <row r="11" spans="1:15" ht="24" customHeight="1" x14ac:dyDescent="0.25">
      <c r="A11" s="4"/>
      <c r="B11" s="45" t="s">
        <v>18</v>
      </c>
      <c r="C11" s="5"/>
      <c r="D11" s="123"/>
      <c r="E11" s="123"/>
      <c r="F11" s="123"/>
      <c r="G11" s="123"/>
      <c r="H11" s="27" t="s">
        <v>33</v>
      </c>
      <c r="I11" s="127"/>
      <c r="J11" s="11"/>
    </row>
    <row r="12" spans="1:15" ht="15.75" customHeight="1" x14ac:dyDescent="0.25">
      <c r="A12" s="4"/>
      <c r="B12" s="39"/>
      <c r="C12" s="25"/>
      <c r="D12" s="124"/>
      <c r="E12" s="124"/>
      <c r="F12" s="124"/>
      <c r="G12" s="124"/>
      <c r="H12" s="27" t="s">
        <v>34</v>
      </c>
      <c r="I12" s="127"/>
      <c r="J12" s="11"/>
    </row>
    <row r="13" spans="1:15" ht="15.75" customHeight="1" x14ac:dyDescent="0.25">
      <c r="A13" s="4"/>
      <c r="B13" s="40"/>
      <c r="C13" s="126"/>
      <c r="D13" s="125"/>
      <c r="E13" s="125"/>
      <c r="F13" s="125"/>
      <c r="G13" s="125"/>
      <c r="H13" s="28"/>
      <c r="I13" s="32"/>
      <c r="J13" s="49"/>
    </row>
    <row r="14" spans="1:15" ht="24" hidden="1" customHeight="1" x14ac:dyDescent="0.25">
      <c r="A14" s="4"/>
      <c r="B14" s="64" t="s">
        <v>20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5">
      <c r="A15" s="4"/>
      <c r="B15" s="50" t="s">
        <v>31</v>
      </c>
      <c r="C15" s="70"/>
      <c r="D15" s="51"/>
      <c r="E15" s="83"/>
      <c r="F15" s="83"/>
      <c r="G15" s="98"/>
      <c r="H15" s="98"/>
      <c r="I15" s="98" t="s">
        <v>28</v>
      </c>
      <c r="J15" s="99"/>
    </row>
    <row r="16" spans="1:15" ht="23.25" customHeight="1" x14ac:dyDescent="0.25">
      <c r="A16" s="192" t="s">
        <v>23</v>
      </c>
      <c r="B16" s="193" t="s">
        <v>23</v>
      </c>
      <c r="C16" s="56"/>
      <c r="D16" s="57"/>
      <c r="E16" s="80"/>
      <c r="F16" s="81"/>
      <c r="G16" s="80"/>
      <c r="H16" s="81"/>
      <c r="I16" s="80">
        <f>SUMIF(F47:F57,A16,I47:I57)+SUMIF(F47:F57,"PSU",I47:I57)</f>
        <v>0</v>
      </c>
      <c r="J16" s="82"/>
    </row>
    <row r="17" spans="1:10" ht="23.25" customHeight="1" x14ac:dyDescent="0.25">
      <c r="A17" s="192" t="s">
        <v>24</v>
      </c>
      <c r="B17" s="193" t="s">
        <v>24</v>
      </c>
      <c r="C17" s="56"/>
      <c r="D17" s="57"/>
      <c r="E17" s="80"/>
      <c r="F17" s="81"/>
      <c r="G17" s="80"/>
      <c r="H17" s="81"/>
      <c r="I17" s="80">
        <f>SUMIF(F47:F57,A17,I47:I57)</f>
        <v>0</v>
      </c>
      <c r="J17" s="82"/>
    </row>
    <row r="18" spans="1:10" ht="23.25" customHeight="1" x14ac:dyDescent="0.25">
      <c r="A18" s="192" t="s">
        <v>25</v>
      </c>
      <c r="B18" s="193" t="s">
        <v>25</v>
      </c>
      <c r="C18" s="56"/>
      <c r="D18" s="57"/>
      <c r="E18" s="80"/>
      <c r="F18" s="81"/>
      <c r="G18" s="80"/>
      <c r="H18" s="81"/>
      <c r="I18" s="80">
        <f>SUMIF(F47:F57,A18,I47:I57)</f>
        <v>0</v>
      </c>
      <c r="J18" s="82"/>
    </row>
    <row r="19" spans="1:10" ht="23.25" customHeight="1" x14ac:dyDescent="0.25">
      <c r="A19" s="192" t="s">
        <v>71</v>
      </c>
      <c r="B19" s="193" t="s">
        <v>26</v>
      </c>
      <c r="C19" s="56"/>
      <c r="D19" s="57"/>
      <c r="E19" s="80"/>
      <c r="F19" s="81"/>
      <c r="G19" s="80"/>
      <c r="H19" s="81"/>
      <c r="I19" s="80">
        <f>SUMIF(F47:F57,A19,I47:I57)</f>
        <v>0</v>
      </c>
      <c r="J19" s="82"/>
    </row>
    <row r="20" spans="1:10" ht="23.25" customHeight="1" x14ac:dyDescent="0.25">
      <c r="A20" s="192" t="s">
        <v>70</v>
      </c>
      <c r="B20" s="193" t="s">
        <v>27</v>
      </c>
      <c r="C20" s="56"/>
      <c r="D20" s="57"/>
      <c r="E20" s="80"/>
      <c r="F20" s="81"/>
      <c r="G20" s="80"/>
      <c r="H20" s="81"/>
      <c r="I20" s="80">
        <f>SUMIF(F47:F57,A20,I47:I57)</f>
        <v>0</v>
      </c>
      <c r="J20" s="82"/>
    </row>
    <row r="21" spans="1:10" ht="23.25" customHeight="1" x14ac:dyDescent="0.25">
      <c r="A21" s="4"/>
      <c r="B21" s="72" t="s">
        <v>28</v>
      </c>
      <c r="C21" s="73"/>
      <c r="D21" s="74"/>
      <c r="E21" s="89"/>
      <c r="F21" s="97"/>
      <c r="G21" s="89"/>
      <c r="H21" s="97"/>
      <c r="I21" s="89">
        <f>SUM(I16:J20)</f>
        <v>0</v>
      </c>
      <c r="J21" s="90"/>
    </row>
    <row r="22" spans="1:10" ht="33" customHeight="1" x14ac:dyDescent="0.25">
      <c r="A22" s="4"/>
      <c r="B22" s="63" t="s">
        <v>32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5">
      <c r="A23" s="4"/>
      <c r="B23" s="55" t="s">
        <v>11</v>
      </c>
      <c r="C23" s="56"/>
      <c r="D23" s="57"/>
      <c r="E23" s="58">
        <v>15</v>
      </c>
      <c r="F23" s="59" t="s">
        <v>0</v>
      </c>
      <c r="G23" s="87">
        <f>ZakladDPHSniVypocet</f>
        <v>0</v>
      </c>
      <c r="H23" s="88"/>
      <c r="I23" s="88"/>
      <c r="J23" s="60" t="str">
        <f t="shared" ref="J23:J28" si="0">Mena</f>
        <v>CZK</v>
      </c>
    </row>
    <row r="24" spans="1:10" ht="23.25" customHeight="1" x14ac:dyDescent="0.25">
      <c r="A24" s="4"/>
      <c r="B24" s="55" t="s">
        <v>12</v>
      </c>
      <c r="C24" s="56"/>
      <c r="D24" s="57"/>
      <c r="E24" s="58">
        <f>SazbaDPH1</f>
        <v>15</v>
      </c>
      <c r="F24" s="59" t="s">
        <v>0</v>
      </c>
      <c r="G24" s="85">
        <f>ZakladDPHSni*SazbaDPH1/100</f>
        <v>0</v>
      </c>
      <c r="H24" s="86"/>
      <c r="I24" s="86"/>
      <c r="J24" s="60" t="str">
        <f t="shared" si="0"/>
        <v>CZK</v>
      </c>
    </row>
    <row r="25" spans="1:10" ht="23.25" customHeight="1" x14ac:dyDescent="0.25">
      <c r="A25" s="4"/>
      <c r="B25" s="55" t="s">
        <v>13</v>
      </c>
      <c r="C25" s="56"/>
      <c r="D25" s="57"/>
      <c r="E25" s="58">
        <v>21</v>
      </c>
      <c r="F25" s="59" t="s">
        <v>0</v>
      </c>
      <c r="G25" s="87">
        <f>ZakladDPHZaklVypocet</f>
        <v>0</v>
      </c>
      <c r="H25" s="88"/>
      <c r="I25" s="88"/>
      <c r="J25" s="60" t="str">
        <f t="shared" si="0"/>
        <v>CZK</v>
      </c>
    </row>
    <row r="26" spans="1:10" ht="23.25" customHeight="1" x14ac:dyDescent="0.25">
      <c r="A26" s="4"/>
      <c r="B26" s="47" t="s">
        <v>14</v>
      </c>
      <c r="C26" s="22"/>
      <c r="D26" s="18"/>
      <c r="E26" s="41">
        <f>SazbaDPH2</f>
        <v>21</v>
      </c>
      <c r="F26" s="42" t="s">
        <v>0</v>
      </c>
      <c r="G26" s="94">
        <f>ZakladDPHZakl*SazbaDPH2/100</f>
        <v>0</v>
      </c>
      <c r="H26" s="95"/>
      <c r="I26" s="95"/>
      <c r="J26" s="54" t="str">
        <f t="shared" si="0"/>
        <v>CZK</v>
      </c>
    </row>
    <row r="27" spans="1:10" ht="23.25" customHeight="1" thickBot="1" x14ac:dyDescent="0.3">
      <c r="A27" s="4"/>
      <c r="B27" s="46" t="s">
        <v>4</v>
      </c>
      <c r="C27" s="20"/>
      <c r="D27" s="23"/>
      <c r="E27" s="20"/>
      <c r="F27" s="21"/>
      <c r="G27" s="96">
        <f>0</f>
        <v>0</v>
      </c>
      <c r="H27" s="96"/>
      <c r="I27" s="96"/>
      <c r="J27" s="61" t="str">
        <f t="shared" si="0"/>
        <v>CZK</v>
      </c>
    </row>
    <row r="28" spans="1:10" ht="27.75" hidden="1" customHeight="1" thickBot="1" x14ac:dyDescent="0.3">
      <c r="A28" s="4"/>
      <c r="B28" s="151" t="s">
        <v>22</v>
      </c>
      <c r="C28" s="152"/>
      <c r="D28" s="152"/>
      <c r="E28" s="153"/>
      <c r="F28" s="154"/>
      <c r="G28" s="155">
        <f>ZakladDPHSniVypocet+ZakladDPHZaklVypocet</f>
        <v>0</v>
      </c>
      <c r="H28" s="155"/>
      <c r="I28" s="155"/>
      <c r="J28" s="156" t="str">
        <f t="shared" si="0"/>
        <v>CZK</v>
      </c>
    </row>
    <row r="29" spans="1:10" ht="27.75" customHeight="1" thickBot="1" x14ac:dyDescent="0.3">
      <c r="A29" s="4"/>
      <c r="B29" s="151" t="s">
        <v>35</v>
      </c>
      <c r="C29" s="157"/>
      <c r="D29" s="157"/>
      <c r="E29" s="157"/>
      <c r="F29" s="157"/>
      <c r="G29" s="158">
        <f>ZakladDPHSni+DPHSni+ZakladDPHZakl+DPHZakl+Zaokrouhleni</f>
        <v>0</v>
      </c>
      <c r="H29" s="158"/>
      <c r="I29" s="158"/>
      <c r="J29" s="159" t="s">
        <v>53</v>
      </c>
    </row>
    <row r="30" spans="1:10" ht="12.75" customHeight="1" x14ac:dyDescent="0.25">
      <c r="A30" s="4"/>
      <c r="B30" s="4"/>
      <c r="C30" s="5"/>
      <c r="D30" s="5"/>
      <c r="E30" s="5"/>
      <c r="F30" s="5"/>
      <c r="G30" s="43"/>
      <c r="H30" s="5"/>
      <c r="I30" s="43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3"/>
      <c r="H31" s="5"/>
      <c r="I31" s="43"/>
      <c r="J31" s="12"/>
    </row>
    <row r="32" spans="1:10" ht="18.75" customHeight="1" x14ac:dyDescent="0.25">
      <c r="A32" s="4"/>
      <c r="B32" s="24"/>
      <c r="C32" s="19" t="s">
        <v>10</v>
      </c>
      <c r="D32" s="37"/>
      <c r="E32" s="37"/>
      <c r="F32" s="19" t="s">
        <v>9</v>
      </c>
      <c r="G32" s="37"/>
      <c r="H32" s="38"/>
      <c r="I32" s="37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3"/>
      <c r="H33" s="5"/>
      <c r="I33" s="43"/>
      <c r="J33" s="12"/>
    </row>
    <row r="34" spans="1:10" s="35" customFormat="1" ht="18.75" customHeight="1" x14ac:dyDescent="0.25">
      <c r="A34" s="29"/>
      <c r="B34" s="29"/>
      <c r="C34" s="30"/>
      <c r="D34" s="79"/>
      <c r="E34" s="79"/>
      <c r="F34" s="30"/>
      <c r="G34" s="79"/>
      <c r="H34" s="79"/>
      <c r="I34" s="79"/>
      <c r="J34" s="36"/>
    </row>
    <row r="35" spans="1:10" ht="12.75" customHeight="1" x14ac:dyDescent="0.25">
      <c r="A35" s="4"/>
      <c r="B35" s="4"/>
      <c r="C35" s="5"/>
      <c r="D35" s="84" t="s">
        <v>2</v>
      </c>
      <c r="E35" s="84"/>
      <c r="F35" s="5"/>
      <c r="G35" s="43"/>
      <c r="H35" s="13" t="s">
        <v>3</v>
      </c>
      <c r="I35" s="43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5" t="s">
        <v>15</v>
      </c>
      <c r="C37" s="3"/>
      <c r="D37" s="3"/>
      <c r="E37" s="3"/>
      <c r="F37" s="143"/>
      <c r="G37" s="143"/>
      <c r="H37" s="143"/>
      <c r="I37" s="143"/>
      <c r="J37" s="3"/>
    </row>
    <row r="38" spans="1:10" ht="25.5" hidden="1" customHeight="1" x14ac:dyDescent="0.25">
      <c r="A38" s="130" t="s">
        <v>37</v>
      </c>
      <c r="B38" s="132" t="s">
        <v>16</v>
      </c>
      <c r="C38" s="133" t="s">
        <v>5</v>
      </c>
      <c r="D38" s="134"/>
      <c r="E38" s="134"/>
      <c r="F38" s="144" t="str">
        <f>B23</f>
        <v>Základ pro sníženou DPH</v>
      </c>
      <c r="G38" s="144" t="str">
        <f>B25</f>
        <v>Základ pro základní DPH</v>
      </c>
      <c r="H38" s="145" t="s">
        <v>17</v>
      </c>
      <c r="I38" s="145" t="s">
        <v>1</v>
      </c>
      <c r="J38" s="135" t="s">
        <v>0</v>
      </c>
    </row>
    <row r="39" spans="1:10" ht="25.5" hidden="1" customHeight="1" x14ac:dyDescent="0.25">
      <c r="A39" s="130">
        <v>1</v>
      </c>
      <c r="B39" s="136" t="s">
        <v>51</v>
      </c>
      <c r="C39" s="137" t="s">
        <v>46</v>
      </c>
      <c r="D39" s="138"/>
      <c r="E39" s="138"/>
      <c r="F39" s="146">
        <f>'Rozpočet Pol'!AC73</f>
        <v>0</v>
      </c>
      <c r="G39" s="147">
        <f>'Rozpočet Pol'!AD73</f>
        <v>0</v>
      </c>
      <c r="H39" s="148">
        <f>(F39*SazbaDPH1/100)+(G39*SazbaDPH2/100)</f>
        <v>0</v>
      </c>
      <c r="I39" s="148">
        <f>F39+G39+H39</f>
        <v>0</v>
      </c>
      <c r="J39" s="139" t="str">
        <f>IF(CenaCelkemVypocet=0,"",I39/CenaCelkemVypocet*100)</f>
        <v/>
      </c>
    </row>
    <row r="40" spans="1:10" ht="25.5" hidden="1" customHeight="1" x14ac:dyDescent="0.25">
      <c r="A40" s="130"/>
      <c r="B40" s="140" t="s">
        <v>52</v>
      </c>
      <c r="C40" s="141"/>
      <c r="D40" s="141"/>
      <c r="E40" s="142"/>
      <c r="F40" s="149">
        <f>SUMIF(A39:A39,"=1",F39:F39)</f>
        <v>0</v>
      </c>
      <c r="G40" s="150">
        <f>SUMIF(A39:A39,"=1",G39:G39)</f>
        <v>0</v>
      </c>
      <c r="H40" s="150">
        <f>SUMIF(A39:A39,"=1",H39:H39)</f>
        <v>0</v>
      </c>
      <c r="I40" s="150">
        <f>SUMIF(A39:A39,"=1",I39:I39)</f>
        <v>0</v>
      </c>
      <c r="J40" s="131">
        <f>SUMIF(A39:A39,"=1",J39:J39)</f>
        <v>0</v>
      </c>
    </row>
    <row r="44" spans="1:10" ht="15.6" x14ac:dyDescent="0.3">
      <c r="B44" s="160" t="s">
        <v>54</v>
      </c>
    </row>
    <row r="46" spans="1:10" ht="25.5" customHeight="1" x14ac:dyDescent="0.25">
      <c r="A46" s="161"/>
      <c r="B46" s="167" t="s">
        <v>16</v>
      </c>
      <c r="C46" s="167" t="s">
        <v>5</v>
      </c>
      <c r="D46" s="168"/>
      <c r="E46" s="168"/>
      <c r="F46" s="171" t="s">
        <v>55</v>
      </c>
      <c r="G46" s="171"/>
      <c r="H46" s="171"/>
      <c r="I46" s="172" t="s">
        <v>28</v>
      </c>
      <c r="J46" s="172"/>
    </row>
    <row r="47" spans="1:10" ht="25.5" customHeight="1" x14ac:dyDescent="0.25">
      <c r="A47" s="162"/>
      <c r="B47" s="173" t="s">
        <v>56</v>
      </c>
      <c r="C47" s="174" t="s">
        <v>57</v>
      </c>
      <c r="D47" s="175"/>
      <c r="E47" s="175"/>
      <c r="F47" s="179" t="s">
        <v>23</v>
      </c>
      <c r="G47" s="180"/>
      <c r="H47" s="180"/>
      <c r="I47" s="181">
        <f>'Rozpočet Pol'!G8</f>
        <v>0</v>
      </c>
      <c r="J47" s="181"/>
    </row>
    <row r="48" spans="1:10" ht="25.5" customHeight="1" x14ac:dyDescent="0.25">
      <c r="A48" s="162"/>
      <c r="B48" s="165" t="s">
        <v>58</v>
      </c>
      <c r="C48" s="164" t="s">
        <v>59</v>
      </c>
      <c r="D48" s="166"/>
      <c r="E48" s="166"/>
      <c r="F48" s="182" t="s">
        <v>23</v>
      </c>
      <c r="G48" s="183"/>
      <c r="H48" s="183"/>
      <c r="I48" s="184">
        <f>'Rozpočet Pol'!G14</f>
        <v>0</v>
      </c>
      <c r="J48" s="184"/>
    </row>
    <row r="49" spans="1:10" ht="25.5" customHeight="1" x14ac:dyDescent="0.25">
      <c r="A49" s="162"/>
      <c r="B49" s="165" t="s">
        <v>60</v>
      </c>
      <c r="C49" s="164" t="s">
        <v>61</v>
      </c>
      <c r="D49" s="166"/>
      <c r="E49" s="166"/>
      <c r="F49" s="182" t="s">
        <v>24</v>
      </c>
      <c r="G49" s="183"/>
      <c r="H49" s="183"/>
      <c r="I49" s="184">
        <f>'Rozpočet Pol'!G20</f>
        <v>0</v>
      </c>
      <c r="J49" s="184"/>
    </row>
    <row r="50" spans="1:10" ht="25.5" customHeight="1" x14ac:dyDescent="0.25">
      <c r="A50" s="162"/>
      <c r="B50" s="165" t="s">
        <v>62</v>
      </c>
      <c r="C50" s="164" t="s">
        <v>63</v>
      </c>
      <c r="D50" s="166"/>
      <c r="E50" s="166"/>
      <c r="F50" s="182" t="s">
        <v>24</v>
      </c>
      <c r="G50" s="183"/>
      <c r="H50" s="183"/>
      <c r="I50" s="184">
        <f>'Rozpočet Pol'!G27</f>
        <v>0</v>
      </c>
      <c r="J50" s="184"/>
    </row>
    <row r="51" spans="1:10" ht="25.5" customHeight="1" x14ac:dyDescent="0.25">
      <c r="A51" s="162"/>
      <c r="B51" s="165" t="s">
        <v>64</v>
      </c>
      <c r="C51" s="164" t="s">
        <v>65</v>
      </c>
      <c r="D51" s="166"/>
      <c r="E51" s="166"/>
      <c r="F51" s="182" t="s">
        <v>24</v>
      </c>
      <c r="G51" s="183"/>
      <c r="H51" s="183"/>
      <c r="I51" s="184">
        <f>'Rozpočet Pol'!G40</f>
        <v>0</v>
      </c>
      <c r="J51" s="184"/>
    </row>
    <row r="52" spans="1:10" ht="25.5" customHeight="1" x14ac:dyDescent="0.25">
      <c r="A52" s="162"/>
      <c r="B52" s="165" t="s">
        <v>66</v>
      </c>
      <c r="C52" s="164" t="s">
        <v>67</v>
      </c>
      <c r="D52" s="166"/>
      <c r="E52" s="166"/>
      <c r="F52" s="182" t="s">
        <v>24</v>
      </c>
      <c r="G52" s="183"/>
      <c r="H52" s="183"/>
      <c r="I52" s="184">
        <f>'Rozpočet Pol'!G44</f>
        <v>0</v>
      </c>
      <c r="J52" s="184"/>
    </row>
    <row r="53" spans="1:10" ht="25.5" customHeight="1" x14ac:dyDescent="0.25">
      <c r="A53" s="162"/>
      <c r="B53" s="165" t="s">
        <v>68</v>
      </c>
      <c r="C53" s="164" t="s">
        <v>69</v>
      </c>
      <c r="D53" s="166"/>
      <c r="E53" s="166"/>
      <c r="F53" s="182" t="s">
        <v>24</v>
      </c>
      <c r="G53" s="183"/>
      <c r="H53" s="183"/>
      <c r="I53" s="184">
        <f>'Rozpočet Pol'!G50</f>
        <v>0</v>
      </c>
      <c r="J53" s="184"/>
    </row>
    <row r="54" spans="1:10" ht="25.5" customHeight="1" x14ac:dyDescent="0.25">
      <c r="A54" s="162"/>
      <c r="B54" s="165" t="s">
        <v>70</v>
      </c>
      <c r="C54" s="164" t="s">
        <v>27</v>
      </c>
      <c r="D54" s="166"/>
      <c r="E54" s="166"/>
      <c r="F54" s="182" t="s">
        <v>70</v>
      </c>
      <c r="G54" s="183"/>
      <c r="H54" s="183"/>
      <c r="I54" s="184">
        <f>'Rozpočet Pol'!G58</f>
        <v>0</v>
      </c>
      <c r="J54" s="184"/>
    </row>
    <row r="55" spans="1:10" ht="25.5" customHeight="1" x14ac:dyDescent="0.25">
      <c r="A55" s="162"/>
      <c r="B55" s="165" t="s">
        <v>71</v>
      </c>
      <c r="C55" s="164" t="s">
        <v>26</v>
      </c>
      <c r="D55" s="166"/>
      <c r="E55" s="166"/>
      <c r="F55" s="182" t="s">
        <v>71</v>
      </c>
      <c r="G55" s="183"/>
      <c r="H55" s="183"/>
      <c r="I55" s="184">
        <f>'Rozpočet Pol'!G63</f>
        <v>0</v>
      </c>
      <c r="J55" s="184"/>
    </row>
    <row r="56" spans="1:10" ht="25.5" customHeight="1" x14ac:dyDescent="0.25">
      <c r="A56" s="162"/>
      <c r="B56" s="165" t="s">
        <v>72</v>
      </c>
      <c r="C56" s="164" t="s">
        <v>73</v>
      </c>
      <c r="D56" s="166"/>
      <c r="E56" s="166"/>
      <c r="F56" s="182" t="s">
        <v>23</v>
      </c>
      <c r="G56" s="183"/>
      <c r="H56" s="183"/>
      <c r="I56" s="184">
        <f>'Rozpočet Pol'!G68</f>
        <v>0</v>
      </c>
      <c r="J56" s="184"/>
    </row>
    <row r="57" spans="1:10" ht="25.5" customHeight="1" x14ac:dyDescent="0.25">
      <c r="A57" s="162"/>
      <c r="B57" s="176" t="s">
        <v>74</v>
      </c>
      <c r="C57" s="177" t="s">
        <v>75</v>
      </c>
      <c r="D57" s="178"/>
      <c r="E57" s="178"/>
      <c r="F57" s="185" t="s">
        <v>23</v>
      </c>
      <c r="G57" s="186"/>
      <c r="H57" s="186"/>
      <c r="I57" s="187">
        <f>'Rozpočet Pol'!G70</f>
        <v>0</v>
      </c>
      <c r="J57" s="187"/>
    </row>
    <row r="58" spans="1:10" ht="25.5" customHeight="1" x14ac:dyDescent="0.25">
      <c r="A58" s="163"/>
      <c r="B58" s="169" t="s">
        <v>1</v>
      </c>
      <c r="C58" s="169"/>
      <c r="D58" s="170"/>
      <c r="E58" s="170"/>
      <c r="F58" s="188"/>
      <c r="G58" s="189"/>
      <c r="H58" s="189"/>
      <c r="I58" s="190">
        <f>SUM(I47:I57)</f>
        <v>0</v>
      </c>
      <c r="J58" s="190"/>
    </row>
    <row r="59" spans="1:10" x14ac:dyDescent="0.25">
      <c r="F59" s="191"/>
      <c r="G59" s="129"/>
      <c r="H59" s="191"/>
      <c r="I59" s="129"/>
      <c r="J59" s="129"/>
    </row>
    <row r="60" spans="1:10" x14ac:dyDescent="0.25">
      <c r="F60" s="191"/>
      <c r="G60" s="129"/>
      <c r="H60" s="191"/>
      <c r="I60" s="129"/>
      <c r="J60" s="129"/>
    </row>
    <row r="61" spans="1:10" x14ac:dyDescent="0.25">
      <c r="F61" s="191"/>
      <c r="G61" s="129"/>
      <c r="H61" s="191"/>
      <c r="I61" s="129"/>
      <c r="J61" s="129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3">
    <mergeCell ref="I57:J57"/>
    <mergeCell ref="C57:E57"/>
    <mergeCell ref="I58:J58"/>
    <mergeCell ref="I54:J54"/>
    <mergeCell ref="C54:E54"/>
    <mergeCell ref="I55:J55"/>
    <mergeCell ref="C55:E55"/>
    <mergeCell ref="I56:J56"/>
    <mergeCell ref="C56:E56"/>
    <mergeCell ref="I51:J51"/>
    <mergeCell ref="C51:E51"/>
    <mergeCell ref="I52:J52"/>
    <mergeCell ref="C52:E52"/>
    <mergeCell ref="I53:J53"/>
    <mergeCell ref="C53:E53"/>
    <mergeCell ref="I48:J48"/>
    <mergeCell ref="C48:E48"/>
    <mergeCell ref="I49:J49"/>
    <mergeCell ref="C49:E49"/>
    <mergeCell ref="I50:J50"/>
    <mergeCell ref="C50:E50"/>
    <mergeCell ref="D3:J3"/>
    <mergeCell ref="C39:E39"/>
    <mergeCell ref="B40:E40"/>
    <mergeCell ref="I46:J46"/>
    <mergeCell ref="I47:J47"/>
    <mergeCell ref="C47:E47"/>
    <mergeCell ref="G28:I28"/>
    <mergeCell ref="G15:H15"/>
    <mergeCell ref="I15:J15"/>
    <mergeCell ref="E16:F16"/>
    <mergeCell ref="D12:G12"/>
    <mergeCell ref="D13:G13"/>
    <mergeCell ref="D34:E34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34:I34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100" t="s">
        <v>6</v>
      </c>
      <c r="B1" s="100"/>
      <c r="C1" s="101"/>
      <c r="D1" s="100"/>
      <c r="E1" s="100"/>
      <c r="F1" s="100"/>
      <c r="G1" s="100"/>
    </row>
    <row r="2" spans="1:7" ht="24.9" customHeight="1" x14ac:dyDescent="0.25">
      <c r="A2" s="77" t="s">
        <v>41</v>
      </c>
      <c r="B2" s="76"/>
      <c r="C2" s="102"/>
      <c r="D2" s="102"/>
      <c r="E2" s="102"/>
      <c r="F2" s="102"/>
      <c r="G2" s="103"/>
    </row>
    <row r="3" spans="1:7" ht="24.9" hidden="1" customHeight="1" x14ac:dyDescent="0.25">
      <c r="A3" s="77" t="s">
        <v>7</v>
      </c>
      <c r="B3" s="76"/>
      <c r="C3" s="102"/>
      <c r="D3" s="102"/>
      <c r="E3" s="102"/>
      <c r="F3" s="102"/>
      <c r="G3" s="103"/>
    </row>
    <row r="4" spans="1:7" ht="24.9" hidden="1" customHeight="1" x14ac:dyDescent="0.25">
      <c r="A4" s="77" t="s">
        <v>8</v>
      </c>
      <c r="B4" s="76"/>
      <c r="C4" s="102"/>
      <c r="D4" s="102"/>
      <c r="E4" s="102"/>
      <c r="F4" s="102"/>
      <c r="G4" s="103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83"/>
  <sheetViews>
    <sheetView workbookViewId="0">
      <selection activeCell="Y7" sqref="Y7"/>
    </sheetView>
  </sheetViews>
  <sheetFormatPr defaultRowHeight="13.2" outlineLevelRow="1" x14ac:dyDescent="0.25"/>
  <cols>
    <col min="1" max="1" width="4.33203125" customWidth="1"/>
    <col min="2" max="2" width="14.44140625" style="128" customWidth="1"/>
    <col min="3" max="3" width="38.33203125" style="128" customWidth="1"/>
    <col min="4" max="4" width="4.6640625" customWidth="1"/>
    <col min="5" max="5" width="10.6640625" customWidth="1"/>
    <col min="6" max="6" width="9.88671875" customWidth="1"/>
    <col min="7" max="7" width="12.77734375" customWidth="1"/>
    <col min="8" max="21" width="0" hidden="1" customWidth="1"/>
    <col min="29" max="39" width="0" hidden="1" customWidth="1"/>
    <col min="53" max="53" width="73.44140625" customWidth="1"/>
  </cols>
  <sheetData>
    <row r="1" spans="1:60" ht="15.75" customHeight="1" x14ac:dyDescent="0.3">
      <c r="A1" s="194" t="s">
        <v>6</v>
      </c>
      <c r="B1" s="194"/>
      <c r="C1" s="194"/>
      <c r="D1" s="194"/>
      <c r="E1" s="194"/>
      <c r="F1" s="194"/>
      <c r="G1" s="194"/>
      <c r="AE1" t="s">
        <v>77</v>
      </c>
    </row>
    <row r="2" spans="1:60" ht="25.05" customHeight="1" x14ac:dyDescent="0.25">
      <c r="A2" s="201" t="s">
        <v>76</v>
      </c>
      <c r="B2" s="195"/>
      <c r="C2" s="196" t="s">
        <v>46</v>
      </c>
      <c r="D2" s="197"/>
      <c r="E2" s="197"/>
      <c r="F2" s="197"/>
      <c r="G2" s="203"/>
      <c r="AE2" t="s">
        <v>78</v>
      </c>
    </row>
    <row r="3" spans="1:60" ht="25.05" customHeight="1" x14ac:dyDescent="0.25">
      <c r="A3" s="202" t="s">
        <v>7</v>
      </c>
      <c r="B3" s="200"/>
      <c r="C3" s="198" t="s">
        <v>43</v>
      </c>
      <c r="D3" s="199"/>
      <c r="E3" s="199"/>
      <c r="F3" s="199"/>
      <c r="G3" s="204"/>
      <c r="AE3" t="s">
        <v>79</v>
      </c>
    </row>
    <row r="4" spans="1:60" ht="25.05" hidden="1" customHeight="1" x14ac:dyDescent="0.25">
      <c r="A4" s="202" t="s">
        <v>8</v>
      </c>
      <c r="B4" s="200"/>
      <c r="C4" s="198"/>
      <c r="D4" s="199"/>
      <c r="E4" s="199"/>
      <c r="F4" s="199"/>
      <c r="G4" s="204"/>
      <c r="AE4" t="s">
        <v>80</v>
      </c>
    </row>
    <row r="5" spans="1:60" hidden="1" x14ac:dyDescent="0.25">
      <c r="A5" s="205" t="s">
        <v>81</v>
      </c>
      <c r="B5" s="206"/>
      <c r="C5" s="207"/>
      <c r="D5" s="208"/>
      <c r="E5" s="208"/>
      <c r="F5" s="208"/>
      <c r="G5" s="209"/>
      <c r="AE5" t="s">
        <v>82</v>
      </c>
    </row>
    <row r="7" spans="1:60" ht="39.6" x14ac:dyDescent="0.25">
      <c r="A7" s="215" t="s">
        <v>83</v>
      </c>
      <c r="B7" s="216" t="s">
        <v>84</v>
      </c>
      <c r="C7" s="216" t="s">
        <v>85</v>
      </c>
      <c r="D7" s="215" t="s">
        <v>86</v>
      </c>
      <c r="E7" s="215" t="s">
        <v>87</v>
      </c>
      <c r="F7" s="210" t="s">
        <v>88</v>
      </c>
      <c r="G7" s="234" t="s">
        <v>28</v>
      </c>
      <c r="H7" s="235" t="s">
        <v>29</v>
      </c>
      <c r="I7" s="235" t="s">
        <v>89</v>
      </c>
      <c r="J7" s="235" t="s">
        <v>30</v>
      </c>
      <c r="K7" s="235" t="s">
        <v>90</v>
      </c>
      <c r="L7" s="235" t="s">
        <v>91</v>
      </c>
      <c r="M7" s="235" t="s">
        <v>92</v>
      </c>
      <c r="N7" s="235" t="s">
        <v>93</v>
      </c>
      <c r="O7" s="235" t="s">
        <v>94</v>
      </c>
      <c r="P7" s="235" t="s">
        <v>95</v>
      </c>
      <c r="Q7" s="235" t="s">
        <v>96</v>
      </c>
      <c r="R7" s="235" t="s">
        <v>97</v>
      </c>
      <c r="S7" s="235" t="s">
        <v>98</v>
      </c>
      <c r="T7" s="235" t="s">
        <v>99</v>
      </c>
      <c r="U7" s="218" t="s">
        <v>100</v>
      </c>
    </row>
    <row r="8" spans="1:60" x14ac:dyDescent="0.25">
      <c r="A8" s="236" t="s">
        <v>101</v>
      </c>
      <c r="B8" s="237" t="s">
        <v>56</v>
      </c>
      <c r="C8" s="238" t="s">
        <v>57</v>
      </c>
      <c r="D8" s="217"/>
      <c r="E8" s="239"/>
      <c r="F8" s="240"/>
      <c r="G8" s="240">
        <f>SUMIF(AE9:AE13,"&lt;&gt;NOR",G9:G13)</f>
        <v>0</v>
      </c>
      <c r="H8" s="240"/>
      <c r="I8" s="240">
        <f>SUM(I9:I13)</f>
        <v>0</v>
      </c>
      <c r="J8" s="240"/>
      <c r="K8" s="240">
        <f>SUM(K9:K13)</f>
        <v>0</v>
      </c>
      <c r="L8" s="240"/>
      <c r="M8" s="240">
        <f>SUM(M9:M13)</f>
        <v>0</v>
      </c>
      <c r="N8" s="217"/>
      <c r="O8" s="217">
        <f>SUM(O9:O13)</f>
        <v>0</v>
      </c>
      <c r="P8" s="217"/>
      <c r="Q8" s="217">
        <f>SUM(Q9:Q13)</f>
        <v>0</v>
      </c>
      <c r="R8" s="217"/>
      <c r="S8" s="217"/>
      <c r="T8" s="236"/>
      <c r="U8" s="217">
        <f>SUM(U9:U13)</f>
        <v>2.84</v>
      </c>
      <c r="AE8" t="s">
        <v>102</v>
      </c>
    </row>
    <row r="9" spans="1:60" outlineLevel="1" x14ac:dyDescent="0.25">
      <c r="A9" s="212">
        <v>1</v>
      </c>
      <c r="B9" s="219" t="s">
        <v>103</v>
      </c>
      <c r="C9" s="262" t="s">
        <v>104</v>
      </c>
      <c r="D9" s="221" t="s">
        <v>105</v>
      </c>
      <c r="E9" s="226">
        <v>50</v>
      </c>
      <c r="F9" s="229">
        <v>0</v>
      </c>
      <c r="G9" s="230">
        <f>ROUND(E9*F9,2)</f>
        <v>0</v>
      </c>
      <c r="H9" s="230"/>
      <c r="I9" s="230">
        <f>ROUND(E9*H9,2)</f>
        <v>0</v>
      </c>
      <c r="J9" s="230"/>
      <c r="K9" s="230">
        <f>ROUND(E9*J9,2)</f>
        <v>0</v>
      </c>
      <c r="L9" s="230">
        <v>21</v>
      </c>
      <c r="M9" s="230">
        <f>G9*(1+L9/100)</f>
        <v>0</v>
      </c>
      <c r="N9" s="221">
        <v>0</v>
      </c>
      <c r="O9" s="221">
        <f>ROUND(E9*N9,5)</f>
        <v>0</v>
      </c>
      <c r="P9" s="221">
        <v>0</v>
      </c>
      <c r="Q9" s="221">
        <f>ROUND(E9*P9,5)</f>
        <v>0</v>
      </c>
      <c r="R9" s="221"/>
      <c r="S9" s="221"/>
      <c r="T9" s="222">
        <v>1.4999999999999999E-2</v>
      </c>
      <c r="U9" s="221">
        <f>ROUND(E9*T9,2)</f>
        <v>0.75</v>
      </c>
      <c r="V9" s="211"/>
      <c r="W9" s="211"/>
      <c r="X9" s="211"/>
      <c r="Y9" s="211"/>
      <c r="Z9" s="211"/>
      <c r="AA9" s="211"/>
      <c r="AB9" s="211"/>
      <c r="AC9" s="211"/>
      <c r="AD9" s="211"/>
      <c r="AE9" s="211" t="s">
        <v>106</v>
      </c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</row>
    <row r="10" spans="1:60" outlineLevel="1" x14ac:dyDescent="0.25">
      <c r="A10" s="212">
        <v>2</v>
      </c>
      <c r="B10" s="219" t="s">
        <v>107</v>
      </c>
      <c r="C10" s="262" t="s">
        <v>108</v>
      </c>
      <c r="D10" s="221" t="s">
        <v>105</v>
      </c>
      <c r="E10" s="226">
        <v>15</v>
      </c>
      <c r="F10" s="229">
        <f>H10+J10</f>
        <v>0</v>
      </c>
      <c r="G10" s="230">
        <f>ROUND(E10*F10,2)</f>
        <v>0</v>
      </c>
      <c r="H10" s="230"/>
      <c r="I10" s="230">
        <f>ROUND(E10*H10,2)</f>
        <v>0</v>
      </c>
      <c r="J10" s="230"/>
      <c r="K10" s="230">
        <f>ROUND(E10*J10,2)</f>
        <v>0</v>
      </c>
      <c r="L10" s="230">
        <v>21</v>
      </c>
      <c r="M10" s="230">
        <f>G10*(1+L10/100)</f>
        <v>0</v>
      </c>
      <c r="N10" s="221">
        <v>0</v>
      </c>
      <c r="O10" s="221">
        <f>ROUND(E10*N10,5)</f>
        <v>0</v>
      </c>
      <c r="P10" s="221">
        <v>0</v>
      </c>
      <c r="Q10" s="221">
        <f>ROUND(E10*P10,5)</f>
        <v>0</v>
      </c>
      <c r="R10" s="221"/>
      <c r="S10" s="221"/>
      <c r="T10" s="222">
        <v>0.13900000000000001</v>
      </c>
      <c r="U10" s="221">
        <f>ROUND(E10*T10,2)</f>
        <v>2.09</v>
      </c>
      <c r="V10" s="211"/>
      <c r="W10" s="211"/>
      <c r="X10" s="211"/>
      <c r="Y10" s="211"/>
      <c r="Z10" s="211"/>
      <c r="AA10" s="211"/>
      <c r="AB10" s="211"/>
      <c r="AC10" s="211"/>
      <c r="AD10" s="211"/>
      <c r="AE10" s="211" t="s">
        <v>106</v>
      </c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</row>
    <row r="11" spans="1:60" outlineLevel="1" x14ac:dyDescent="0.25">
      <c r="A11" s="212">
        <v>3</v>
      </c>
      <c r="B11" s="219" t="s">
        <v>109</v>
      </c>
      <c r="C11" s="262" t="s">
        <v>110</v>
      </c>
      <c r="D11" s="221" t="s">
        <v>111</v>
      </c>
      <c r="E11" s="226">
        <v>2</v>
      </c>
      <c r="F11" s="229">
        <f>H11+J11</f>
        <v>0</v>
      </c>
      <c r="G11" s="230">
        <f>ROUND(E11*F11,2)</f>
        <v>0</v>
      </c>
      <c r="H11" s="230"/>
      <c r="I11" s="230">
        <f>ROUND(E11*H11,2)</f>
        <v>0</v>
      </c>
      <c r="J11" s="230"/>
      <c r="K11" s="230">
        <f>ROUND(E11*J11,2)</f>
        <v>0</v>
      </c>
      <c r="L11" s="230">
        <v>21</v>
      </c>
      <c r="M11" s="230">
        <f>G11*(1+L11/100)</f>
        <v>0</v>
      </c>
      <c r="N11" s="221">
        <v>0</v>
      </c>
      <c r="O11" s="221">
        <f>ROUND(E11*N11,5)</f>
        <v>0</v>
      </c>
      <c r="P11" s="221">
        <v>0</v>
      </c>
      <c r="Q11" s="221">
        <f>ROUND(E11*P11,5)</f>
        <v>0</v>
      </c>
      <c r="R11" s="221"/>
      <c r="S11" s="221"/>
      <c r="T11" s="222">
        <v>0</v>
      </c>
      <c r="U11" s="221">
        <f>ROUND(E11*T11,2)</f>
        <v>0</v>
      </c>
      <c r="V11" s="211"/>
      <c r="W11" s="211"/>
      <c r="X11" s="211"/>
      <c r="Y11" s="211"/>
      <c r="Z11" s="211"/>
      <c r="AA11" s="211"/>
      <c r="AB11" s="211"/>
      <c r="AC11" s="211"/>
      <c r="AD11" s="211"/>
      <c r="AE11" s="211" t="s">
        <v>106</v>
      </c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</row>
    <row r="12" spans="1:60" outlineLevel="1" x14ac:dyDescent="0.25">
      <c r="A12" s="212">
        <v>4</v>
      </c>
      <c r="B12" s="219" t="s">
        <v>112</v>
      </c>
      <c r="C12" s="262" t="s">
        <v>113</v>
      </c>
      <c r="D12" s="221" t="s">
        <v>114</v>
      </c>
      <c r="E12" s="226">
        <v>8</v>
      </c>
      <c r="F12" s="229">
        <f>H12+J12</f>
        <v>0</v>
      </c>
      <c r="G12" s="230">
        <f>ROUND(E12*F12,2)</f>
        <v>0</v>
      </c>
      <c r="H12" s="230"/>
      <c r="I12" s="230">
        <f>ROUND(E12*H12,2)</f>
        <v>0</v>
      </c>
      <c r="J12" s="230"/>
      <c r="K12" s="230">
        <f>ROUND(E12*J12,2)</f>
        <v>0</v>
      </c>
      <c r="L12" s="230">
        <v>21</v>
      </c>
      <c r="M12" s="230">
        <f>G12*(1+L12/100)</f>
        <v>0</v>
      </c>
      <c r="N12" s="221">
        <v>0</v>
      </c>
      <c r="O12" s="221">
        <f>ROUND(E12*N12,5)</f>
        <v>0</v>
      </c>
      <c r="P12" s="221">
        <v>0</v>
      </c>
      <c r="Q12" s="221">
        <f>ROUND(E12*P12,5)</f>
        <v>0</v>
      </c>
      <c r="R12" s="221"/>
      <c r="S12" s="221"/>
      <c r="T12" s="222">
        <v>0</v>
      </c>
      <c r="U12" s="221">
        <f>ROUND(E12*T12,2)</f>
        <v>0</v>
      </c>
      <c r="V12" s="211"/>
      <c r="W12" s="211"/>
      <c r="X12" s="211"/>
      <c r="Y12" s="211"/>
      <c r="Z12" s="211"/>
      <c r="AA12" s="211"/>
      <c r="AB12" s="211"/>
      <c r="AC12" s="211"/>
      <c r="AD12" s="211"/>
      <c r="AE12" s="211" t="s">
        <v>106</v>
      </c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</row>
    <row r="13" spans="1:60" outlineLevel="1" x14ac:dyDescent="0.25">
      <c r="A13" s="212">
        <v>5</v>
      </c>
      <c r="B13" s="219" t="s">
        <v>115</v>
      </c>
      <c r="C13" s="262" t="s">
        <v>116</v>
      </c>
      <c r="D13" s="221" t="s">
        <v>114</v>
      </c>
      <c r="E13" s="226">
        <v>8</v>
      </c>
      <c r="F13" s="229">
        <f>H13+J13</f>
        <v>0</v>
      </c>
      <c r="G13" s="230">
        <f>ROUND(E13*F13,2)</f>
        <v>0</v>
      </c>
      <c r="H13" s="230"/>
      <c r="I13" s="230">
        <f>ROUND(E13*H13,2)</f>
        <v>0</v>
      </c>
      <c r="J13" s="230"/>
      <c r="K13" s="230">
        <f>ROUND(E13*J13,2)</f>
        <v>0</v>
      </c>
      <c r="L13" s="230">
        <v>21</v>
      </c>
      <c r="M13" s="230">
        <f>G13*(1+L13/100)</f>
        <v>0</v>
      </c>
      <c r="N13" s="221">
        <v>0</v>
      </c>
      <c r="O13" s="221">
        <f>ROUND(E13*N13,5)</f>
        <v>0</v>
      </c>
      <c r="P13" s="221">
        <v>0</v>
      </c>
      <c r="Q13" s="221">
        <f>ROUND(E13*P13,5)</f>
        <v>0</v>
      </c>
      <c r="R13" s="221"/>
      <c r="S13" s="221"/>
      <c r="T13" s="222">
        <v>0</v>
      </c>
      <c r="U13" s="221">
        <f>ROUND(E13*T13,2)</f>
        <v>0</v>
      </c>
      <c r="V13" s="211"/>
      <c r="W13" s="211"/>
      <c r="X13" s="211"/>
      <c r="Y13" s="211"/>
      <c r="Z13" s="211"/>
      <c r="AA13" s="211"/>
      <c r="AB13" s="211"/>
      <c r="AC13" s="211"/>
      <c r="AD13" s="211"/>
      <c r="AE13" s="211" t="s">
        <v>106</v>
      </c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</row>
    <row r="14" spans="1:60" x14ac:dyDescent="0.25">
      <c r="A14" s="213" t="s">
        <v>101</v>
      </c>
      <c r="B14" s="220" t="s">
        <v>58</v>
      </c>
      <c r="C14" s="263" t="s">
        <v>59</v>
      </c>
      <c r="D14" s="223"/>
      <c r="E14" s="227"/>
      <c r="F14" s="231"/>
      <c r="G14" s="231">
        <f>SUMIF(AE15:AE19,"&lt;&gt;NOR",G15:G19)</f>
        <v>0</v>
      </c>
      <c r="H14" s="231"/>
      <c r="I14" s="231">
        <f>SUM(I15:I19)</f>
        <v>0</v>
      </c>
      <c r="J14" s="231"/>
      <c r="K14" s="231">
        <f>SUM(K15:K19)</f>
        <v>0</v>
      </c>
      <c r="L14" s="231"/>
      <c r="M14" s="231">
        <f>SUM(M15:M19)</f>
        <v>0</v>
      </c>
      <c r="N14" s="223"/>
      <c r="O14" s="223">
        <f>SUM(O15:O19)</f>
        <v>0.11974</v>
      </c>
      <c r="P14" s="223"/>
      <c r="Q14" s="223">
        <f>SUM(Q15:Q19)</f>
        <v>0.59399999999999997</v>
      </c>
      <c r="R14" s="223"/>
      <c r="S14" s="223"/>
      <c r="T14" s="224"/>
      <c r="U14" s="223">
        <f>SUM(U15:U19)</f>
        <v>8.34</v>
      </c>
      <c r="AE14" t="s">
        <v>102</v>
      </c>
    </row>
    <row r="15" spans="1:60" outlineLevel="1" x14ac:dyDescent="0.25">
      <c r="A15" s="212">
        <v>6</v>
      </c>
      <c r="B15" s="219" t="s">
        <v>117</v>
      </c>
      <c r="C15" s="262" t="s">
        <v>118</v>
      </c>
      <c r="D15" s="221" t="s">
        <v>105</v>
      </c>
      <c r="E15" s="226">
        <v>0.4</v>
      </c>
      <c r="F15" s="229">
        <f>H15+J15</f>
        <v>0</v>
      </c>
      <c r="G15" s="230">
        <f>ROUND(E15*F15,2)</f>
        <v>0</v>
      </c>
      <c r="H15" s="230"/>
      <c r="I15" s="230">
        <f>ROUND(E15*H15,2)</f>
        <v>0</v>
      </c>
      <c r="J15" s="230"/>
      <c r="K15" s="230">
        <f>ROUND(E15*J15,2)</f>
        <v>0</v>
      </c>
      <c r="L15" s="230">
        <v>21</v>
      </c>
      <c r="M15" s="230">
        <f>G15*(1+L15/100)</f>
        <v>0</v>
      </c>
      <c r="N15" s="221">
        <v>8.1999999999999998E-4</v>
      </c>
      <c r="O15" s="221">
        <f>ROUND(E15*N15,5)</f>
        <v>3.3E-4</v>
      </c>
      <c r="P15" s="221">
        <v>0.81</v>
      </c>
      <c r="Q15" s="221">
        <f>ROUND(E15*P15,5)</f>
        <v>0.32400000000000001</v>
      </c>
      <c r="R15" s="221"/>
      <c r="S15" s="221"/>
      <c r="T15" s="222">
        <v>4.8640499999999998</v>
      </c>
      <c r="U15" s="221">
        <f>ROUND(E15*T15,2)</f>
        <v>1.95</v>
      </c>
      <c r="V15" s="211"/>
      <c r="W15" s="211"/>
      <c r="X15" s="211"/>
      <c r="Y15" s="211"/>
      <c r="Z15" s="211"/>
      <c r="AA15" s="211"/>
      <c r="AB15" s="211"/>
      <c r="AC15" s="211"/>
      <c r="AD15" s="211"/>
      <c r="AE15" s="211" t="s">
        <v>119</v>
      </c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</row>
    <row r="16" spans="1:60" outlineLevel="1" x14ac:dyDescent="0.25">
      <c r="A16" s="212">
        <v>7</v>
      </c>
      <c r="B16" s="219" t="s">
        <v>120</v>
      </c>
      <c r="C16" s="262" t="s">
        <v>121</v>
      </c>
      <c r="D16" s="221" t="s">
        <v>122</v>
      </c>
      <c r="E16" s="226">
        <v>2</v>
      </c>
      <c r="F16" s="229">
        <f>H16+J16</f>
        <v>0</v>
      </c>
      <c r="G16" s="230">
        <f>ROUND(E16*F16,2)</f>
        <v>0</v>
      </c>
      <c r="H16" s="230"/>
      <c r="I16" s="230">
        <f>ROUND(E16*H16,2)</f>
        <v>0</v>
      </c>
      <c r="J16" s="230"/>
      <c r="K16" s="230">
        <f>ROUND(E16*J16,2)</f>
        <v>0</v>
      </c>
      <c r="L16" s="230">
        <v>21</v>
      </c>
      <c r="M16" s="230">
        <f>G16*(1+L16/100)</f>
        <v>0</v>
      </c>
      <c r="N16" s="221">
        <v>0</v>
      </c>
      <c r="O16" s="221">
        <f>ROUND(E16*N16,5)</f>
        <v>0</v>
      </c>
      <c r="P16" s="221">
        <v>7.2999999999999995E-2</v>
      </c>
      <c r="Q16" s="221">
        <f>ROUND(E16*P16,5)</f>
        <v>0.14599999999999999</v>
      </c>
      <c r="R16" s="221"/>
      <c r="S16" s="221"/>
      <c r="T16" s="222">
        <v>1.1599999999999999</v>
      </c>
      <c r="U16" s="221">
        <f>ROUND(E16*T16,2)</f>
        <v>2.3199999999999998</v>
      </c>
      <c r="V16" s="211"/>
      <c r="W16" s="211"/>
      <c r="X16" s="211"/>
      <c r="Y16" s="211"/>
      <c r="Z16" s="211"/>
      <c r="AA16" s="211"/>
      <c r="AB16" s="211"/>
      <c r="AC16" s="211"/>
      <c r="AD16" s="211"/>
      <c r="AE16" s="211" t="s">
        <v>106</v>
      </c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</row>
    <row r="17" spans="1:60" outlineLevel="1" x14ac:dyDescent="0.25">
      <c r="A17" s="212">
        <v>8</v>
      </c>
      <c r="B17" s="219" t="s">
        <v>123</v>
      </c>
      <c r="C17" s="262" t="s">
        <v>124</v>
      </c>
      <c r="D17" s="221" t="s">
        <v>122</v>
      </c>
      <c r="E17" s="226">
        <v>4</v>
      </c>
      <c r="F17" s="229">
        <f>H17+J17</f>
        <v>0</v>
      </c>
      <c r="G17" s="230">
        <f>ROUND(E17*F17,2)</f>
        <v>0</v>
      </c>
      <c r="H17" s="230"/>
      <c r="I17" s="230">
        <f>ROUND(E17*H17,2)</f>
        <v>0</v>
      </c>
      <c r="J17" s="230"/>
      <c r="K17" s="230">
        <f>ROUND(E17*J17,2)</f>
        <v>0</v>
      </c>
      <c r="L17" s="230">
        <v>21</v>
      </c>
      <c r="M17" s="230">
        <f>G17*(1+L17/100)</f>
        <v>0</v>
      </c>
      <c r="N17" s="221">
        <v>4.8999999999999998E-4</v>
      </c>
      <c r="O17" s="221">
        <f>ROUND(E17*N17,5)</f>
        <v>1.9599999999999999E-3</v>
      </c>
      <c r="P17" s="221">
        <v>3.1E-2</v>
      </c>
      <c r="Q17" s="221">
        <f>ROUND(E17*P17,5)</f>
        <v>0.124</v>
      </c>
      <c r="R17" s="221"/>
      <c r="S17" s="221"/>
      <c r="T17" s="222">
        <v>0.85833000000000004</v>
      </c>
      <c r="U17" s="221">
        <f>ROUND(E17*T17,2)</f>
        <v>3.43</v>
      </c>
      <c r="V17" s="211"/>
      <c r="W17" s="211"/>
      <c r="X17" s="211"/>
      <c r="Y17" s="211"/>
      <c r="Z17" s="211"/>
      <c r="AA17" s="211"/>
      <c r="AB17" s="211"/>
      <c r="AC17" s="211"/>
      <c r="AD17" s="211"/>
      <c r="AE17" s="211" t="s">
        <v>119</v>
      </c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</row>
    <row r="18" spans="1:60" outlineLevel="1" x14ac:dyDescent="0.25">
      <c r="A18" s="212">
        <v>9</v>
      </c>
      <c r="B18" s="219" t="s">
        <v>125</v>
      </c>
      <c r="C18" s="262" t="s">
        <v>126</v>
      </c>
      <c r="D18" s="221" t="s">
        <v>105</v>
      </c>
      <c r="E18" s="226">
        <v>0.4</v>
      </c>
      <c r="F18" s="229">
        <f>H18+J18</f>
        <v>0</v>
      </c>
      <c r="G18" s="230">
        <f>ROUND(E18*F18,2)</f>
        <v>0</v>
      </c>
      <c r="H18" s="230"/>
      <c r="I18" s="230">
        <f>ROUND(E18*H18,2)</f>
        <v>0</v>
      </c>
      <c r="J18" s="230"/>
      <c r="K18" s="230">
        <f>ROUND(E18*J18,2)</f>
        <v>0</v>
      </c>
      <c r="L18" s="230">
        <v>21</v>
      </c>
      <c r="M18" s="230">
        <f>G18*(1+L18/100)</f>
        <v>0</v>
      </c>
      <c r="N18" s="221">
        <v>0.25897999999999999</v>
      </c>
      <c r="O18" s="221">
        <f>ROUND(E18*N18,5)</f>
        <v>0.10359</v>
      </c>
      <c r="P18" s="221">
        <v>0</v>
      </c>
      <c r="Q18" s="221">
        <f>ROUND(E18*P18,5)</f>
        <v>0</v>
      </c>
      <c r="R18" s="221"/>
      <c r="S18" s="221"/>
      <c r="T18" s="222">
        <v>1.141</v>
      </c>
      <c r="U18" s="221">
        <f>ROUND(E18*T18,2)</f>
        <v>0.46</v>
      </c>
      <c r="V18" s="211"/>
      <c r="W18" s="211"/>
      <c r="X18" s="211"/>
      <c r="Y18" s="211"/>
      <c r="Z18" s="211"/>
      <c r="AA18" s="211"/>
      <c r="AB18" s="211"/>
      <c r="AC18" s="211"/>
      <c r="AD18" s="211"/>
      <c r="AE18" s="211" t="s">
        <v>106</v>
      </c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</row>
    <row r="19" spans="1:60" outlineLevel="1" x14ac:dyDescent="0.25">
      <c r="A19" s="212">
        <v>10</v>
      </c>
      <c r="B19" s="219" t="s">
        <v>127</v>
      </c>
      <c r="C19" s="262" t="s">
        <v>128</v>
      </c>
      <c r="D19" s="221" t="s">
        <v>105</v>
      </c>
      <c r="E19" s="226">
        <v>2</v>
      </c>
      <c r="F19" s="229">
        <f>H19+J19</f>
        <v>0</v>
      </c>
      <c r="G19" s="230">
        <f>ROUND(E19*F19,2)</f>
        <v>0</v>
      </c>
      <c r="H19" s="230"/>
      <c r="I19" s="230">
        <f>ROUND(E19*H19,2)</f>
        <v>0</v>
      </c>
      <c r="J19" s="230"/>
      <c r="K19" s="230">
        <f>ROUND(E19*J19,2)</f>
        <v>0</v>
      </c>
      <c r="L19" s="230">
        <v>21</v>
      </c>
      <c r="M19" s="230">
        <f>G19*(1+L19/100)</f>
        <v>0</v>
      </c>
      <c r="N19" s="221">
        <v>6.9300000000000004E-3</v>
      </c>
      <c r="O19" s="221">
        <f>ROUND(E19*N19,5)</f>
        <v>1.3860000000000001E-2</v>
      </c>
      <c r="P19" s="221">
        <v>0</v>
      </c>
      <c r="Q19" s="221">
        <f>ROUND(E19*P19,5)</f>
        <v>0</v>
      </c>
      <c r="R19" s="221"/>
      <c r="S19" s="221"/>
      <c r="T19" s="222">
        <v>0.09</v>
      </c>
      <c r="U19" s="221">
        <f>ROUND(E19*T19,2)</f>
        <v>0.18</v>
      </c>
      <c r="V19" s="211"/>
      <c r="W19" s="211"/>
      <c r="X19" s="211"/>
      <c r="Y19" s="211"/>
      <c r="Z19" s="211"/>
      <c r="AA19" s="211"/>
      <c r="AB19" s="211"/>
      <c r="AC19" s="211"/>
      <c r="AD19" s="211"/>
      <c r="AE19" s="211" t="s">
        <v>106</v>
      </c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</row>
    <row r="20" spans="1:60" x14ac:dyDescent="0.25">
      <c r="A20" s="213" t="s">
        <v>101</v>
      </c>
      <c r="B20" s="220" t="s">
        <v>60</v>
      </c>
      <c r="C20" s="263" t="s">
        <v>61</v>
      </c>
      <c r="D20" s="223"/>
      <c r="E20" s="227"/>
      <c r="F20" s="231"/>
      <c r="G20" s="231">
        <f>SUMIF(AE21:AE26,"&lt;&gt;NOR",G21:G26)</f>
        <v>0</v>
      </c>
      <c r="H20" s="231"/>
      <c r="I20" s="231">
        <f>SUM(I21:I26)</f>
        <v>0</v>
      </c>
      <c r="J20" s="231"/>
      <c r="K20" s="231">
        <f>SUM(K21:K26)</f>
        <v>0</v>
      </c>
      <c r="L20" s="231"/>
      <c r="M20" s="231">
        <f>SUM(M21:M26)</f>
        <v>0</v>
      </c>
      <c r="N20" s="223"/>
      <c r="O20" s="223">
        <f>SUM(O21:O26)</f>
        <v>2.579E-2</v>
      </c>
      <c r="P20" s="223"/>
      <c r="Q20" s="223">
        <f>SUM(Q21:Q26)</f>
        <v>0</v>
      </c>
      <c r="R20" s="223"/>
      <c r="S20" s="223"/>
      <c r="T20" s="224"/>
      <c r="U20" s="223">
        <f>SUM(U21:U26)</f>
        <v>0</v>
      </c>
      <c r="AE20" t="s">
        <v>102</v>
      </c>
    </row>
    <row r="21" spans="1:60" outlineLevel="1" x14ac:dyDescent="0.25">
      <c r="A21" s="212">
        <v>11</v>
      </c>
      <c r="B21" s="219" t="s">
        <v>129</v>
      </c>
      <c r="C21" s="262" t="s">
        <v>130</v>
      </c>
      <c r="D21" s="221" t="s">
        <v>131</v>
      </c>
      <c r="E21" s="226">
        <v>6</v>
      </c>
      <c r="F21" s="229">
        <f>H21+J21</f>
        <v>0</v>
      </c>
      <c r="G21" s="230">
        <f>ROUND(E21*F21,2)</f>
        <v>0</v>
      </c>
      <c r="H21" s="230"/>
      <c r="I21" s="230">
        <f>ROUND(E21*H21,2)</f>
        <v>0</v>
      </c>
      <c r="J21" s="230"/>
      <c r="K21" s="230">
        <f>ROUND(E21*J21,2)</f>
        <v>0</v>
      </c>
      <c r="L21" s="230">
        <v>21</v>
      </c>
      <c r="M21" s="230">
        <f>G21*(1+L21/100)</f>
        <v>0</v>
      </c>
      <c r="N21" s="221">
        <v>8.0000000000000007E-5</v>
      </c>
      <c r="O21" s="221">
        <f>ROUND(E21*N21,5)</f>
        <v>4.8000000000000001E-4</v>
      </c>
      <c r="P21" s="221">
        <v>0</v>
      </c>
      <c r="Q21" s="221">
        <f>ROUND(E21*P21,5)</f>
        <v>0</v>
      </c>
      <c r="R21" s="221"/>
      <c r="S21" s="221"/>
      <c r="T21" s="222">
        <v>0</v>
      </c>
      <c r="U21" s="221">
        <f>ROUND(E21*T21,2)</f>
        <v>0</v>
      </c>
      <c r="V21" s="211"/>
      <c r="W21" s="211"/>
      <c r="X21" s="211"/>
      <c r="Y21" s="211"/>
      <c r="Z21" s="211"/>
      <c r="AA21" s="211"/>
      <c r="AB21" s="211"/>
      <c r="AC21" s="211"/>
      <c r="AD21" s="211"/>
      <c r="AE21" s="211" t="s">
        <v>132</v>
      </c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</row>
    <row r="22" spans="1:60" outlineLevel="1" x14ac:dyDescent="0.25">
      <c r="A22" s="212">
        <v>12</v>
      </c>
      <c r="B22" s="219" t="s">
        <v>133</v>
      </c>
      <c r="C22" s="262" t="s">
        <v>134</v>
      </c>
      <c r="D22" s="221" t="s">
        <v>131</v>
      </c>
      <c r="E22" s="226">
        <v>5</v>
      </c>
      <c r="F22" s="229">
        <f>H22+J22</f>
        <v>0</v>
      </c>
      <c r="G22" s="230">
        <f>ROUND(E22*F22,2)</f>
        <v>0</v>
      </c>
      <c r="H22" s="230"/>
      <c r="I22" s="230">
        <f>ROUND(E22*H22,2)</f>
        <v>0</v>
      </c>
      <c r="J22" s="230"/>
      <c r="K22" s="230">
        <f>ROUND(E22*J22,2)</f>
        <v>0</v>
      </c>
      <c r="L22" s="230">
        <v>21</v>
      </c>
      <c r="M22" s="230">
        <f>G22*(1+L22/100)</f>
        <v>0</v>
      </c>
      <c r="N22" s="221">
        <v>1.2999999999999999E-4</v>
      </c>
      <c r="O22" s="221">
        <f>ROUND(E22*N22,5)</f>
        <v>6.4999999999999997E-4</v>
      </c>
      <c r="P22" s="221">
        <v>0</v>
      </c>
      <c r="Q22" s="221">
        <f>ROUND(E22*P22,5)</f>
        <v>0</v>
      </c>
      <c r="R22" s="221"/>
      <c r="S22" s="221"/>
      <c r="T22" s="222">
        <v>0</v>
      </c>
      <c r="U22" s="221">
        <f>ROUND(E22*T22,2)</f>
        <v>0</v>
      </c>
      <c r="V22" s="211"/>
      <c r="W22" s="211"/>
      <c r="X22" s="211"/>
      <c r="Y22" s="211"/>
      <c r="Z22" s="211"/>
      <c r="AA22" s="211"/>
      <c r="AB22" s="211"/>
      <c r="AC22" s="211"/>
      <c r="AD22" s="211"/>
      <c r="AE22" s="211" t="s">
        <v>132</v>
      </c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</row>
    <row r="23" spans="1:60" outlineLevel="1" x14ac:dyDescent="0.25">
      <c r="A23" s="212">
        <v>13</v>
      </c>
      <c r="B23" s="219" t="s">
        <v>135</v>
      </c>
      <c r="C23" s="262" t="s">
        <v>136</v>
      </c>
      <c r="D23" s="221" t="s">
        <v>131</v>
      </c>
      <c r="E23" s="226">
        <v>28</v>
      </c>
      <c r="F23" s="229">
        <f>H23+J23</f>
        <v>0</v>
      </c>
      <c r="G23" s="230">
        <f>ROUND(E23*F23,2)</f>
        <v>0</v>
      </c>
      <c r="H23" s="230"/>
      <c r="I23" s="230">
        <f>ROUND(E23*H23,2)</f>
        <v>0</v>
      </c>
      <c r="J23" s="230"/>
      <c r="K23" s="230">
        <f>ROUND(E23*J23,2)</f>
        <v>0</v>
      </c>
      <c r="L23" s="230">
        <v>21</v>
      </c>
      <c r="M23" s="230">
        <f>G23*(1+L23/100)</f>
        <v>0</v>
      </c>
      <c r="N23" s="221">
        <v>1.7000000000000001E-4</v>
      </c>
      <c r="O23" s="221">
        <f>ROUND(E23*N23,5)</f>
        <v>4.7600000000000003E-3</v>
      </c>
      <c r="P23" s="221">
        <v>0</v>
      </c>
      <c r="Q23" s="221">
        <f>ROUND(E23*P23,5)</f>
        <v>0</v>
      </c>
      <c r="R23" s="221"/>
      <c r="S23" s="221"/>
      <c r="T23" s="222">
        <v>0</v>
      </c>
      <c r="U23" s="221">
        <f>ROUND(E23*T23,2)</f>
        <v>0</v>
      </c>
      <c r="V23" s="211"/>
      <c r="W23" s="211"/>
      <c r="X23" s="211"/>
      <c r="Y23" s="211"/>
      <c r="Z23" s="211"/>
      <c r="AA23" s="211"/>
      <c r="AB23" s="211"/>
      <c r="AC23" s="211"/>
      <c r="AD23" s="211"/>
      <c r="AE23" s="211" t="s">
        <v>132</v>
      </c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60" outlineLevel="1" x14ac:dyDescent="0.25">
      <c r="A24" s="212">
        <v>14</v>
      </c>
      <c r="B24" s="219" t="s">
        <v>137</v>
      </c>
      <c r="C24" s="262" t="s">
        <v>138</v>
      </c>
      <c r="D24" s="221" t="s">
        <v>114</v>
      </c>
      <c r="E24" s="226">
        <v>10</v>
      </c>
      <c r="F24" s="229">
        <f>H24+J24</f>
        <v>0</v>
      </c>
      <c r="G24" s="230">
        <f>ROUND(E24*F24,2)</f>
        <v>0</v>
      </c>
      <c r="H24" s="230"/>
      <c r="I24" s="230">
        <f>ROUND(E24*H24,2)</f>
        <v>0</v>
      </c>
      <c r="J24" s="230"/>
      <c r="K24" s="230">
        <f>ROUND(E24*J24,2)</f>
        <v>0</v>
      </c>
      <c r="L24" s="230">
        <v>21</v>
      </c>
      <c r="M24" s="230">
        <f>G24*(1+L24/100)</f>
        <v>0</v>
      </c>
      <c r="N24" s="221">
        <v>1.99E-3</v>
      </c>
      <c r="O24" s="221">
        <f>ROUND(E24*N24,5)</f>
        <v>1.9900000000000001E-2</v>
      </c>
      <c r="P24" s="221">
        <v>0</v>
      </c>
      <c r="Q24" s="221">
        <f>ROUND(E24*P24,5)</f>
        <v>0</v>
      </c>
      <c r="R24" s="221"/>
      <c r="S24" s="221"/>
      <c r="T24" s="222">
        <v>0</v>
      </c>
      <c r="U24" s="221">
        <f>ROUND(E24*T24,2)</f>
        <v>0</v>
      </c>
      <c r="V24" s="211"/>
      <c r="W24" s="211"/>
      <c r="X24" s="211"/>
      <c r="Y24" s="211"/>
      <c r="Z24" s="211"/>
      <c r="AA24" s="211"/>
      <c r="AB24" s="211"/>
      <c r="AC24" s="211"/>
      <c r="AD24" s="211"/>
      <c r="AE24" s="211" t="s">
        <v>132</v>
      </c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</row>
    <row r="25" spans="1:60" outlineLevel="1" x14ac:dyDescent="0.25">
      <c r="A25" s="212">
        <v>15</v>
      </c>
      <c r="B25" s="219" t="s">
        <v>139</v>
      </c>
      <c r="C25" s="262" t="s">
        <v>140</v>
      </c>
      <c r="D25" s="221" t="s">
        <v>0</v>
      </c>
      <c r="E25" s="226">
        <v>100</v>
      </c>
      <c r="F25" s="229">
        <f>H25+J25</f>
        <v>0</v>
      </c>
      <c r="G25" s="230">
        <f>ROUND(E25*F25,2)</f>
        <v>0</v>
      </c>
      <c r="H25" s="230"/>
      <c r="I25" s="230">
        <f>ROUND(E25*H25,2)</f>
        <v>0</v>
      </c>
      <c r="J25" s="230"/>
      <c r="K25" s="230">
        <f>ROUND(E25*J25,2)</f>
        <v>0</v>
      </c>
      <c r="L25" s="230">
        <v>21</v>
      </c>
      <c r="M25" s="230">
        <f>G25*(1+L25/100)</f>
        <v>0</v>
      </c>
      <c r="N25" s="221">
        <v>0</v>
      </c>
      <c r="O25" s="221">
        <f>ROUND(E25*N25,5)</f>
        <v>0</v>
      </c>
      <c r="P25" s="221">
        <v>0</v>
      </c>
      <c r="Q25" s="221">
        <f>ROUND(E25*P25,5)</f>
        <v>0</v>
      </c>
      <c r="R25" s="221"/>
      <c r="S25" s="221"/>
      <c r="T25" s="222">
        <v>0</v>
      </c>
      <c r="U25" s="221">
        <f>ROUND(E25*T25,2)</f>
        <v>0</v>
      </c>
      <c r="V25" s="211"/>
      <c r="W25" s="211"/>
      <c r="X25" s="211"/>
      <c r="Y25" s="211"/>
      <c r="Z25" s="211"/>
      <c r="AA25" s="211"/>
      <c r="AB25" s="211"/>
      <c r="AC25" s="211"/>
      <c r="AD25" s="211"/>
      <c r="AE25" s="211" t="s">
        <v>106</v>
      </c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</row>
    <row r="26" spans="1:60" outlineLevel="1" x14ac:dyDescent="0.25">
      <c r="A26" s="212">
        <v>16</v>
      </c>
      <c r="B26" s="219" t="s">
        <v>141</v>
      </c>
      <c r="C26" s="262" t="s">
        <v>142</v>
      </c>
      <c r="D26" s="221" t="s">
        <v>0</v>
      </c>
      <c r="E26" s="226">
        <v>100</v>
      </c>
      <c r="F26" s="229">
        <f>H26+J26</f>
        <v>0</v>
      </c>
      <c r="G26" s="230">
        <f>ROUND(E26*F26,2)</f>
        <v>0</v>
      </c>
      <c r="H26" s="230"/>
      <c r="I26" s="230">
        <f>ROUND(E26*H26,2)</f>
        <v>0</v>
      </c>
      <c r="J26" s="230"/>
      <c r="K26" s="230">
        <f>ROUND(E26*J26,2)</f>
        <v>0</v>
      </c>
      <c r="L26" s="230">
        <v>21</v>
      </c>
      <c r="M26" s="230">
        <f>G26*(1+L26/100)</f>
        <v>0</v>
      </c>
      <c r="N26" s="221">
        <v>0</v>
      </c>
      <c r="O26" s="221">
        <f>ROUND(E26*N26,5)</f>
        <v>0</v>
      </c>
      <c r="P26" s="221">
        <v>0</v>
      </c>
      <c r="Q26" s="221">
        <f>ROUND(E26*P26,5)</f>
        <v>0</v>
      </c>
      <c r="R26" s="221"/>
      <c r="S26" s="221"/>
      <c r="T26" s="222">
        <v>0</v>
      </c>
      <c r="U26" s="221">
        <f>ROUND(E26*T26,2)</f>
        <v>0</v>
      </c>
      <c r="V26" s="211"/>
      <c r="W26" s="211"/>
      <c r="X26" s="211"/>
      <c r="Y26" s="211"/>
      <c r="Z26" s="211"/>
      <c r="AA26" s="211"/>
      <c r="AB26" s="211"/>
      <c r="AC26" s="211"/>
      <c r="AD26" s="211"/>
      <c r="AE26" s="211" t="s">
        <v>106</v>
      </c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</row>
    <row r="27" spans="1:60" x14ac:dyDescent="0.25">
      <c r="A27" s="213" t="s">
        <v>101</v>
      </c>
      <c r="B27" s="220" t="s">
        <v>62</v>
      </c>
      <c r="C27" s="263" t="s">
        <v>63</v>
      </c>
      <c r="D27" s="223"/>
      <c r="E27" s="227"/>
      <c r="F27" s="231"/>
      <c r="G27" s="231">
        <f>SUMIF(AE28:AE39,"&lt;&gt;NOR",G28:G39)</f>
        <v>0</v>
      </c>
      <c r="H27" s="231"/>
      <c r="I27" s="231">
        <f>SUM(I28:I39)</f>
        <v>0</v>
      </c>
      <c r="J27" s="231"/>
      <c r="K27" s="231">
        <f>SUM(K28:K39)</f>
        <v>0</v>
      </c>
      <c r="L27" s="231"/>
      <c r="M27" s="231">
        <f>SUM(M28:M39)</f>
        <v>0</v>
      </c>
      <c r="N27" s="223"/>
      <c r="O27" s="223">
        <f>SUM(O28:O39)</f>
        <v>0.70611999999999997</v>
      </c>
      <c r="P27" s="223"/>
      <c r="Q27" s="223">
        <f>SUM(Q28:Q39)</f>
        <v>0</v>
      </c>
      <c r="R27" s="223"/>
      <c r="S27" s="223"/>
      <c r="T27" s="224"/>
      <c r="U27" s="223">
        <f>SUM(U28:U39)</f>
        <v>60.930000000000007</v>
      </c>
      <c r="AE27" t="s">
        <v>102</v>
      </c>
    </row>
    <row r="28" spans="1:60" outlineLevel="1" x14ac:dyDescent="0.25">
      <c r="A28" s="212">
        <v>17</v>
      </c>
      <c r="B28" s="219" t="s">
        <v>143</v>
      </c>
      <c r="C28" s="262" t="s">
        <v>144</v>
      </c>
      <c r="D28" s="221" t="s">
        <v>131</v>
      </c>
      <c r="E28" s="226">
        <v>6</v>
      </c>
      <c r="F28" s="229">
        <f>H28+J28</f>
        <v>0</v>
      </c>
      <c r="G28" s="230">
        <f>ROUND(E28*F28,2)</f>
        <v>0</v>
      </c>
      <c r="H28" s="230"/>
      <c r="I28" s="230">
        <f>ROUND(E28*H28,2)</f>
        <v>0</v>
      </c>
      <c r="J28" s="230"/>
      <c r="K28" s="230">
        <f>ROUND(E28*J28,2)</f>
        <v>0</v>
      </c>
      <c r="L28" s="230">
        <v>21</v>
      </c>
      <c r="M28" s="230">
        <f>G28*(1+L28/100)</f>
        <v>0</v>
      </c>
      <c r="N28" s="221">
        <v>1.609E-2</v>
      </c>
      <c r="O28" s="221">
        <f>ROUND(E28*N28,5)</f>
        <v>9.6540000000000001E-2</v>
      </c>
      <c r="P28" s="221">
        <v>0</v>
      </c>
      <c r="Q28" s="221">
        <f>ROUND(E28*P28,5)</f>
        <v>0</v>
      </c>
      <c r="R28" s="221"/>
      <c r="S28" s="221"/>
      <c r="T28" s="222">
        <v>1.1101099999999999</v>
      </c>
      <c r="U28" s="221">
        <f>ROUND(E28*T28,2)</f>
        <v>6.66</v>
      </c>
      <c r="V28" s="211"/>
      <c r="W28" s="211"/>
      <c r="X28" s="211"/>
      <c r="Y28" s="211"/>
      <c r="Z28" s="211"/>
      <c r="AA28" s="211"/>
      <c r="AB28" s="211"/>
      <c r="AC28" s="211"/>
      <c r="AD28" s="211"/>
      <c r="AE28" s="211" t="s">
        <v>119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</row>
    <row r="29" spans="1:60" outlineLevel="1" x14ac:dyDescent="0.25">
      <c r="A29" s="212">
        <v>18</v>
      </c>
      <c r="B29" s="219" t="s">
        <v>145</v>
      </c>
      <c r="C29" s="262" t="s">
        <v>146</v>
      </c>
      <c r="D29" s="221" t="s">
        <v>131</v>
      </c>
      <c r="E29" s="226">
        <v>5</v>
      </c>
      <c r="F29" s="229">
        <f>H29+J29</f>
        <v>0</v>
      </c>
      <c r="G29" s="230">
        <f>ROUND(E29*F29,2)</f>
        <v>0</v>
      </c>
      <c r="H29" s="230"/>
      <c r="I29" s="230">
        <f>ROUND(E29*H29,2)</f>
        <v>0</v>
      </c>
      <c r="J29" s="230"/>
      <c r="K29" s="230">
        <f>ROUND(E29*J29,2)</f>
        <v>0</v>
      </c>
      <c r="L29" s="230">
        <v>21</v>
      </c>
      <c r="M29" s="230">
        <f>G29*(1+L29/100)</f>
        <v>0</v>
      </c>
      <c r="N29" s="221">
        <v>1.627E-2</v>
      </c>
      <c r="O29" s="221">
        <f>ROUND(E29*N29,5)</f>
        <v>8.1350000000000006E-2</v>
      </c>
      <c r="P29" s="221">
        <v>0</v>
      </c>
      <c r="Q29" s="221">
        <f>ROUND(E29*P29,5)</f>
        <v>0</v>
      </c>
      <c r="R29" s="221"/>
      <c r="S29" s="221"/>
      <c r="T29" s="222">
        <v>1.13635</v>
      </c>
      <c r="U29" s="221">
        <f>ROUND(E29*T29,2)</f>
        <v>5.68</v>
      </c>
      <c r="V29" s="211"/>
      <c r="W29" s="211"/>
      <c r="X29" s="211"/>
      <c r="Y29" s="211"/>
      <c r="Z29" s="211"/>
      <c r="AA29" s="211"/>
      <c r="AB29" s="211"/>
      <c r="AC29" s="211"/>
      <c r="AD29" s="211"/>
      <c r="AE29" s="211" t="s">
        <v>119</v>
      </c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</row>
    <row r="30" spans="1:60" outlineLevel="1" x14ac:dyDescent="0.25">
      <c r="A30" s="212">
        <v>19</v>
      </c>
      <c r="B30" s="219" t="s">
        <v>147</v>
      </c>
      <c r="C30" s="262" t="s">
        <v>148</v>
      </c>
      <c r="D30" s="221" t="s">
        <v>131</v>
      </c>
      <c r="E30" s="226">
        <v>28</v>
      </c>
      <c r="F30" s="229">
        <f>H30+J30</f>
        <v>0</v>
      </c>
      <c r="G30" s="230">
        <f>ROUND(E30*F30,2)</f>
        <v>0</v>
      </c>
      <c r="H30" s="230"/>
      <c r="I30" s="230">
        <f>ROUND(E30*H30,2)</f>
        <v>0</v>
      </c>
      <c r="J30" s="230"/>
      <c r="K30" s="230">
        <f>ROUND(E30*J30,2)</f>
        <v>0</v>
      </c>
      <c r="L30" s="230">
        <v>21</v>
      </c>
      <c r="M30" s="230">
        <f>G30*(1+L30/100)</f>
        <v>0</v>
      </c>
      <c r="N30" s="221">
        <v>1.873E-2</v>
      </c>
      <c r="O30" s="221">
        <f>ROUND(E30*N30,5)</f>
        <v>0.52444000000000002</v>
      </c>
      <c r="P30" s="221">
        <v>0</v>
      </c>
      <c r="Q30" s="221">
        <f>ROUND(E30*P30,5)</f>
        <v>0</v>
      </c>
      <c r="R30" s="221"/>
      <c r="S30" s="221"/>
      <c r="T30" s="222">
        <v>1.50474</v>
      </c>
      <c r="U30" s="221">
        <f>ROUND(E30*T30,2)</f>
        <v>42.13</v>
      </c>
      <c r="V30" s="211"/>
      <c r="W30" s="211"/>
      <c r="X30" s="211"/>
      <c r="Y30" s="211"/>
      <c r="Z30" s="211"/>
      <c r="AA30" s="211"/>
      <c r="AB30" s="211"/>
      <c r="AC30" s="211"/>
      <c r="AD30" s="211"/>
      <c r="AE30" s="211" t="s">
        <v>119</v>
      </c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</row>
    <row r="31" spans="1:60" outlineLevel="1" x14ac:dyDescent="0.25">
      <c r="A31" s="212">
        <v>20</v>
      </c>
      <c r="B31" s="219" t="s">
        <v>149</v>
      </c>
      <c r="C31" s="262" t="s">
        <v>150</v>
      </c>
      <c r="D31" s="221" t="s">
        <v>111</v>
      </c>
      <c r="E31" s="226">
        <v>2</v>
      </c>
      <c r="F31" s="229">
        <f>H31+J31</f>
        <v>0</v>
      </c>
      <c r="G31" s="230">
        <f>ROUND(E31*F31,2)</f>
        <v>0</v>
      </c>
      <c r="H31" s="230"/>
      <c r="I31" s="230">
        <f>ROUND(E31*H31,2)</f>
        <v>0</v>
      </c>
      <c r="J31" s="230"/>
      <c r="K31" s="230">
        <f>ROUND(E31*J31,2)</f>
        <v>0</v>
      </c>
      <c r="L31" s="230">
        <v>21</v>
      </c>
      <c r="M31" s="230">
        <f>G31*(1+L31/100)</f>
        <v>0</v>
      </c>
      <c r="N31" s="221">
        <v>0</v>
      </c>
      <c r="O31" s="221">
        <f>ROUND(E31*N31,5)</f>
        <v>0</v>
      </c>
      <c r="P31" s="221">
        <v>0</v>
      </c>
      <c r="Q31" s="221">
        <f>ROUND(E31*P31,5)</f>
        <v>0</v>
      </c>
      <c r="R31" s="221"/>
      <c r="S31" s="221"/>
      <c r="T31" s="222">
        <v>0.22700000000000001</v>
      </c>
      <c r="U31" s="221">
        <f>ROUND(E31*T31,2)</f>
        <v>0.45</v>
      </c>
      <c r="V31" s="211"/>
      <c r="W31" s="211"/>
      <c r="X31" s="211"/>
      <c r="Y31" s="211"/>
      <c r="Z31" s="211"/>
      <c r="AA31" s="211"/>
      <c r="AB31" s="211"/>
      <c r="AC31" s="211"/>
      <c r="AD31" s="211"/>
      <c r="AE31" s="211" t="s">
        <v>106</v>
      </c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</row>
    <row r="32" spans="1:60" outlineLevel="1" x14ac:dyDescent="0.25">
      <c r="A32" s="212">
        <v>21</v>
      </c>
      <c r="B32" s="219" t="s">
        <v>151</v>
      </c>
      <c r="C32" s="262" t="s">
        <v>152</v>
      </c>
      <c r="D32" s="221" t="s">
        <v>122</v>
      </c>
      <c r="E32" s="226">
        <v>4</v>
      </c>
      <c r="F32" s="229">
        <f>H32+J32</f>
        <v>0</v>
      </c>
      <c r="G32" s="230">
        <f>ROUND(E32*F32,2)</f>
        <v>0</v>
      </c>
      <c r="H32" s="230"/>
      <c r="I32" s="230">
        <f>ROUND(E32*H32,2)</f>
        <v>0</v>
      </c>
      <c r="J32" s="230"/>
      <c r="K32" s="230">
        <f>ROUND(E32*J32,2)</f>
        <v>0</v>
      </c>
      <c r="L32" s="230">
        <v>21</v>
      </c>
      <c r="M32" s="230">
        <f>G32*(1+L32/100)</f>
        <v>0</v>
      </c>
      <c r="N32" s="221">
        <v>0</v>
      </c>
      <c r="O32" s="221">
        <f>ROUND(E32*N32,5)</f>
        <v>0</v>
      </c>
      <c r="P32" s="221">
        <v>0</v>
      </c>
      <c r="Q32" s="221">
        <f>ROUND(E32*P32,5)</f>
        <v>0</v>
      </c>
      <c r="R32" s="221"/>
      <c r="S32" s="221"/>
      <c r="T32" s="222">
        <v>0.26900000000000002</v>
      </c>
      <c r="U32" s="221">
        <f>ROUND(E32*T32,2)</f>
        <v>1.08</v>
      </c>
      <c r="V32" s="211"/>
      <c r="W32" s="211"/>
      <c r="X32" s="211"/>
      <c r="Y32" s="211"/>
      <c r="Z32" s="211"/>
      <c r="AA32" s="211"/>
      <c r="AB32" s="211"/>
      <c r="AC32" s="211"/>
      <c r="AD32" s="211"/>
      <c r="AE32" s="211" t="s">
        <v>106</v>
      </c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</row>
    <row r="33" spans="1:60" outlineLevel="1" x14ac:dyDescent="0.25">
      <c r="A33" s="212">
        <v>22</v>
      </c>
      <c r="B33" s="219" t="s">
        <v>153</v>
      </c>
      <c r="C33" s="262" t="s">
        <v>154</v>
      </c>
      <c r="D33" s="221" t="s">
        <v>122</v>
      </c>
      <c r="E33" s="226">
        <v>1</v>
      </c>
      <c r="F33" s="229">
        <f>H33+J33</f>
        <v>0</v>
      </c>
      <c r="G33" s="230">
        <f>ROUND(E33*F33,2)</f>
        <v>0</v>
      </c>
      <c r="H33" s="230"/>
      <c r="I33" s="230">
        <f>ROUND(E33*H33,2)</f>
        <v>0</v>
      </c>
      <c r="J33" s="230"/>
      <c r="K33" s="230">
        <f>ROUND(E33*J33,2)</f>
        <v>0</v>
      </c>
      <c r="L33" s="230">
        <v>21</v>
      </c>
      <c r="M33" s="230">
        <f>G33*(1+L33/100)</f>
        <v>0</v>
      </c>
      <c r="N33" s="221">
        <v>0</v>
      </c>
      <c r="O33" s="221">
        <f>ROUND(E33*N33,5)</f>
        <v>0</v>
      </c>
      <c r="P33" s="221">
        <v>0</v>
      </c>
      <c r="Q33" s="221">
        <f>ROUND(E33*P33,5)</f>
        <v>0</v>
      </c>
      <c r="R33" s="221"/>
      <c r="S33" s="221"/>
      <c r="T33" s="222">
        <v>0.42399999999999999</v>
      </c>
      <c r="U33" s="221">
        <f>ROUND(E33*T33,2)</f>
        <v>0.42</v>
      </c>
      <c r="V33" s="211"/>
      <c r="W33" s="211"/>
      <c r="X33" s="211"/>
      <c r="Y33" s="211"/>
      <c r="Z33" s="211"/>
      <c r="AA33" s="211"/>
      <c r="AB33" s="211"/>
      <c r="AC33" s="211"/>
      <c r="AD33" s="211"/>
      <c r="AE33" s="211" t="s">
        <v>106</v>
      </c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</row>
    <row r="34" spans="1:60" outlineLevel="1" x14ac:dyDescent="0.25">
      <c r="A34" s="212">
        <v>23</v>
      </c>
      <c r="B34" s="219" t="s">
        <v>155</v>
      </c>
      <c r="C34" s="262" t="s">
        <v>156</v>
      </c>
      <c r="D34" s="221" t="s">
        <v>122</v>
      </c>
      <c r="E34" s="226">
        <v>1</v>
      </c>
      <c r="F34" s="229">
        <f>H34+J34</f>
        <v>0</v>
      </c>
      <c r="G34" s="230">
        <f>ROUND(E34*F34,2)</f>
        <v>0</v>
      </c>
      <c r="H34" s="230"/>
      <c r="I34" s="230">
        <f>ROUND(E34*H34,2)</f>
        <v>0</v>
      </c>
      <c r="J34" s="230"/>
      <c r="K34" s="230">
        <f>ROUND(E34*J34,2)</f>
        <v>0</v>
      </c>
      <c r="L34" s="230">
        <v>21</v>
      </c>
      <c r="M34" s="230">
        <f>G34*(1+L34/100)</f>
        <v>0</v>
      </c>
      <c r="N34" s="221">
        <v>3.3999999999999998E-3</v>
      </c>
      <c r="O34" s="221">
        <f>ROUND(E34*N34,5)</f>
        <v>3.3999999999999998E-3</v>
      </c>
      <c r="P34" s="221">
        <v>0</v>
      </c>
      <c r="Q34" s="221">
        <f>ROUND(E34*P34,5)</f>
        <v>0</v>
      </c>
      <c r="R34" s="221"/>
      <c r="S34" s="221"/>
      <c r="T34" s="222">
        <v>0.58899999999999997</v>
      </c>
      <c r="U34" s="221">
        <f>ROUND(E34*T34,2)</f>
        <v>0.59</v>
      </c>
      <c r="V34" s="211"/>
      <c r="W34" s="211"/>
      <c r="X34" s="211"/>
      <c r="Y34" s="211"/>
      <c r="Z34" s="211"/>
      <c r="AA34" s="211"/>
      <c r="AB34" s="211"/>
      <c r="AC34" s="211"/>
      <c r="AD34" s="211"/>
      <c r="AE34" s="211" t="s">
        <v>106</v>
      </c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</row>
    <row r="35" spans="1:60" outlineLevel="1" x14ac:dyDescent="0.25">
      <c r="A35" s="212">
        <v>24</v>
      </c>
      <c r="B35" s="219" t="s">
        <v>157</v>
      </c>
      <c r="C35" s="262" t="s">
        <v>158</v>
      </c>
      <c r="D35" s="221" t="s">
        <v>131</v>
      </c>
      <c r="E35" s="226">
        <v>39</v>
      </c>
      <c r="F35" s="229">
        <f>H35+J35</f>
        <v>0</v>
      </c>
      <c r="G35" s="230">
        <f>ROUND(E35*F35,2)</f>
        <v>0</v>
      </c>
      <c r="H35" s="230"/>
      <c r="I35" s="230">
        <f>ROUND(E35*H35,2)</f>
        <v>0</v>
      </c>
      <c r="J35" s="230"/>
      <c r="K35" s="230">
        <f>ROUND(E35*J35,2)</f>
        <v>0</v>
      </c>
      <c r="L35" s="230">
        <v>21</v>
      </c>
      <c r="M35" s="230">
        <f>G35*(1+L35/100)</f>
        <v>0</v>
      </c>
      <c r="N35" s="221">
        <v>1.0000000000000001E-5</v>
      </c>
      <c r="O35" s="221">
        <f>ROUND(E35*N35,5)</f>
        <v>3.8999999999999999E-4</v>
      </c>
      <c r="P35" s="221">
        <v>0</v>
      </c>
      <c r="Q35" s="221">
        <f>ROUND(E35*P35,5)</f>
        <v>0</v>
      </c>
      <c r="R35" s="221"/>
      <c r="S35" s="221"/>
      <c r="T35" s="222">
        <v>6.2E-2</v>
      </c>
      <c r="U35" s="221">
        <f>ROUND(E35*T35,2)</f>
        <v>2.42</v>
      </c>
      <c r="V35" s="211"/>
      <c r="W35" s="211"/>
      <c r="X35" s="211"/>
      <c r="Y35" s="211"/>
      <c r="Z35" s="211"/>
      <c r="AA35" s="211"/>
      <c r="AB35" s="211"/>
      <c r="AC35" s="211"/>
      <c r="AD35" s="211"/>
      <c r="AE35" s="211" t="s">
        <v>106</v>
      </c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</row>
    <row r="36" spans="1:60" outlineLevel="1" x14ac:dyDescent="0.25">
      <c r="A36" s="212">
        <v>25</v>
      </c>
      <c r="B36" s="219" t="s">
        <v>159</v>
      </c>
      <c r="C36" s="262" t="s">
        <v>160</v>
      </c>
      <c r="D36" s="221" t="s">
        <v>131</v>
      </c>
      <c r="E36" s="226">
        <v>11</v>
      </c>
      <c r="F36" s="229">
        <f>H36+J36</f>
        <v>0</v>
      </c>
      <c r="G36" s="230">
        <f>ROUND(E36*F36,2)</f>
        <v>0</v>
      </c>
      <c r="H36" s="230"/>
      <c r="I36" s="230">
        <f>ROUND(E36*H36,2)</f>
        <v>0</v>
      </c>
      <c r="J36" s="230"/>
      <c r="K36" s="230">
        <f>ROUND(E36*J36,2)</f>
        <v>0</v>
      </c>
      <c r="L36" s="230">
        <v>21</v>
      </c>
      <c r="M36" s="230">
        <f>G36*(1+L36/100)</f>
        <v>0</v>
      </c>
      <c r="N36" s="221">
        <v>0</v>
      </c>
      <c r="O36" s="221">
        <f>ROUND(E36*N36,5)</f>
        <v>0</v>
      </c>
      <c r="P36" s="221">
        <v>0</v>
      </c>
      <c r="Q36" s="221">
        <f>ROUND(E36*P36,5)</f>
        <v>0</v>
      </c>
      <c r="R36" s="221"/>
      <c r="S36" s="221"/>
      <c r="T36" s="222">
        <v>2.9000000000000001E-2</v>
      </c>
      <c r="U36" s="221">
        <f>ROUND(E36*T36,2)</f>
        <v>0.32</v>
      </c>
      <c r="V36" s="211"/>
      <c r="W36" s="211"/>
      <c r="X36" s="211"/>
      <c r="Y36" s="211"/>
      <c r="Z36" s="211"/>
      <c r="AA36" s="211"/>
      <c r="AB36" s="211"/>
      <c r="AC36" s="211"/>
      <c r="AD36" s="211"/>
      <c r="AE36" s="211" t="s">
        <v>106</v>
      </c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</row>
    <row r="37" spans="1:60" outlineLevel="1" x14ac:dyDescent="0.25">
      <c r="A37" s="212">
        <v>26</v>
      </c>
      <c r="B37" s="219" t="s">
        <v>161</v>
      </c>
      <c r="C37" s="262" t="s">
        <v>162</v>
      </c>
      <c r="D37" s="221" t="s">
        <v>131</v>
      </c>
      <c r="E37" s="226">
        <v>28</v>
      </c>
      <c r="F37" s="229">
        <f>H37+J37</f>
        <v>0</v>
      </c>
      <c r="G37" s="230">
        <f>ROUND(E37*F37,2)</f>
        <v>0</v>
      </c>
      <c r="H37" s="230"/>
      <c r="I37" s="230">
        <f>ROUND(E37*H37,2)</f>
        <v>0</v>
      </c>
      <c r="J37" s="230"/>
      <c r="K37" s="230">
        <f>ROUND(E37*J37,2)</f>
        <v>0</v>
      </c>
      <c r="L37" s="230">
        <v>21</v>
      </c>
      <c r="M37" s="230">
        <f>G37*(1+L37/100)</f>
        <v>0</v>
      </c>
      <c r="N37" s="221">
        <v>0</v>
      </c>
      <c r="O37" s="221">
        <f>ROUND(E37*N37,5)</f>
        <v>0</v>
      </c>
      <c r="P37" s="221">
        <v>0</v>
      </c>
      <c r="Q37" s="221">
        <f>ROUND(E37*P37,5)</f>
        <v>0</v>
      </c>
      <c r="R37" s="221"/>
      <c r="S37" s="221"/>
      <c r="T37" s="222">
        <v>4.2000000000000003E-2</v>
      </c>
      <c r="U37" s="221">
        <f>ROUND(E37*T37,2)</f>
        <v>1.18</v>
      </c>
      <c r="V37" s="211"/>
      <c r="W37" s="211"/>
      <c r="X37" s="211"/>
      <c r="Y37" s="211"/>
      <c r="Z37" s="211"/>
      <c r="AA37" s="211"/>
      <c r="AB37" s="211"/>
      <c r="AC37" s="211"/>
      <c r="AD37" s="211"/>
      <c r="AE37" s="211" t="s">
        <v>106</v>
      </c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</row>
    <row r="38" spans="1:60" outlineLevel="1" x14ac:dyDescent="0.25">
      <c r="A38" s="212">
        <v>27</v>
      </c>
      <c r="B38" s="219" t="s">
        <v>163</v>
      </c>
      <c r="C38" s="262" t="s">
        <v>164</v>
      </c>
      <c r="D38" s="221" t="s">
        <v>0</v>
      </c>
      <c r="E38" s="226">
        <v>889.53599999999994</v>
      </c>
      <c r="F38" s="229">
        <f>H38+J38</f>
        <v>0</v>
      </c>
      <c r="G38" s="230">
        <f>ROUND(E38*F38,2)</f>
        <v>0</v>
      </c>
      <c r="H38" s="230"/>
      <c r="I38" s="230">
        <f>ROUND(E38*H38,2)</f>
        <v>0</v>
      </c>
      <c r="J38" s="230"/>
      <c r="K38" s="230">
        <f>ROUND(E38*J38,2)</f>
        <v>0</v>
      </c>
      <c r="L38" s="230">
        <v>21</v>
      </c>
      <c r="M38" s="230">
        <f>G38*(1+L38/100)</f>
        <v>0</v>
      </c>
      <c r="N38" s="221">
        <v>0</v>
      </c>
      <c r="O38" s="221">
        <f>ROUND(E38*N38,5)</f>
        <v>0</v>
      </c>
      <c r="P38" s="221">
        <v>0</v>
      </c>
      <c r="Q38" s="221">
        <f>ROUND(E38*P38,5)</f>
        <v>0</v>
      </c>
      <c r="R38" s="221"/>
      <c r="S38" s="221"/>
      <c r="T38" s="222">
        <v>0</v>
      </c>
      <c r="U38" s="221">
        <f>ROUND(E38*T38,2)</f>
        <v>0</v>
      </c>
      <c r="V38" s="211"/>
      <c r="W38" s="211"/>
      <c r="X38" s="211"/>
      <c r="Y38" s="211"/>
      <c r="Z38" s="211"/>
      <c r="AA38" s="211"/>
      <c r="AB38" s="211"/>
      <c r="AC38" s="211"/>
      <c r="AD38" s="211"/>
      <c r="AE38" s="211" t="s">
        <v>106</v>
      </c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</row>
    <row r="39" spans="1:60" outlineLevel="1" x14ac:dyDescent="0.25">
      <c r="A39" s="212">
        <v>28</v>
      </c>
      <c r="B39" s="219" t="s">
        <v>165</v>
      </c>
      <c r="C39" s="262" t="s">
        <v>166</v>
      </c>
      <c r="D39" s="221" t="s">
        <v>0</v>
      </c>
      <c r="E39" s="226">
        <v>889.53599999999994</v>
      </c>
      <c r="F39" s="229">
        <f>H39+J39</f>
        <v>0</v>
      </c>
      <c r="G39" s="230">
        <f>ROUND(E39*F39,2)</f>
        <v>0</v>
      </c>
      <c r="H39" s="230"/>
      <c r="I39" s="230">
        <f>ROUND(E39*H39,2)</f>
        <v>0</v>
      </c>
      <c r="J39" s="230"/>
      <c r="K39" s="230">
        <f>ROUND(E39*J39,2)</f>
        <v>0</v>
      </c>
      <c r="L39" s="230">
        <v>21</v>
      </c>
      <c r="M39" s="230">
        <f>G39*(1+L39/100)</f>
        <v>0</v>
      </c>
      <c r="N39" s="221">
        <v>0</v>
      </c>
      <c r="O39" s="221">
        <f>ROUND(E39*N39,5)</f>
        <v>0</v>
      </c>
      <c r="P39" s="221">
        <v>0</v>
      </c>
      <c r="Q39" s="221">
        <f>ROUND(E39*P39,5)</f>
        <v>0</v>
      </c>
      <c r="R39" s="221"/>
      <c r="S39" s="221"/>
      <c r="T39" s="222">
        <v>0</v>
      </c>
      <c r="U39" s="221">
        <f>ROUND(E39*T39,2)</f>
        <v>0</v>
      </c>
      <c r="V39" s="211"/>
      <c r="W39" s="211"/>
      <c r="X39" s="211"/>
      <c r="Y39" s="211"/>
      <c r="Z39" s="211"/>
      <c r="AA39" s="211"/>
      <c r="AB39" s="211"/>
      <c r="AC39" s="211"/>
      <c r="AD39" s="211"/>
      <c r="AE39" s="211" t="s">
        <v>106</v>
      </c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</row>
    <row r="40" spans="1:60" x14ac:dyDescent="0.25">
      <c r="A40" s="213" t="s">
        <v>101</v>
      </c>
      <c r="B40" s="220" t="s">
        <v>64</v>
      </c>
      <c r="C40" s="263" t="s">
        <v>65</v>
      </c>
      <c r="D40" s="223"/>
      <c r="E40" s="227"/>
      <c r="F40" s="231"/>
      <c r="G40" s="231">
        <f>SUMIF(AE41:AE43,"&lt;&gt;NOR",G41:G43)</f>
        <v>0</v>
      </c>
      <c r="H40" s="231"/>
      <c r="I40" s="231">
        <f>SUM(I41:I43)</f>
        <v>0</v>
      </c>
      <c r="J40" s="231"/>
      <c r="K40" s="231">
        <f>SUM(K41:K43)</f>
        <v>0</v>
      </c>
      <c r="L40" s="231"/>
      <c r="M40" s="231">
        <f>SUM(M41:M43)</f>
        <v>0</v>
      </c>
      <c r="N40" s="223"/>
      <c r="O40" s="223">
        <f>SUM(O41:O43)</f>
        <v>1.65E-3</v>
      </c>
      <c r="P40" s="223"/>
      <c r="Q40" s="223">
        <f>SUM(Q41:Q43)</f>
        <v>0.17555999999999999</v>
      </c>
      <c r="R40" s="223"/>
      <c r="S40" s="223"/>
      <c r="T40" s="224"/>
      <c r="U40" s="223">
        <f>SUM(U41:U43)</f>
        <v>3.4</v>
      </c>
      <c r="AE40" t="s">
        <v>102</v>
      </c>
    </row>
    <row r="41" spans="1:60" outlineLevel="1" x14ac:dyDescent="0.25">
      <c r="A41" s="212">
        <v>29</v>
      </c>
      <c r="B41" s="219" t="s">
        <v>167</v>
      </c>
      <c r="C41" s="262" t="s">
        <v>168</v>
      </c>
      <c r="D41" s="221" t="s">
        <v>131</v>
      </c>
      <c r="E41" s="226">
        <v>33</v>
      </c>
      <c r="F41" s="229">
        <f>H41+J41</f>
        <v>0</v>
      </c>
      <c r="G41" s="230">
        <f>ROUND(E41*F41,2)</f>
        <v>0</v>
      </c>
      <c r="H41" s="230"/>
      <c r="I41" s="230">
        <f>ROUND(E41*H41,2)</f>
        <v>0</v>
      </c>
      <c r="J41" s="230"/>
      <c r="K41" s="230">
        <f>ROUND(E41*J41,2)</f>
        <v>0</v>
      </c>
      <c r="L41" s="230">
        <v>21</v>
      </c>
      <c r="M41" s="230">
        <f>G41*(1+L41/100)</f>
        <v>0</v>
      </c>
      <c r="N41" s="221">
        <v>5.0000000000000002E-5</v>
      </c>
      <c r="O41" s="221">
        <f>ROUND(E41*N41,5)</f>
        <v>1.65E-3</v>
      </c>
      <c r="P41" s="221">
        <v>5.3200000000000001E-3</v>
      </c>
      <c r="Q41" s="221">
        <f>ROUND(E41*P41,5)</f>
        <v>0.17555999999999999</v>
      </c>
      <c r="R41" s="221"/>
      <c r="S41" s="221"/>
      <c r="T41" s="222">
        <v>0.10299999999999999</v>
      </c>
      <c r="U41" s="221">
        <f>ROUND(E41*T41,2)</f>
        <v>3.4</v>
      </c>
      <c r="V41" s="211"/>
      <c r="W41" s="211"/>
      <c r="X41" s="211"/>
      <c r="Y41" s="211"/>
      <c r="Z41" s="211"/>
      <c r="AA41" s="211"/>
      <c r="AB41" s="211"/>
      <c r="AC41" s="211"/>
      <c r="AD41" s="211"/>
      <c r="AE41" s="211" t="s">
        <v>106</v>
      </c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</row>
    <row r="42" spans="1:60" outlineLevel="1" x14ac:dyDescent="0.25">
      <c r="A42" s="212">
        <v>30</v>
      </c>
      <c r="B42" s="219" t="s">
        <v>169</v>
      </c>
      <c r="C42" s="262" t="s">
        <v>170</v>
      </c>
      <c r="D42" s="221" t="s">
        <v>0</v>
      </c>
      <c r="E42" s="226">
        <v>21.61</v>
      </c>
      <c r="F42" s="229">
        <f>H42+J42</f>
        <v>0</v>
      </c>
      <c r="G42" s="230">
        <f>ROUND(E42*F42,2)</f>
        <v>0</v>
      </c>
      <c r="H42" s="230"/>
      <c r="I42" s="230">
        <f>ROUND(E42*H42,2)</f>
        <v>0</v>
      </c>
      <c r="J42" s="230"/>
      <c r="K42" s="230">
        <f>ROUND(E42*J42,2)</f>
        <v>0</v>
      </c>
      <c r="L42" s="230">
        <v>21</v>
      </c>
      <c r="M42" s="230">
        <f>G42*(1+L42/100)</f>
        <v>0</v>
      </c>
      <c r="N42" s="221">
        <v>0</v>
      </c>
      <c r="O42" s="221">
        <f>ROUND(E42*N42,5)</f>
        <v>0</v>
      </c>
      <c r="P42" s="221">
        <v>0</v>
      </c>
      <c r="Q42" s="221">
        <f>ROUND(E42*P42,5)</f>
        <v>0</v>
      </c>
      <c r="R42" s="221"/>
      <c r="S42" s="221"/>
      <c r="T42" s="222">
        <v>0</v>
      </c>
      <c r="U42" s="221">
        <f>ROUND(E42*T42,2)</f>
        <v>0</v>
      </c>
      <c r="V42" s="211"/>
      <c r="W42" s="211"/>
      <c r="X42" s="211"/>
      <c r="Y42" s="211"/>
      <c r="Z42" s="211"/>
      <c r="AA42" s="211"/>
      <c r="AB42" s="211"/>
      <c r="AC42" s="211"/>
      <c r="AD42" s="211"/>
      <c r="AE42" s="211" t="s">
        <v>106</v>
      </c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</row>
    <row r="43" spans="1:60" outlineLevel="1" x14ac:dyDescent="0.25">
      <c r="A43" s="212">
        <v>31</v>
      </c>
      <c r="B43" s="219" t="s">
        <v>171</v>
      </c>
      <c r="C43" s="262" t="s">
        <v>172</v>
      </c>
      <c r="D43" s="221" t="s">
        <v>0</v>
      </c>
      <c r="E43" s="226">
        <v>21.61</v>
      </c>
      <c r="F43" s="229">
        <f>H43+J43</f>
        <v>0</v>
      </c>
      <c r="G43" s="230">
        <f>ROUND(E43*F43,2)</f>
        <v>0</v>
      </c>
      <c r="H43" s="230"/>
      <c r="I43" s="230">
        <f>ROUND(E43*H43,2)</f>
        <v>0</v>
      </c>
      <c r="J43" s="230"/>
      <c r="K43" s="230">
        <f>ROUND(E43*J43,2)</f>
        <v>0</v>
      </c>
      <c r="L43" s="230">
        <v>21</v>
      </c>
      <c r="M43" s="230">
        <f>G43*(1+L43/100)</f>
        <v>0</v>
      </c>
      <c r="N43" s="221">
        <v>0</v>
      </c>
      <c r="O43" s="221">
        <f>ROUND(E43*N43,5)</f>
        <v>0</v>
      </c>
      <c r="P43" s="221">
        <v>0</v>
      </c>
      <c r="Q43" s="221">
        <f>ROUND(E43*P43,5)</f>
        <v>0</v>
      </c>
      <c r="R43" s="221"/>
      <c r="S43" s="221"/>
      <c r="T43" s="222">
        <v>0</v>
      </c>
      <c r="U43" s="221">
        <f>ROUND(E43*T43,2)</f>
        <v>0</v>
      </c>
      <c r="V43" s="211"/>
      <c r="W43" s="211"/>
      <c r="X43" s="211"/>
      <c r="Y43" s="211"/>
      <c r="Z43" s="211"/>
      <c r="AA43" s="211"/>
      <c r="AB43" s="211"/>
      <c r="AC43" s="211"/>
      <c r="AD43" s="211"/>
      <c r="AE43" s="211" t="s">
        <v>106</v>
      </c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</row>
    <row r="44" spans="1:60" x14ac:dyDescent="0.25">
      <c r="A44" s="213" t="s">
        <v>101</v>
      </c>
      <c r="B44" s="220" t="s">
        <v>66</v>
      </c>
      <c r="C44" s="263" t="s">
        <v>67</v>
      </c>
      <c r="D44" s="223"/>
      <c r="E44" s="227"/>
      <c r="F44" s="231"/>
      <c r="G44" s="231">
        <f>SUMIF(AE45:AE49,"&lt;&gt;NOR",G45:G49)</f>
        <v>0</v>
      </c>
      <c r="H44" s="231"/>
      <c r="I44" s="231">
        <f>SUM(I45:I49)</f>
        <v>0</v>
      </c>
      <c r="J44" s="231"/>
      <c r="K44" s="231">
        <f>SUM(K45:K49)</f>
        <v>0</v>
      </c>
      <c r="L44" s="231"/>
      <c r="M44" s="231">
        <f>SUM(M45:M49)</f>
        <v>0</v>
      </c>
      <c r="N44" s="223"/>
      <c r="O44" s="223">
        <f>SUM(O45:O49)</f>
        <v>1.5100000000000001E-3</v>
      </c>
      <c r="P44" s="223"/>
      <c r="Q44" s="223">
        <f>SUM(Q45:Q49)</f>
        <v>5.2900000000000003E-2</v>
      </c>
      <c r="R44" s="223"/>
      <c r="S44" s="223"/>
      <c r="T44" s="224"/>
      <c r="U44" s="223">
        <f>SUM(U45:U49)</f>
        <v>3.7800000000000002</v>
      </c>
      <c r="AE44" t="s">
        <v>102</v>
      </c>
    </row>
    <row r="45" spans="1:60" outlineLevel="1" x14ac:dyDescent="0.25">
      <c r="A45" s="212">
        <v>32</v>
      </c>
      <c r="B45" s="219" t="s">
        <v>173</v>
      </c>
      <c r="C45" s="262" t="s">
        <v>174</v>
      </c>
      <c r="D45" s="221" t="s">
        <v>122</v>
      </c>
      <c r="E45" s="226">
        <v>7</v>
      </c>
      <c r="F45" s="229">
        <f>H45+J45</f>
        <v>0</v>
      </c>
      <c r="G45" s="230">
        <f>ROUND(E45*F45,2)</f>
        <v>0</v>
      </c>
      <c r="H45" s="230"/>
      <c r="I45" s="230">
        <f>ROUND(E45*H45,2)</f>
        <v>0</v>
      </c>
      <c r="J45" s="230"/>
      <c r="K45" s="230">
        <f>ROUND(E45*J45,2)</f>
        <v>0</v>
      </c>
      <c r="L45" s="230">
        <v>21</v>
      </c>
      <c r="M45" s="230">
        <f>G45*(1+L45/100)</f>
        <v>0</v>
      </c>
      <c r="N45" s="221">
        <v>2.1000000000000001E-4</v>
      </c>
      <c r="O45" s="221">
        <f>ROUND(E45*N45,5)</f>
        <v>1.47E-3</v>
      </c>
      <c r="P45" s="221">
        <v>3.5000000000000001E-3</v>
      </c>
      <c r="Q45" s="221">
        <f>ROUND(E45*P45,5)</f>
        <v>2.4500000000000001E-2</v>
      </c>
      <c r="R45" s="221"/>
      <c r="S45" s="221"/>
      <c r="T45" s="222">
        <v>0.374</v>
      </c>
      <c r="U45" s="221">
        <f>ROUND(E45*T45,2)</f>
        <v>2.62</v>
      </c>
      <c r="V45" s="211"/>
      <c r="W45" s="211"/>
      <c r="X45" s="211"/>
      <c r="Y45" s="211"/>
      <c r="Z45" s="211"/>
      <c r="AA45" s="211"/>
      <c r="AB45" s="211"/>
      <c r="AC45" s="211"/>
      <c r="AD45" s="211"/>
      <c r="AE45" s="211" t="s">
        <v>106</v>
      </c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AS45" s="211"/>
      <c r="AT45" s="211"/>
      <c r="AU45" s="211"/>
      <c r="AV45" s="211"/>
      <c r="AW45" s="211"/>
      <c r="AX45" s="211"/>
      <c r="AY45" s="211"/>
      <c r="AZ45" s="211"/>
      <c r="BA45" s="211"/>
      <c r="BB45" s="211"/>
      <c r="BC45" s="211"/>
      <c r="BD45" s="211"/>
      <c r="BE45" s="211"/>
      <c r="BF45" s="211"/>
      <c r="BG45" s="211"/>
      <c r="BH45" s="211"/>
    </row>
    <row r="46" spans="1:60" outlineLevel="1" x14ac:dyDescent="0.25">
      <c r="A46" s="212">
        <v>33</v>
      </c>
      <c r="B46" s="219" t="s">
        <v>175</v>
      </c>
      <c r="C46" s="262" t="s">
        <v>176</v>
      </c>
      <c r="D46" s="221" t="s">
        <v>111</v>
      </c>
      <c r="E46" s="226">
        <v>2</v>
      </c>
      <c r="F46" s="229">
        <f>H46+J46</f>
        <v>0</v>
      </c>
      <c r="G46" s="230">
        <f>ROUND(E46*F46,2)</f>
        <v>0</v>
      </c>
      <c r="H46" s="230"/>
      <c r="I46" s="230">
        <f>ROUND(E46*H46,2)</f>
        <v>0</v>
      </c>
      <c r="J46" s="230"/>
      <c r="K46" s="230">
        <f>ROUND(E46*J46,2)</f>
        <v>0</v>
      </c>
      <c r="L46" s="230">
        <v>21</v>
      </c>
      <c r="M46" s="230">
        <f>G46*(1+L46/100)</f>
        <v>0</v>
      </c>
      <c r="N46" s="221">
        <v>1.0000000000000001E-5</v>
      </c>
      <c r="O46" s="221">
        <f>ROUND(E46*N46,5)</f>
        <v>2.0000000000000002E-5</v>
      </c>
      <c r="P46" s="221">
        <v>2.0000000000000001E-4</v>
      </c>
      <c r="Q46" s="221">
        <f>ROUND(E46*P46,5)</f>
        <v>4.0000000000000002E-4</v>
      </c>
      <c r="R46" s="221"/>
      <c r="S46" s="221"/>
      <c r="T46" s="222">
        <v>0.114</v>
      </c>
      <c r="U46" s="221">
        <f>ROUND(E46*T46,2)</f>
        <v>0.23</v>
      </c>
      <c r="V46" s="211"/>
      <c r="W46" s="211"/>
      <c r="X46" s="211"/>
      <c r="Y46" s="211"/>
      <c r="Z46" s="211"/>
      <c r="AA46" s="211"/>
      <c r="AB46" s="211"/>
      <c r="AC46" s="211"/>
      <c r="AD46" s="211"/>
      <c r="AE46" s="211" t="s">
        <v>106</v>
      </c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</row>
    <row r="47" spans="1:60" outlineLevel="1" x14ac:dyDescent="0.25">
      <c r="A47" s="212">
        <v>34</v>
      </c>
      <c r="B47" s="219" t="s">
        <v>177</v>
      </c>
      <c r="C47" s="262" t="s">
        <v>178</v>
      </c>
      <c r="D47" s="221" t="s">
        <v>122</v>
      </c>
      <c r="E47" s="226">
        <v>1</v>
      </c>
      <c r="F47" s="229">
        <f>H47+J47</f>
        <v>0</v>
      </c>
      <c r="G47" s="230">
        <f>ROUND(E47*F47,2)</f>
        <v>0</v>
      </c>
      <c r="H47" s="230"/>
      <c r="I47" s="230">
        <f>ROUND(E47*H47,2)</f>
        <v>0</v>
      </c>
      <c r="J47" s="230"/>
      <c r="K47" s="230">
        <f>ROUND(E47*J47,2)</f>
        <v>0</v>
      </c>
      <c r="L47" s="230">
        <v>21</v>
      </c>
      <c r="M47" s="230">
        <f>G47*(1+L47/100)</f>
        <v>0</v>
      </c>
      <c r="N47" s="221">
        <v>2.0000000000000002E-5</v>
      </c>
      <c r="O47" s="221">
        <f>ROUND(E47*N47,5)</f>
        <v>2.0000000000000002E-5</v>
      </c>
      <c r="P47" s="221">
        <v>2.8000000000000001E-2</v>
      </c>
      <c r="Q47" s="221">
        <f>ROUND(E47*P47,5)</f>
        <v>2.8000000000000001E-2</v>
      </c>
      <c r="R47" s="221"/>
      <c r="S47" s="221"/>
      <c r="T47" s="222">
        <v>0.93400000000000005</v>
      </c>
      <c r="U47" s="221">
        <f>ROUND(E47*T47,2)</f>
        <v>0.93</v>
      </c>
      <c r="V47" s="211"/>
      <c r="W47" s="211"/>
      <c r="X47" s="211"/>
      <c r="Y47" s="211"/>
      <c r="Z47" s="211"/>
      <c r="AA47" s="211"/>
      <c r="AB47" s="211"/>
      <c r="AC47" s="211"/>
      <c r="AD47" s="211"/>
      <c r="AE47" s="211" t="s">
        <v>106</v>
      </c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</row>
    <row r="48" spans="1:60" outlineLevel="1" x14ac:dyDescent="0.25">
      <c r="A48" s="212">
        <v>35</v>
      </c>
      <c r="B48" s="219" t="s">
        <v>179</v>
      </c>
      <c r="C48" s="262" t="s">
        <v>180</v>
      </c>
      <c r="D48" s="221" t="s">
        <v>0</v>
      </c>
      <c r="E48" s="226">
        <v>20.457000000000001</v>
      </c>
      <c r="F48" s="229">
        <f>H48+J48</f>
        <v>0</v>
      </c>
      <c r="G48" s="230">
        <f>ROUND(E48*F48,2)</f>
        <v>0</v>
      </c>
      <c r="H48" s="230"/>
      <c r="I48" s="230">
        <f>ROUND(E48*H48,2)</f>
        <v>0</v>
      </c>
      <c r="J48" s="230"/>
      <c r="K48" s="230">
        <f>ROUND(E48*J48,2)</f>
        <v>0</v>
      </c>
      <c r="L48" s="230">
        <v>21</v>
      </c>
      <c r="M48" s="230">
        <f>G48*(1+L48/100)</f>
        <v>0</v>
      </c>
      <c r="N48" s="221">
        <v>0</v>
      </c>
      <c r="O48" s="221">
        <f>ROUND(E48*N48,5)</f>
        <v>0</v>
      </c>
      <c r="P48" s="221">
        <v>0</v>
      </c>
      <c r="Q48" s="221">
        <f>ROUND(E48*P48,5)</f>
        <v>0</v>
      </c>
      <c r="R48" s="221"/>
      <c r="S48" s="221"/>
      <c r="T48" s="222">
        <v>0</v>
      </c>
      <c r="U48" s="221">
        <f>ROUND(E48*T48,2)</f>
        <v>0</v>
      </c>
      <c r="V48" s="211"/>
      <c r="W48" s="211"/>
      <c r="X48" s="211"/>
      <c r="Y48" s="211"/>
      <c r="Z48" s="211"/>
      <c r="AA48" s="211"/>
      <c r="AB48" s="211"/>
      <c r="AC48" s="211"/>
      <c r="AD48" s="211"/>
      <c r="AE48" s="211" t="s">
        <v>106</v>
      </c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</row>
    <row r="49" spans="1:60" outlineLevel="1" x14ac:dyDescent="0.25">
      <c r="A49" s="212">
        <v>36</v>
      </c>
      <c r="B49" s="219" t="s">
        <v>181</v>
      </c>
      <c r="C49" s="262" t="s">
        <v>182</v>
      </c>
      <c r="D49" s="221" t="s">
        <v>0</v>
      </c>
      <c r="E49" s="226">
        <v>20.457000000000001</v>
      </c>
      <c r="F49" s="229">
        <f>H49+J49</f>
        <v>0</v>
      </c>
      <c r="G49" s="230">
        <f>ROUND(E49*F49,2)</f>
        <v>0</v>
      </c>
      <c r="H49" s="230"/>
      <c r="I49" s="230">
        <f>ROUND(E49*H49,2)</f>
        <v>0</v>
      </c>
      <c r="J49" s="230"/>
      <c r="K49" s="230">
        <f>ROUND(E49*J49,2)</f>
        <v>0</v>
      </c>
      <c r="L49" s="230">
        <v>21</v>
      </c>
      <c r="M49" s="230">
        <f>G49*(1+L49/100)</f>
        <v>0</v>
      </c>
      <c r="N49" s="221">
        <v>0</v>
      </c>
      <c r="O49" s="221">
        <f>ROUND(E49*N49,5)</f>
        <v>0</v>
      </c>
      <c r="P49" s="221">
        <v>0</v>
      </c>
      <c r="Q49" s="221">
        <f>ROUND(E49*P49,5)</f>
        <v>0</v>
      </c>
      <c r="R49" s="221"/>
      <c r="S49" s="221"/>
      <c r="T49" s="222">
        <v>0</v>
      </c>
      <c r="U49" s="221">
        <f>ROUND(E49*T49,2)</f>
        <v>0</v>
      </c>
      <c r="V49" s="211"/>
      <c r="W49" s="211"/>
      <c r="X49" s="211"/>
      <c r="Y49" s="211"/>
      <c r="Z49" s="211"/>
      <c r="AA49" s="211"/>
      <c r="AB49" s="211"/>
      <c r="AC49" s="211"/>
      <c r="AD49" s="211"/>
      <c r="AE49" s="211" t="s">
        <v>106</v>
      </c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</row>
    <row r="50" spans="1:60" x14ac:dyDescent="0.25">
      <c r="A50" s="213" t="s">
        <v>101</v>
      </c>
      <c r="B50" s="220" t="s">
        <v>68</v>
      </c>
      <c r="C50" s="263" t="s">
        <v>69</v>
      </c>
      <c r="D50" s="223"/>
      <c r="E50" s="227"/>
      <c r="F50" s="231"/>
      <c r="G50" s="231">
        <f>SUMIF(AE51:AE57,"&lt;&gt;NOR",G51:G57)</f>
        <v>0</v>
      </c>
      <c r="H50" s="231"/>
      <c r="I50" s="231">
        <f>SUM(I51:I57)</f>
        <v>0</v>
      </c>
      <c r="J50" s="231"/>
      <c r="K50" s="231">
        <f>SUM(K51:K57)</f>
        <v>0</v>
      </c>
      <c r="L50" s="231"/>
      <c r="M50" s="231">
        <f>SUM(M51:M57)</f>
        <v>0</v>
      </c>
      <c r="N50" s="223"/>
      <c r="O50" s="223">
        <f>SUM(O51:O57)</f>
        <v>1.1400000000000002E-3</v>
      </c>
      <c r="P50" s="223"/>
      <c r="Q50" s="223">
        <f>SUM(Q51:Q57)</f>
        <v>1.538E-2</v>
      </c>
      <c r="R50" s="223"/>
      <c r="S50" s="223"/>
      <c r="T50" s="224"/>
      <c r="U50" s="223">
        <f>SUM(U51:U57)</f>
        <v>7.35</v>
      </c>
      <c r="AE50" t="s">
        <v>102</v>
      </c>
    </row>
    <row r="51" spans="1:60" outlineLevel="1" x14ac:dyDescent="0.25">
      <c r="A51" s="212">
        <v>37</v>
      </c>
      <c r="B51" s="219" t="s">
        <v>183</v>
      </c>
      <c r="C51" s="262" t="s">
        <v>184</v>
      </c>
      <c r="D51" s="221" t="s">
        <v>185</v>
      </c>
      <c r="E51" s="226">
        <v>11</v>
      </c>
      <c r="F51" s="229">
        <f>H51+J51</f>
        <v>0</v>
      </c>
      <c r="G51" s="230">
        <f>ROUND(E51*F51,2)</f>
        <v>0</v>
      </c>
      <c r="H51" s="230"/>
      <c r="I51" s="230">
        <f>ROUND(E51*H51,2)</f>
        <v>0</v>
      </c>
      <c r="J51" s="230"/>
      <c r="K51" s="230">
        <f>ROUND(E51*J51,2)</f>
        <v>0</v>
      </c>
      <c r="L51" s="230">
        <v>21</v>
      </c>
      <c r="M51" s="230">
        <f>G51*(1+L51/100)</f>
        <v>0</v>
      </c>
      <c r="N51" s="221">
        <v>6.0000000000000002E-5</v>
      </c>
      <c r="O51" s="221">
        <f>ROUND(E51*N51,5)</f>
        <v>6.6E-4</v>
      </c>
      <c r="P51" s="221">
        <v>0</v>
      </c>
      <c r="Q51" s="221">
        <f>ROUND(E51*P51,5)</f>
        <v>0</v>
      </c>
      <c r="R51" s="221"/>
      <c r="S51" s="221"/>
      <c r="T51" s="222">
        <v>0.42599999999999999</v>
      </c>
      <c r="U51" s="221">
        <f>ROUND(E51*T51,2)</f>
        <v>4.6900000000000004</v>
      </c>
      <c r="V51" s="211"/>
      <c r="W51" s="211"/>
      <c r="X51" s="211"/>
      <c r="Y51" s="211"/>
      <c r="Z51" s="211"/>
      <c r="AA51" s="211"/>
      <c r="AB51" s="211"/>
      <c r="AC51" s="211"/>
      <c r="AD51" s="211"/>
      <c r="AE51" s="211" t="s">
        <v>106</v>
      </c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AS51" s="211"/>
      <c r="AT51" s="211"/>
      <c r="AU51" s="211"/>
      <c r="AV51" s="211"/>
      <c r="AW51" s="211"/>
      <c r="AX51" s="211"/>
      <c r="AY51" s="211"/>
      <c r="AZ51" s="211"/>
      <c r="BA51" s="211"/>
      <c r="BB51" s="211"/>
      <c r="BC51" s="211"/>
      <c r="BD51" s="211"/>
      <c r="BE51" s="211"/>
      <c r="BF51" s="211"/>
      <c r="BG51" s="211"/>
      <c r="BH51" s="211"/>
    </row>
    <row r="52" spans="1:60" outlineLevel="1" x14ac:dyDescent="0.25">
      <c r="A52" s="212">
        <v>38</v>
      </c>
      <c r="B52" s="219" t="s">
        <v>186</v>
      </c>
      <c r="C52" s="262" t="s">
        <v>187</v>
      </c>
      <c r="D52" s="221" t="s">
        <v>185</v>
      </c>
      <c r="E52" s="226">
        <v>6</v>
      </c>
      <c r="F52" s="229">
        <f>H52+J52</f>
        <v>0</v>
      </c>
      <c r="G52" s="230">
        <f>ROUND(E52*F52,2)</f>
        <v>0</v>
      </c>
      <c r="H52" s="230"/>
      <c r="I52" s="230">
        <f>ROUND(E52*H52,2)</f>
        <v>0</v>
      </c>
      <c r="J52" s="230"/>
      <c r="K52" s="230">
        <f>ROUND(E52*J52,2)</f>
        <v>0</v>
      </c>
      <c r="L52" s="230">
        <v>21</v>
      </c>
      <c r="M52" s="230">
        <f>G52*(1+L52/100)</f>
        <v>0</v>
      </c>
      <c r="N52" s="221">
        <v>6.0000000000000002E-5</v>
      </c>
      <c r="O52" s="221">
        <f>ROUND(E52*N52,5)</f>
        <v>3.6000000000000002E-4</v>
      </c>
      <c r="P52" s="221">
        <v>0</v>
      </c>
      <c r="Q52" s="221">
        <f>ROUND(E52*P52,5)</f>
        <v>0</v>
      </c>
      <c r="R52" s="221"/>
      <c r="S52" s="221"/>
      <c r="T52" s="222">
        <v>0.42599999999999999</v>
      </c>
      <c r="U52" s="221">
        <f>ROUND(E52*T52,2)</f>
        <v>2.56</v>
      </c>
      <c r="V52" s="211"/>
      <c r="W52" s="211"/>
      <c r="X52" s="211"/>
      <c r="Y52" s="211"/>
      <c r="Z52" s="211"/>
      <c r="AA52" s="211"/>
      <c r="AB52" s="211"/>
      <c r="AC52" s="211"/>
      <c r="AD52" s="211"/>
      <c r="AE52" s="211" t="s">
        <v>106</v>
      </c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</row>
    <row r="53" spans="1:60" outlineLevel="1" x14ac:dyDescent="0.25">
      <c r="A53" s="212">
        <v>39</v>
      </c>
      <c r="B53" s="219" t="s">
        <v>188</v>
      </c>
      <c r="C53" s="262" t="s">
        <v>189</v>
      </c>
      <c r="D53" s="221" t="s">
        <v>111</v>
      </c>
      <c r="E53" s="226">
        <v>8</v>
      </c>
      <c r="F53" s="229">
        <f>H53+J53</f>
        <v>0</v>
      </c>
      <c r="G53" s="230">
        <f>ROUND(E53*F53,2)</f>
        <v>0</v>
      </c>
      <c r="H53" s="230"/>
      <c r="I53" s="230">
        <f>ROUND(E53*H53,2)</f>
        <v>0</v>
      </c>
      <c r="J53" s="230"/>
      <c r="K53" s="230">
        <f>ROUND(E53*J53,2)</f>
        <v>0</v>
      </c>
      <c r="L53" s="230">
        <v>21</v>
      </c>
      <c r="M53" s="230">
        <f>G53*(1+L53/100)</f>
        <v>0</v>
      </c>
      <c r="N53" s="221">
        <v>0</v>
      </c>
      <c r="O53" s="221">
        <f>ROUND(E53*N53,5)</f>
        <v>0</v>
      </c>
      <c r="P53" s="221">
        <v>3.1E-4</v>
      </c>
      <c r="Q53" s="221">
        <f>ROUND(E53*P53,5)</f>
        <v>2.48E-3</v>
      </c>
      <c r="R53" s="221"/>
      <c r="S53" s="221"/>
      <c r="T53" s="222">
        <v>5.0000000000000001E-3</v>
      </c>
      <c r="U53" s="221">
        <f>ROUND(E53*T53,2)</f>
        <v>0.04</v>
      </c>
      <c r="V53" s="211"/>
      <c r="W53" s="211"/>
      <c r="X53" s="211"/>
      <c r="Y53" s="211"/>
      <c r="Z53" s="211"/>
      <c r="AA53" s="211"/>
      <c r="AB53" s="211"/>
      <c r="AC53" s="211"/>
      <c r="AD53" s="211"/>
      <c r="AE53" s="211" t="s">
        <v>106</v>
      </c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</row>
    <row r="54" spans="1:60" outlineLevel="1" x14ac:dyDescent="0.25">
      <c r="A54" s="212">
        <v>40</v>
      </c>
      <c r="B54" s="219" t="s">
        <v>190</v>
      </c>
      <c r="C54" s="262" t="s">
        <v>191</v>
      </c>
      <c r="D54" s="221" t="s">
        <v>111</v>
      </c>
      <c r="E54" s="226">
        <v>6</v>
      </c>
      <c r="F54" s="229">
        <f>H54+J54</f>
        <v>0</v>
      </c>
      <c r="G54" s="230">
        <f>ROUND(E54*F54,2)</f>
        <v>0</v>
      </c>
      <c r="H54" s="230"/>
      <c r="I54" s="230">
        <f>ROUND(E54*H54,2)</f>
        <v>0</v>
      </c>
      <c r="J54" s="230"/>
      <c r="K54" s="230">
        <f>ROUND(E54*J54,2)</f>
        <v>0</v>
      </c>
      <c r="L54" s="230">
        <v>21</v>
      </c>
      <c r="M54" s="230">
        <f>G54*(1+L54/100)</f>
        <v>0</v>
      </c>
      <c r="N54" s="221">
        <v>2.0000000000000002E-5</v>
      </c>
      <c r="O54" s="221">
        <f>ROUND(E54*N54,5)</f>
        <v>1.2E-4</v>
      </c>
      <c r="P54" s="221">
        <v>2.15E-3</v>
      </c>
      <c r="Q54" s="221">
        <f>ROUND(E54*P54,5)</f>
        <v>1.29E-2</v>
      </c>
      <c r="R54" s="221"/>
      <c r="S54" s="221"/>
      <c r="T54" s="222">
        <v>0.01</v>
      </c>
      <c r="U54" s="221">
        <f>ROUND(E54*T54,2)</f>
        <v>0.06</v>
      </c>
      <c r="V54" s="211"/>
      <c r="W54" s="211"/>
      <c r="X54" s="211"/>
      <c r="Y54" s="211"/>
      <c r="Z54" s="211"/>
      <c r="AA54" s="211"/>
      <c r="AB54" s="211"/>
      <c r="AC54" s="211"/>
      <c r="AD54" s="211"/>
      <c r="AE54" s="211" t="s">
        <v>106</v>
      </c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</row>
    <row r="55" spans="1:60" ht="21" outlineLevel="1" x14ac:dyDescent="0.25">
      <c r="A55" s="212"/>
      <c r="B55" s="219"/>
      <c r="C55" s="264" t="s">
        <v>192</v>
      </c>
      <c r="D55" s="225"/>
      <c r="E55" s="228"/>
      <c r="F55" s="232"/>
      <c r="G55" s="233"/>
      <c r="H55" s="230"/>
      <c r="I55" s="230"/>
      <c r="J55" s="230"/>
      <c r="K55" s="230"/>
      <c r="L55" s="230"/>
      <c r="M55" s="230"/>
      <c r="N55" s="221"/>
      <c r="O55" s="221"/>
      <c r="P55" s="221"/>
      <c r="Q55" s="221"/>
      <c r="R55" s="221"/>
      <c r="S55" s="221"/>
      <c r="T55" s="222"/>
      <c r="U55" s="221"/>
      <c r="V55" s="211"/>
      <c r="W55" s="211"/>
      <c r="X55" s="211"/>
      <c r="Y55" s="211"/>
      <c r="Z55" s="211"/>
      <c r="AA55" s="211"/>
      <c r="AB55" s="211"/>
      <c r="AC55" s="211"/>
      <c r="AD55" s="211"/>
      <c r="AE55" s="211" t="s">
        <v>193</v>
      </c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4" t="str">
        <f>C55</f>
        <v>včetně domntáže konzol, podpěr a výložníků zakotvených do zdiva jednostranně. Je-li nosná konstrukce vetknuta do zdiva oboustranně, určuje se počet rozžezání dvojnásobným množstvím.</v>
      </c>
      <c r="BB55" s="211"/>
      <c r="BC55" s="211"/>
      <c r="BD55" s="211"/>
      <c r="BE55" s="211"/>
      <c r="BF55" s="211"/>
      <c r="BG55" s="211"/>
      <c r="BH55" s="211"/>
    </row>
    <row r="56" spans="1:60" outlineLevel="1" x14ac:dyDescent="0.25">
      <c r="A56" s="212">
        <v>41</v>
      </c>
      <c r="B56" s="219" t="s">
        <v>194</v>
      </c>
      <c r="C56" s="262" t="s">
        <v>195</v>
      </c>
      <c r="D56" s="221" t="s">
        <v>0</v>
      </c>
      <c r="E56" s="226">
        <v>24.37</v>
      </c>
      <c r="F56" s="229">
        <f>H56+J56</f>
        <v>0</v>
      </c>
      <c r="G56" s="230">
        <f>ROUND(E56*F56,2)</f>
        <v>0</v>
      </c>
      <c r="H56" s="230"/>
      <c r="I56" s="230">
        <f>ROUND(E56*H56,2)</f>
        <v>0</v>
      </c>
      <c r="J56" s="230"/>
      <c r="K56" s="230">
        <f>ROUND(E56*J56,2)</f>
        <v>0</v>
      </c>
      <c r="L56" s="230">
        <v>21</v>
      </c>
      <c r="M56" s="230">
        <f>G56*(1+L56/100)</f>
        <v>0</v>
      </c>
      <c r="N56" s="221">
        <v>0</v>
      </c>
      <c r="O56" s="221">
        <f>ROUND(E56*N56,5)</f>
        <v>0</v>
      </c>
      <c r="P56" s="221">
        <v>0</v>
      </c>
      <c r="Q56" s="221">
        <f>ROUND(E56*P56,5)</f>
        <v>0</v>
      </c>
      <c r="R56" s="221"/>
      <c r="S56" s="221"/>
      <c r="T56" s="222">
        <v>0</v>
      </c>
      <c r="U56" s="221">
        <f>ROUND(E56*T56,2)</f>
        <v>0</v>
      </c>
      <c r="V56" s="211"/>
      <c r="W56" s="211"/>
      <c r="X56" s="211"/>
      <c r="Y56" s="211"/>
      <c r="Z56" s="211"/>
      <c r="AA56" s="211"/>
      <c r="AB56" s="211"/>
      <c r="AC56" s="211"/>
      <c r="AD56" s="211"/>
      <c r="AE56" s="211" t="s">
        <v>106</v>
      </c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AS56" s="211"/>
      <c r="AT56" s="211"/>
      <c r="AU56" s="211"/>
      <c r="AV56" s="211"/>
      <c r="AW56" s="211"/>
      <c r="AX56" s="211"/>
      <c r="AY56" s="211"/>
      <c r="AZ56" s="211"/>
      <c r="BA56" s="211"/>
      <c r="BB56" s="211"/>
      <c r="BC56" s="211"/>
      <c r="BD56" s="211"/>
      <c r="BE56" s="211"/>
      <c r="BF56" s="211"/>
      <c r="BG56" s="211"/>
      <c r="BH56" s="211"/>
    </row>
    <row r="57" spans="1:60" outlineLevel="1" x14ac:dyDescent="0.25">
      <c r="A57" s="212">
        <v>42</v>
      </c>
      <c r="B57" s="219" t="s">
        <v>196</v>
      </c>
      <c r="C57" s="262" t="s">
        <v>197</v>
      </c>
      <c r="D57" s="221" t="s">
        <v>0</v>
      </c>
      <c r="E57" s="226">
        <v>24.37</v>
      </c>
      <c r="F57" s="229">
        <f>H57+J57</f>
        <v>0</v>
      </c>
      <c r="G57" s="230">
        <f>ROUND(E57*F57,2)</f>
        <v>0</v>
      </c>
      <c r="H57" s="230"/>
      <c r="I57" s="230">
        <f>ROUND(E57*H57,2)</f>
        <v>0</v>
      </c>
      <c r="J57" s="230"/>
      <c r="K57" s="230">
        <f>ROUND(E57*J57,2)</f>
        <v>0</v>
      </c>
      <c r="L57" s="230">
        <v>21</v>
      </c>
      <c r="M57" s="230">
        <f>G57*(1+L57/100)</f>
        <v>0</v>
      </c>
      <c r="N57" s="221">
        <v>0</v>
      </c>
      <c r="O57" s="221">
        <f>ROUND(E57*N57,5)</f>
        <v>0</v>
      </c>
      <c r="P57" s="221">
        <v>0</v>
      </c>
      <c r="Q57" s="221">
        <f>ROUND(E57*P57,5)</f>
        <v>0</v>
      </c>
      <c r="R57" s="221"/>
      <c r="S57" s="221"/>
      <c r="T57" s="222">
        <v>0</v>
      </c>
      <c r="U57" s="221">
        <f>ROUND(E57*T57,2)</f>
        <v>0</v>
      </c>
      <c r="V57" s="211"/>
      <c r="W57" s="211"/>
      <c r="X57" s="211"/>
      <c r="Y57" s="211"/>
      <c r="Z57" s="211"/>
      <c r="AA57" s="211"/>
      <c r="AB57" s="211"/>
      <c r="AC57" s="211"/>
      <c r="AD57" s="211"/>
      <c r="AE57" s="211" t="s">
        <v>106</v>
      </c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</row>
    <row r="58" spans="1:60" x14ac:dyDescent="0.25">
      <c r="A58" s="213" t="s">
        <v>101</v>
      </c>
      <c r="B58" s="220" t="s">
        <v>70</v>
      </c>
      <c r="C58" s="263" t="s">
        <v>27</v>
      </c>
      <c r="D58" s="223"/>
      <c r="E58" s="227"/>
      <c r="F58" s="231"/>
      <c r="G58" s="231">
        <f>SUMIF(AE59:AE62,"&lt;&gt;NOR",G59:G62)</f>
        <v>0</v>
      </c>
      <c r="H58" s="231"/>
      <c r="I58" s="231">
        <f>SUM(I59:I62)</f>
        <v>0</v>
      </c>
      <c r="J58" s="231"/>
      <c r="K58" s="231">
        <f>SUM(K59:K62)</f>
        <v>0</v>
      </c>
      <c r="L58" s="231"/>
      <c r="M58" s="231">
        <f>SUM(M59:M62)</f>
        <v>0</v>
      </c>
      <c r="N58" s="223"/>
      <c r="O58" s="223">
        <f>SUM(O59:O62)</f>
        <v>0</v>
      </c>
      <c r="P58" s="223"/>
      <c r="Q58" s="223">
        <f>SUM(Q59:Q62)</f>
        <v>0</v>
      </c>
      <c r="R58" s="223"/>
      <c r="S58" s="223"/>
      <c r="T58" s="224"/>
      <c r="U58" s="223">
        <f>SUM(U59:U62)</f>
        <v>8750</v>
      </c>
      <c r="AE58" t="s">
        <v>102</v>
      </c>
    </row>
    <row r="59" spans="1:60" outlineLevel="1" x14ac:dyDescent="0.25">
      <c r="A59" s="212">
        <v>43</v>
      </c>
      <c r="B59" s="219" t="s">
        <v>198</v>
      </c>
      <c r="C59" s="262" t="s">
        <v>199</v>
      </c>
      <c r="D59" s="221" t="s">
        <v>200</v>
      </c>
      <c r="E59" s="226">
        <v>1</v>
      </c>
      <c r="F59" s="229">
        <f>H59+J59</f>
        <v>0</v>
      </c>
      <c r="G59" s="230">
        <f>ROUND(E59*F59,2)</f>
        <v>0</v>
      </c>
      <c r="H59" s="230"/>
      <c r="I59" s="230">
        <f>ROUND(E59*H59,2)</f>
        <v>0</v>
      </c>
      <c r="J59" s="230"/>
      <c r="K59" s="230">
        <f>ROUND(E59*J59,2)</f>
        <v>0</v>
      </c>
      <c r="L59" s="230">
        <v>21</v>
      </c>
      <c r="M59" s="230">
        <f>G59*(1+L59/100)</f>
        <v>0</v>
      </c>
      <c r="N59" s="221">
        <v>0</v>
      </c>
      <c r="O59" s="221">
        <f>ROUND(E59*N59,5)</f>
        <v>0</v>
      </c>
      <c r="P59" s="221">
        <v>0</v>
      </c>
      <c r="Q59" s="221">
        <f>ROUND(E59*P59,5)</f>
        <v>0</v>
      </c>
      <c r="R59" s="221"/>
      <c r="S59" s="221"/>
      <c r="T59" s="222">
        <v>0</v>
      </c>
      <c r="U59" s="221">
        <f>ROUND(E59*T59,2)</f>
        <v>0</v>
      </c>
      <c r="V59" s="211"/>
      <c r="W59" s="211"/>
      <c r="X59" s="211"/>
      <c r="Y59" s="211"/>
      <c r="Z59" s="211"/>
      <c r="AA59" s="211"/>
      <c r="AB59" s="211"/>
      <c r="AC59" s="211"/>
      <c r="AD59" s="211"/>
      <c r="AE59" s="211" t="s">
        <v>106</v>
      </c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</row>
    <row r="60" spans="1:60" ht="21" outlineLevel="1" x14ac:dyDescent="0.25">
      <c r="A60" s="212"/>
      <c r="B60" s="219"/>
      <c r="C60" s="264" t="s">
        <v>201</v>
      </c>
      <c r="D60" s="225"/>
      <c r="E60" s="228"/>
      <c r="F60" s="232"/>
      <c r="G60" s="233"/>
      <c r="H60" s="230"/>
      <c r="I60" s="230"/>
      <c r="J60" s="230"/>
      <c r="K60" s="230"/>
      <c r="L60" s="230"/>
      <c r="M60" s="230"/>
      <c r="N60" s="221"/>
      <c r="O60" s="221"/>
      <c r="P60" s="221"/>
      <c r="Q60" s="221"/>
      <c r="R60" s="221"/>
      <c r="S60" s="221"/>
      <c r="T60" s="222"/>
      <c r="U60" s="221"/>
      <c r="V60" s="211"/>
      <c r="W60" s="211"/>
      <c r="X60" s="211"/>
      <c r="Y60" s="211"/>
      <c r="Z60" s="211"/>
      <c r="AA60" s="211"/>
      <c r="AB60" s="211"/>
      <c r="AC60" s="211"/>
      <c r="AD60" s="211"/>
      <c r="AE60" s="211" t="s">
        <v>193</v>
      </c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AS60" s="211"/>
      <c r="AT60" s="211"/>
      <c r="AU60" s="211"/>
      <c r="AV60" s="211"/>
      <c r="AW60" s="211"/>
      <c r="AX60" s="211"/>
      <c r="AY60" s="211"/>
      <c r="AZ60" s="211"/>
      <c r="BA60" s="214" t="str">
        <f>C60</f>
        <v>Náklady na vyhotovení dokumentace skutečného provedení stavby a její předání objednateli v požadované formě</v>
      </c>
      <c r="BB60" s="211"/>
      <c r="BC60" s="211"/>
      <c r="BD60" s="211"/>
      <c r="BE60" s="211"/>
      <c r="BF60" s="211"/>
      <c r="BG60" s="211"/>
      <c r="BH60" s="211"/>
    </row>
    <row r="61" spans="1:60" outlineLevel="1" x14ac:dyDescent="0.25">
      <c r="A61" s="212">
        <v>44</v>
      </c>
      <c r="B61" s="219" t="s">
        <v>202</v>
      </c>
      <c r="C61" s="262" t="s">
        <v>203</v>
      </c>
      <c r="D61" s="221" t="s">
        <v>114</v>
      </c>
      <c r="E61" s="226">
        <v>25</v>
      </c>
      <c r="F61" s="229">
        <f>H61+J61</f>
        <v>0</v>
      </c>
      <c r="G61" s="230">
        <f>ROUND(E61*F61,2)</f>
        <v>0</v>
      </c>
      <c r="H61" s="230"/>
      <c r="I61" s="230">
        <f>ROUND(E61*H61,2)</f>
        <v>0</v>
      </c>
      <c r="J61" s="230"/>
      <c r="K61" s="230">
        <f>ROUND(E61*J61,2)</f>
        <v>0</v>
      </c>
      <c r="L61" s="230">
        <v>21</v>
      </c>
      <c r="M61" s="230">
        <f>G61*(1+L61/100)</f>
        <v>0</v>
      </c>
      <c r="N61" s="221">
        <v>0</v>
      </c>
      <c r="O61" s="221">
        <f>ROUND(E61*N61,5)</f>
        <v>0</v>
      </c>
      <c r="P61" s="221">
        <v>0</v>
      </c>
      <c r="Q61" s="221">
        <f>ROUND(E61*P61,5)</f>
        <v>0</v>
      </c>
      <c r="R61" s="221"/>
      <c r="S61" s="221"/>
      <c r="T61" s="222">
        <v>350</v>
      </c>
      <c r="U61" s="221">
        <f>ROUND(E61*T61,2)</f>
        <v>8750</v>
      </c>
      <c r="V61" s="211"/>
      <c r="W61" s="211"/>
      <c r="X61" s="211"/>
      <c r="Y61" s="211"/>
      <c r="Z61" s="211"/>
      <c r="AA61" s="211"/>
      <c r="AB61" s="211"/>
      <c r="AC61" s="211"/>
      <c r="AD61" s="211"/>
      <c r="AE61" s="211" t="s">
        <v>106</v>
      </c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AS61" s="211"/>
      <c r="AT61" s="211"/>
      <c r="AU61" s="211"/>
      <c r="AV61" s="211"/>
      <c r="AW61" s="211"/>
      <c r="AX61" s="211"/>
      <c r="AY61" s="211"/>
      <c r="AZ61" s="211"/>
      <c r="BA61" s="211"/>
      <c r="BB61" s="211"/>
      <c r="BC61" s="211"/>
      <c r="BD61" s="211"/>
      <c r="BE61" s="211"/>
      <c r="BF61" s="211"/>
      <c r="BG61" s="211"/>
      <c r="BH61" s="211"/>
    </row>
    <row r="62" spans="1:60" outlineLevel="1" x14ac:dyDescent="0.25">
      <c r="A62" s="212">
        <v>45</v>
      </c>
      <c r="B62" s="219" t="s">
        <v>204</v>
      </c>
      <c r="C62" s="262" t="s">
        <v>205</v>
      </c>
      <c r="D62" s="221" t="s">
        <v>200</v>
      </c>
      <c r="E62" s="226">
        <v>1</v>
      </c>
      <c r="F62" s="229">
        <f>H62+J62</f>
        <v>0</v>
      </c>
      <c r="G62" s="230">
        <f>ROUND(E62*F62,2)</f>
        <v>0</v>
      </c>
      <c r="H62" s="230"/>
      <c r="I62" s="230">
        <f>ROUND(E62*H62,2)</f>
        <v>0</v>
      </c>
      <c r="J62" s="230"/>
      <c r="K62" s="230">
        <f>ROUND(E62*J62,2)</f>
        <v>0</v>
      </c>
      <c r="L62" s="230">
        <v>21</v>
      </c>
      <c r="M62" s="230">
        <f>G62*(1+L62/100)</f>
        <v>0</v>
      </c>
      <c r="N62" s="221">
        <v>0</v>
      </c>
      <c r="O62" s="221">
        <f>ROUND(E62*N62,5)</f>
        <v>0</v>
      </c>
      <c r="P62" s="221">
        <v>0</v>
      </c>
      <c r="Q62" s="221">
        <f>ROUND(E62*P62,5)</f>
        <v>0</v>
      </c>
      <c r="R62" s="221"/>
      <c r="S62" s="221"/>
      <c r="T62" s="222">
        <v>0</v>
      </c>
      <c r="U62" s="221">
        <f>ROUND(E62*T62,2)</f>
        <v>0</v>
      </c>
      <c r="V62" s="211"/>
      <c r="W62" s="211"/>
      <c r="X62" s="211"/>
      <c r="Y62" s="211"/>
      <c r="Z62" s="211"/>
      <c r="AA62" s="211"/>
      <c r="AB62" s="211"/>
      <c r="AC62" s="211"/>
      <c r="AD62" s="211"/>
      <c r="AE62" s="211" t="s">
        <v>106</v>
      </c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AS62" s="211"/>
      <c r="AT62" s="211"/>
      <c r="AU62" s="211"/>
      <c r="AV62" s="211"/>
      <c r="AW62" s="211"/>
      <c r="AX62" s="211"/>
      <c r="AY62" s="211"/>
      <c r="AZ62" s="211"/>
      <c r="BA62" s="211"/>
      <c r="BB62" s="211"/>
      <c r="BC62" s="211"/>
      <c r="BD62" s="211"/>
      <c r="BE62" s="211"/>
      <c r="BF62" s="211"/>
      <c r="BG62" s="211"/>
      <c r="BH62" s="211"/>
    </row>
    <row r="63" spans="1:60" x14ac:dyDescent="0.25">
      <c r="A63" s="213" t="s">
        <v>101</v>
      </c>
      <c r="B63" s="220" t="s">
        <v>71</v>
      </c>
      <c r="C63" s="263" t="s">
        <v>26</v>
      </c>
      <c r="D63" s="223"/>
      <c r="E63" s="227"/>
      <c r="F63" s="231"/>
      <c r="G63" s="231">
        <f>SUMIF(AE64:AE67,"&lt;&gt;NOR",G64:G67)</f>
        <v>0</v>
      </c>
      <c r="H63" s="231"/>
      <c r="I63" s="231">
        <f>SUM(I64:I67)</f>
        <v>0</v>
      </c>
      <c r="J63" s="231"/>
      <c r="K63" s="231">
        <f>SUM(K64:K67)</f>
        <v>0</v>
      </c>
      <c r="L63" s="231"/>
      <c r="M63" s="231">
        <f>SUM(M64:M67)</f>
        <v>0</v>
      </c>
      <c r="N63" s="223"/>
      <c r="O63" s="223">
        <f>SUM(O64:O67)</f>
        <v>0</v>
      </c>
      <c r="P63" s="223"/>
      <c r="Q63" s="223">
        <f>SUM(Q64:Q67)</f>
        <v>0</v>
      </c>
      <c r="R63" s="223"/>
      <c r="S63" s="223"/>
      <c r="T63" s="224"/>
      <c r="U63" s="223">
        <f>SUM(U64:U67)</f>
        <v>0</v>
      </c>
      <c r="AE63" t="s">
        <v>102</v>
      </c>
    </row>
    <row r="64" spans="1:60" outlineLevel="1" x14ac:dyDescent="0.25">
      <c r="A64" s="212">
        <v>46</v>
      </c>
      <c r="B64" s="219" t="s">
        <v>206</v>
      </c>
      <c r="C64" s="262" t="s">
        <v>207</v>
      </c>
      <c r="D64" s="221" t="s">
        <v>111</v>
      </c>
      <c r="E64" s="226">
        <v>1</v>
      </c>
      <c r="F64" s="229">
        <f>H64+J64</f>
        <v>0</v>
      </c>
      <c r="G64" s="230">
        <f>ROUND(E64*F64,2)</f>
        <v>0</v>
      </c>
      <c r="H64" s="230"/>
      <c r="I64" s="230">
        <f>ROUND(E64*H64,2)</f>
        <v>0</v>
      </c>
      <c r="J64" s="230"/>
      <c r="K64" s="230">
        <f>ROUND(E64*J64,2)</f>
        <v>0</v>
      </c>
      <c r="L64" s="230">
        <v>21</v>
      </c>
      <c r="M64" s="230">
        <f>G64*(1+L64/100)</f>
        <v>0</v>
      </c>
      <c r="N64" s="221">
        <v>0</v>
      </c>
      <c r="O64" s="221">
        <f>ROUND(E64*N64,5)</f>
        <v>0</v>
      </c>
      <c r="P64" s="221">
        <v>0</v>
      </c>
      <c r="Q64" s="221">
        <f>ROUND(E64*P64,5)</f>
        <v>0</v>
      </c>
      <c r="R64" s="221"/>
      <c r="S64" s="221"/>
      <c r="T64" s="222">
        <v>0</v>
      </c>
      <c r="U64" s="221">
        <f>ROUND(E64*T64,2)</f>
        <v>0</v>
      </c>
      <c r="V64" s="211"/>
      <c r="W64" s="211"/>
      <c r="X64" s="211"/>
      <c r="Y64" s="211"/>
      <c r="Z64" s="211"/>
      <c r="AA64" s="211"/>
      <c r="AB64" s="211"/>
      <c r="AC64" s="211"/>
      <c r="AD64" s="211"/>
      <c r="AE64" s="211" t="s">
        <v>106</v>
      </c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AS64" s="211"/>
      <c r="AT64" s="211"/>
      <c r="AU64" s="211"/>
      <c r="AV64" s="211"/>
      <c r="AW64" s="211"/>
      <c r="AX64" s="211"/>
      <c r="AY64" s="211"/>
      <c r="AZ64" s="211"/>
      <c r="BA64" s="211"/>
      <c r="BB64" s="211"/>
      <c r="BC64" s="211"/>
      <c r="BD64" s="211"/>
      <c r="BE64" s="211"/>
      <c r="BF64" s="211"/>
      <c r="BG64" s="211"/>
      <c r="BH64" s="211"/>
    </row>
    <row r="65" spans="1:60" outlineLevel="1" x14ac:dyDescent="0.25">
      <c r="A65" s="212"/>
      <c r="B65" s="219"/>
      <c r="C65" s="264" t="s">
        <v>208</v>
      </c>
      <c r="D65" s="225"/>
      <c r="E65" s="228"/>
      <c r="F65" s="232"/>
      <c r="G65" s="233"/>
      <c r="H65" s="230"/>
      <c r="I65" s="230"/>
      <c r="J65" s="230"/>
      <c r="K65" s="230"/>
      <c r="L65" s="230"/>
      <c r="M65" s="230"/>
      <c r="N65" s="221"/>
      <c r="O65" s="221"/>
      <c r="P65" s="221"/>
      <c r="Q65" s="221"/>
      <c r="R65" s="221"/>
      <c r="S65" s="221"/>
      <c r="T65" s="222"/>
      <c r="U65" s="221"/>
      <c r="V65" s="211"/>
      <c r="W65" s="211"/>
      <c r="X65" s="211"/>
      <c r="Y65" s="211"/>
      <c r="Z65" s="211"/>
      <c r="AA65" s="211"/>
      <c r="AB65" s="211"/>
      <c r="AC65" s="211"/>
      <c r="AD65" s="211"/>
      <c r="AE65" s="211" t="s">
        <v>193</v>
      </c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AS65" s="211"/>
      <c r="AT65" s="211"/>
      <c r="AU65" s="211"/>
      <c r="AV65" s="211"/>
      <c r="AW65" s="211"/>
      <c r="AX65" s="211"/>
      <c r="AY65" s="211"/>
      <c r="AZ65" s="211"/>
      <c r="BA65" s="214" t="str">
        <f>C65</f>
        <v>Veškeré náklady spojené s vybudováním, provozem a odstraněním zařízení staveniště</v>
      </c>
      <c r="BB65" s="211"/>
      <c r="BC65" s="211"/>
      <c r="BD65" s="211"/>
      <c r="BE65" s="211"/>
      <c r="BF65" s="211"/>
      <c r="BG65" s="211"/>
      <c r="BH65" s="211"/>
    </row>
    <row r="66" spans="1:60" outlineLevel="1" x14ac:dyDescent="0.25">
      <c r="A66" s="212">
        <v>47</v>
      </c>
      <c r="B66" s="219" t="s">
        <v>209</v>
      </c>
      <c r="C66" s="262" t="s">
        <v>210</v>
      </c>
      <c r="D66" s="221" t="s">
        <v>114</v>
      </c>
      <c r="E66" s="226">
        <v>8</v>
      </c>
      <c r="F66" s="229">
        <f>H66+J66</f>
        <v>0</v>
      </c>
      <c r="G66" s="230">
        <f>ROUND(E66*F66,2)</f>
        <v>0</v>
      </c>
      <c r="H66" s="230"/>
      <c r="I66" s="230">
        <f>ROUND(E66*H66,2)</f>
        <v>0</v>
      </c>
      <c r="J66" s="230"/>
      <c r="K66" s="230">
        <f>ROUND(E66*J66,2)</f>
        <v>0</v>
      </c>
      <c r="L66" s="230">
        <v>21</v>
      </c>
      <c r="M66" s="230">
        <f>G66*(1+L66/100)</f>
        <v>0</v>
      </c>
      <c r="N66" s="221">
        <v>0</v>
      </c>
      <c r="O66" s="221">
        <f>ROUND(E66*N66,5)</f>
        <v>0</v>
      </c>
      <c r="P66" s="221">
        <v>0</v>
      </c>
      <c r="Q66" s="221">
        <f>ROUND(E66*P66,5)</f>
        <v>0</v>
      </c>
      <c r="R66" s="221"/>
      <c r="S66" s="221"/>
      <c r="T66" s="222">
        <v>0</v>
      </c>
      <c r="U66" s="221">
        <f>ROUND(E66*T66,2)</f>
        <v>0</v>
      </c>
      <c r="V66" s="211"/>
      <c r="W66" s="211"/>
      <c r="X66" s="211"/>
      <c r="Y66" s="211"/>
      <c r="Z66" s="211"/>
      <c r="AA66" s="211"/>
      <c r="AB66" s="211"/>
      <c r="AC66" s="211"/>
      <c r="AD66" s="211"/>
      <c r="AE66" s="211" t="s">
        <v>106</v>
      </c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AS66" s="211"/>
      <c r="AT66" s="211"/>
      <c r="AU66" s="211"/>
      <c r="AV66" s="211"/>
      <c r="AW66" s="211"/>
      <c r="AX66" s="211"/>
      <c r="AY66" s="211"/>
      <c r="AZ66" s="211"/>
      <c r="BA66" s="211"/>
      <c r="BB66" s="211"/>
      <c r="BC66" s="211"/>
      <c r="BD66" s="211"/>
      <c r="BE66" s="211"/>
      <c r="BF66" s="211"/>
      <c r="BG66" s="211"/>
      <c r="BH66" s="211"/>
    </row>
    <row r="67" spans="1:60" outlineLevel="1" x14ac:dyDescent="0.25">
      <c r="A67" s="212"/>
      <c r="B67" s="219"/>
      <c r="C67" s="264" t="s">
        <v>211</v>
      </c>
      <c r="D67" s="225"/>
      <c r="E67" s="228"/>
      <c r="F67" s="232"/>
      <c r="G67" s="233"/>
      <c r="H67" s="230"/>
      <c r="I67" s="230"/>
      <c r="J67" s="230"/>
      <c r="K67" s="230"/>
      <c r="L67" s="230"/>
      <c r="M67" s="230"/>
      <c r="N67" s="221"/>
      <c r="O67" s="221"/>
      <c r="P67" s="221"/>
      <c r="Q67" s="221"/>
      <c r="R67" s="221"/>
      <c r="S67" s="221"/>
      <c r="T67" s="222"/>
      <c r="U67" s="221"/>
      <c r="V67" s="211"/>
      <c r="W67" s="211"/>
      <c r="X67" s="211"/>
      <c r="Y67" s="211"/>
      <c r="Z67" s="211"/>
      <c r="AA67" s="211"/>
      <c r="AB67" s="211"/>
      <c r="AC67" s="211"/>
      <c r="AD67" s="211"/>
      <c r="AE67" s="211" t="s">
        <v>193</v>
      </c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11"/>
      <c r="AT67" s="211"/>
      <c r="AU67" s="211"/>
      <c r="AV67" s="211"/>
      <c r="AW67" s="211"/>
      <c r="AX67" s="211"/>
      <c r="AY67" s="211"/>
      <c r="AZ67" s="211"/>
      <c r="BA67" s="214" t="str">
        <f>C67</f>
        <v>Koordinace stavebních a technologických dodávek</v>
      </c>
      <c r="BB67" s="211"/>
      <c r="BC67" s="211"/>
      <c r="BD67" s="211"/>
      <c r="BE67" s="211"/>
      <c r="BF67" s="211"/>
      <c r="BG67" s="211"/>
      <c r="BH67" s="211"/>
    </row>
    <row r="68" spans="1:60" x14ac:dyDescent="0.25">
      <c r="A68" s="213" t="s">
        <v>101</v>
      </c>
      <c r="B68" s="220" t="s">
        <v>72</v>
      </c>
      <c r="C68" s="263" t="s">
        <v>73</v>
      </c>
      <c r="D68" s="223"/>
      <c r="E68" s="227"/>
      <c r="F68" s="231"/>
      <c r="G68" s="231">
        <f>SUMIF(AE69:AE69,"&lt;&gt;NOR",G69:G69)</f>
        <v>0</v>
      </c>
      <c r="H68" s="231"/>
      <c r="I68" s="231">
        <f>SUM(I69:I69)</f>
        <v>0</v>
      </c>
      <c r="J68" s="231"/>
      <c r="K68" s="231">
        <f>SUM(K69:K69)</f>
        <v>0</v>
      </c>
      <c r="L68" s="231"/>
      <c r="M68" s="231">
        <f>SUM(M69:M69)</f>
        <v>0</v>
      </c>
      <c r="N68" s="223"/>
      <c r="O68" s="223">
        <f>SUM(O69:O69)</f>
        <v>1.8000000000000001E-4</v>
      </c>
      <c r="P68" s="223"/>
      <c r="Q68" s="223">
        <f>SUM(Q69:Q69)</f>
        <v>0</v>
      </c>
      <c r="R68" s="223"/>
      <c r="S68" s="223"/>
      <c r="T68" s="224"/>
      <c r="U68" s="223">
        <f>SUM(U69:U69)</f>
        <v>0</v>
      </c>
      <c r="AE68" t="s">
        <v>102</v>
      </c>
    </row>
    <row r="69" spans="1:60" outlineLevel="1" x14ac:dyDescent="0.25">
      <c r="A69" s="212">
        <v>48</v>
      </c>
      <c r="B69" s="219" t="s">
        <v>212</v>
      </c>
      <c r="C69" s="262" t="s">
        <v>213</v>
      </c>
      <c r="D69" s="221" t="s">
        <v>114</v>
      </c>
      <c r="E69" s="226">
        <v>6</v>
      </c>
      <c r="F69" s="229">
        <f>H69+J69</f>
        <v>0</v>
      </c>
      <c r="G69" s="230">
        <f>ROUND(E69*F69,2)</f>
        <v>0</v>
      </c>
      <c r="H69" s="230"/>
      <c r="I69" s="230">
        <f>ROUND(E69*H69,2)</f>
        <v>0</v>
      </c>
      <c r="J69" s="230"/>
      <c r="K69" s="230">
        <f>ROUND(E69*J69,2)</f>
        <v>0</v>
      </c>
      <c r="L69" s="230">
        <v>21</v>
      </c>
      <c r="M69" s="230">
        <f>G69*(1+L69/100)</f>
        <v>0</v>
      </c>
      <c r="N69" s="221">
        <v>3.0000000000000001E-5</v>
      </c>
      <c r="O69" s="221">
        <f>ROUND(E69*N69,5)</f>
        <v>1.8000000000000001E-4</v>
      </c>
      <c r="P69" s="221">
        <v>0</v>
      </c>
      <c r="Q69" s="221">
        <f>ROUND(E69*P69,5)</f>
        <v>0</v>
      </c>
      <c r="R69" s="221"/>
      <c r="S69" s="221"/>
      <c r="T69" s="222">
        <v>0</v>
      </c>
      <c r="U69" s="221">
        <f>ROUND(E69*T69,2)</f>
        <v>0</v>
      </c>
      <c r="V69" s="211"/>
      <c r="W69" s="211"/>
      <c r="X69" s="211"/>
      <c r="Y69" s="211"/>
      <c r="Z69" s="211"/>
      <c r="AA69" s="211"/>
      <c r="AB69" s="211"/>
      <c r="AC69" s="211"/>
      <c r="AD69" s="211"/>
      <c r="AE69" s="211" t="s">
        <v>106</v>
      </c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1"/>
      <c r="AZ69" s="211"/>
      <c r="BA69" s="211"/>
      <c r="BB69" s="211"/>
      <c r="BC69" s="211"/>
      <c r="BD69" s="211"/>
      <c r="BE69" s="211"/>
      <c r="BF69" s="211"/>
      <c r="BG69" s="211"/>
      <c r="BH69" s="211"/>
    </row>
    <row r="70" spans="1:60" x14ac:dyDescent="0.25">
      <c r="A70" s="213" t="s">
        <v>101</v>
      </c>
      <c r="B70" s="220" t="s">
        <v>74</v>
      </c>
      <c r="C70" s="263" t="s">
        <v>75</v>
      </c>
      <c r="D70" s="223"/>
      <c r="E70" s="227"/>
      <c r="F70" s="231"/>
      <c r="G70" s="231">
        <f>SUMIF(AE71:AE71,"&lt;&gt;NOR",G71:G71)</f>
        <v>0</v>
      </c>
      <c r="H70" s="231"/>
      <c r="I70" s="231">
        <f>SUM(I71:I71)</f>
        <v>0</v>
      </c>
      <c r="J70" s="231"/>
      <c r="K70" s="231">
        <f>SUM(K71:K71)</f>
        <v>0</v>
      </c>
      <c r="L70" s="231"/>
      <c r="M70" s="231">
        <f>SUM(M71:M71)</f>
        <v>0</v>
      </c>
      <c r="N70" s="223"/>
      <c r="O70" s="223">
        <f>SUM(O71:O71)</f>
        <v>0</v>
      </c>
      <c r="P70" s="223"/>
      <c r="Q70" s="223">
        <f>SUM(Q71:Q71)</f>
        <v>0</v>
      </c>
      <c r="R70" s="223"/>
      <c r="S70" s="223"/>
      <c r="T70" s="224"/>
      <c r="U70" s="223">
        <f>SUM(U71:U71)</f>
        <v>5</v>
      </c>
      <c r="AE70" t="s">
        <v>102</v>
      </c>
    </row>
    <row r="71" spans="1:60" outlineLevel="1" x14ac:dyDescent="0.25">
      <c r="A71" s="241">
        <v>49</v>
      </c>
      <c r="B71" s="242" t="s">
        <v>214</v>
      </c>
      <c r="C71" s="265" t="s">
        <v>215</v>
      </c>
      <c r="D71" s="243" t="s">
        <v>114</v>
      </c>
      <c r="E71" s="244">
        <v>5</v>
      </c>
      <c r="F71" s="245">
        <f>H71+J71</f>
        <v>0</v>
      </c>
      <c r="G71" s="246">
        <f>ROUND(E71*F71,2)</f>
        <v>0</v>
      </c>
      <c r="H71" s="246"/>
      <c r="I71" s="246">
        <f>ROUND(E71*H71,2)</f>
        <v>0</v>
      </c>
      <c r="J71" s="246"/>
      <c r="K71" s="246">
        <f>ROUND(E71*J71,2)</f>
        <v>0</v>
      </c>
      <c r="L71" s="246">
        <v>21</v>
      </c>
      <c r="M71" s="246">
        <f>G71*(1+L71/100)</f>
        <v>0</v>
      </c>
      <c r="N71" s="243">
        <v>0</v>
      </c>
      <c r="O71" s="243">
        <f>ROUND(E71*N71,5)</f>
        <v>0</v>
      </c>
      <c r="P71" s="243">
        <v>0</v>
      </c>
      <c r="Q71" s="243">
        <f>ROUND(E71*P71,5)</f>
        <v>0</v>
      </c>
      <c r="R71" s="243"/>
      <c r="S71" s="243"/>
      <c r="T71" s="247">
        <v>1</v>
      </c>
      <c r="U71" s="243">
        <f>ROUND(E71*T71,2)</f>
        <v>5</v>
      </c>
      <c r="V71" s="211"/>
      <c r="W71" s="211"/>
      <c r="X71" s="211"/>
      <c r="Y71" s="211"/>
      <c r="Z71" s="211"/>
      <c r="AA71" s="211"/>
      <c r="AB71" s="211"/>
      <c r="AC71" s="211"/>
      <c r="AD71" s="211"/>
      <c r="AE71" s="211" t="s">
        <v>106</v>
      </c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</row>
    <row r="72" spans="1:60" x14ac:dyDescent="0.25">
      <c r="A72" s="6"/>
      <c r="B72" s="7" t="s">
        <v>216</v>
      </c>
      <c r="C72" s="266" t="s">
        <v>216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AC72">
        <v>15</v>
      </c>
      <c r="AD72">
        <v>21</v>
      </c>
    </row>
    <row r="73" spans="1:60" x14ac:dyDescent="0.25">
      <c r="A73" s="248"/>
      <c r="B73" s="249" t="s">
        <v>28</v>
      </c>
      <c r="C73" s="267" t="s">
        <v>216</v>
      </c>
      <c r="D73" s="250"/>
      <c r="E73" s="250"/>
      <c r="F73" s="250"/>
      <c r="G73" s="261">
        <f>G8+G14+G20+G27+G40+G44+G50+G58+G63+G68+G70</f>
        <v>0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AC73">
        <f>SUMIF(L7:L71,AC72,G7:G71)</f>
        <v>0</v>
      </c>
      <c r="AD73">
        <f>SUMIF(L7:L71,AD72,G7:G71)</f>
        <v>0</v>
      </c>
      <c r="AE73" t="s">
        <v>217</v>
      </c>
    </row>
    <row r="74" spans="1:60" x14ac:dyDescent="0.25">
      <c r="A74" s="6"/>
      <c r="B74" s="7" t="s">
        <v>216</v>
      </c>
      <c r="C74" s="266" t="s">
        <v>216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60" x14ac:dyDescent="0.25">
      <c r="A75" s="6"/>
      <c r="B75" s="7" t="s">
        <v>216</v>
      </c>
      <c r="C75" s="266" t="s">
        <v>216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60" x14ac:dyDescent="0.25">
      <c r="A76" s="251" t="s">
        <v>218</v>
      </c>
      <c r="B76" s="251"/>
      <c r="C76" s="268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60" x14ac:dyDescent="0.25">
      <c r="A77" s="252"/>
      <c r="B77" s="253"/>
      <c r="C77" s="269"/>
      <c r="D77" s="253"/>
      <c r="E77" s="253"/>
      <c r="F77" s="253"/>
      <c r="G77" s="25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AE77" t="s">
        <v>219</v>
      </c>
    </row>
    <row r="78" spans="1:60" x14ac:dyDescent="0.25">
      <c r="A78" s="255"/>
      <c r="B78" s="256"/>
      <c r="C78" s="270"/>
      <c r="D78" s="256"/>
      <c r="E78" s="256"/>
      <c r="F78" s="256"/>
      <c r="G78" s="257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60" x14ac:dyDescent="0.25">
      <c r="A79" s="255"/>
      <c r="B79" s="256"/>
      <c r="C79" s="270"/>
      <c r="D79" s="256"/>
      <c r="E79" s="256"/>
      <c r="F79" s="256"/>
      <c r="G79" s="257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60" x14ac:dyDescent="0.25">
      <c r="A80" s="255"/>
      <c r="B80" s="256"/>
      <c r="C80" s="270"/>
      <c r="D80" s="256"/>
      <c r="E80" s="256"/>
      <c r="F80" s="256"/>
      <c r="G80" s="257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31" x14ac:dyDescent="0.25">
      <c r="A81" s="258"/>
      <c r="B81" s="259"/>
      <c r="C81" s="271"/>
      <c r="D81" s="259"/>
      <c r="E81" s="259"/>
      <c r="F81" s="259"/>
      <c r="G81" s="260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31" x14ac:dyDescent="0.25">
      <c r="A82" s="6"/>
      <c r="B82" s="7" t="s">
        <v>216</v>
      </c>
      <c r="C82" s="266" t="s">
        <v>216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31" x14ac:dyDescent="0.25">
      <c r="C83" s="272"/>
      <c r="AE83" t="s">
        <v>220</v>
      </c>
    </row>
  </sheetData>
  <mergeCells count="10">
    <mergeCell ref="C65:G65"/>
    <mergeCell ref="C67:G67"/>
    <mergeCell ref="A76:C76"/>
    <mergeCell ref="A77:G81"/>
    <mergeCell ref="A1:G1"/>
    <mergeCell ref="C2:G2"/>
    <mergeCell ref="C3:G3"/>
    <mergeCell ref="C4:G4"/>
    <mergeCell ref="C55:G55"/>
    <mergeCell ref="C60:G60"/>
  </mergeCells>
  <pageMargins left="0.39370078740157499" right="0.19685039370078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47</vt:i4>
      </vt:variant>
    </vt:vector>
  </HeadingPairs>
  <TitlesOfParts>
    <vt:vector size="51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2014-02-28T09:52:57Z</cp:lastPrinted>
  <dcterms:created xsi:type="dcterms:W3CDTF">2009-04-08T07:15:50Z</dcterms:created>
  <dcterms:modified xsi:type="dcterms:W3CDTF">2023-05-22T11:33:00Z</dcterms:modified>
</cp:coreProperties>
</file>