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Husova12 - Oprava střechy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'Husova12 - Oprava střechy...'!$C$120:$K$151</definedName>
    <definedName name="_xlnm.Print_Area" localSheetId="1">'Husova12 - Oprava střechy...'!$C$4:$J$76,'Husova12 - Oprava střechy...'!$C$82:$J$104,'Husova12 - Oprava střechy...'!$C$110:$K$151</definedName>
    <definedName name="_xlnm.Print_Titles" localSheetId="1">'Husova12 - Oprava střechy...'!$120:$120</definedName>
  </definedNames>
  <calcPr/>
</workbook>
</file>

<file path=xl/calcChain.xml><?xml version="1.0" encoding="utf-8"?>
<calcChain xmlns="http://schemas.openxmlformats.org/spreadsheetml/2006/main">
  <c i="2" l="1" r="R136"/>
  <c r="J35"/>
  <c r="J34"/>
  <c i="1" r="AY95"/>
  <c i="2" r="J33"/>
  <c i="1" r="AX95"/>
  <c i="2" r="BI151"/>
  <c r="BH151"/>
  <c r="BG151"/>
  <c r="BF151"/>
  <c r="T151"/>
  <c r="T150"/>
  <c r="R151"/>
  <c r="R150"/>
  <c r="P151"/>
  <c r="P150"/>
  <c r="BI149"/>
  <c r="BH149"/>
  <c r="BG149"/>
  <c r="BF149"/>
  <c r="T149"/>
  <c r="T148"/>
  <c r="T147"/>
  <c r="R149"/>
  <c r="R148"/>
  <c r="R147"/>
  <c r="P149"/>
  <c r="P148"/>
  <c r="P147"/>
  <c r="BI146"/>
  <c r="BH146"/>
  <c r="BG146"/>
  <c r="BF146"/>
  <c r="T146"/>
  <c r="R146"/>
  <c r="P146"/>
  <c r="BI145"/>
  <c r="BH145"/>
  <c r="BG145"/>
  <c r="BF145"/>
  <c r="T145"/>
  <c r="R145"/>
  <c r="P145"/>
  <c r="BI144"/>
  <c r="BH144"/>
  <c r="BG144"/>
  <c r="BF144"/>
  <c r="T144"/>
  <c r="R144"/>
  <c r="P144"/>
  <c r="BI143"/>
  <c r="BH143"/>
  <c r="BG143"/>
  <c r="BF143"/>
  <c r="T143"/>
  <c r="R143"/>
  <c r="P143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8"/>
  <c r="BH138"/>
  <c r="BG138"/>
  <c r="BF138"/>
  <c r="T138"/>
  <c r="R138"/>
  <c r="P138"/>
  <c r="BI137"/>
  <c r="BH137"/>
  <c r="BG137"/>
  <c r="BF137"/>
  <c r="T137"/>
  <c r="R137"/>
  <c r="P137"/>
  <c r="BI135"/>
  <c r="BH135"/>
  <c r="BG135"/>
  <c r="BF135"/>
  <c r="T135"/>
  <c r="R135"/>
  <c r="P135"/>
  <c r="BI134"/>
  <c r="BH134"/>
  <c r="BG134"/>
  <c r="BF134"/>
  <c r="T134"/>
  <c r="R134"/>
  <c r="P134"/>
  <c r="BI133"/>
  <c r="BH133"/>
  <c r="BG133"/>
  <c r="BF133"/>
  <c r="T133"/>
  <c r="R133"/>
  <c r="P133"/>
  <c r="BI130"/>
  <c r="BH130"/>
  <c r="BG130"/>
  <c r="BF130"/>
  <c r="T130"/>
  <c r="R130"/>
  <c r="P130"/>
  <c r="BI129"/>
  <c r="BH129"/>
  <c r="BG129"/>
  <c r="BF129"/>
  <c r="T129"/>
  <c r="R129"/>
  <c r="P129"/>
  <c r="BI128"/>
  <c r="BH128"/>
  <c r="BG128"/>
  <c r="BF128"/>
  <c r="T128"/>
  <c r="R128"/>
  <c r="P128"/>
  <c r="BI127"/>
  <c r="BH127"/>
  <c r="BG127"/>
  <c r="BF127"/>
  <c r="T127"/>
  <c r="R127"/>
  <c r="P127"/>
  <c r="BI125"/>
  <c r="BH125"/>
  <c r="BG125"/>
  <c r="BF125"/>
  <c r="T125"/>
  <c r="R125"/>
  <c r="P125"/>
  <c r="BI124"/>
  <c r="BH124"/>
  <c r="BG124"/>
  <c r="BF124"/>
  <c r="T124"/>
  <c r="R124"/>
  <c r="P124"/>
  <c r="J118"/>
  <c r="F117"/>
  <c r="F115"/>
  <c r="E113"/>
  <c r="J90"/>
  <c r="F89"/>
  <c r="F87"/>
  <c r="E85"/>
  <c r="J19"/>
  <c r="E19"/>
  <c r="J89"/>
  <c r="J18"/>
  <c r="J16"/>
  <c r="E16"/>
  <c r="F118"/>
  <c r="J15"/>
  <c r="J10"/>
  <c r="J115"/>
  <c i="1" r="L90"/>
  <c r="AM90"/>
  <c r="AM89"/>
  <c r="L89"/>
  <c r="AM87"/>
  <c r="L87"/>
  <c r="L85"/>
  <c r="L84"/>
  <c i="2" r="BK149"/>
  <c r="J149"/>
  <c r="BK143"/>
  <c r="J142"/>
  <c r="BK133"/>
  <c r="J129"/>
  <c r="BK125"/>
  <c r="BK151"/>
  <c r="J137"/>
  <c r="J144"/>
  <c r="J141"/>
  <c r="BK140"/>
  <c r="J138"/>
  <c r="J133"/>
  <c r="BK128"/>
  <c r="J124"/>
  <c i="1" r="AS94"/>
  <c i="2" r="J145"/>
  <c r="J143"/>
  <c r="BK139"/>
  <c r="BK137"/>
  <c r="BK130"/>
  <c r="J128"/>
  <c r="J125"/>
  <c r="J151"/>
  <c r="J146"/>
  <c r="BK142"/>
  <c r="J134"/>
  <c r="J130"/>
  <c r="BK124"/>
  <c r="J139"/>
  <c r="BK135"/>
  <c r="BK145"/>
  <c r="BK141"/>
  <c r="J140"/>
  <c r="BK134"/>
  <c r="BK129"/>
  <c r="J127"/>
  <c r="BK146"/>
  <c r="BK144"/>
  <c r="BK138"/>
  <c r="J135"/>
  <c r="BK127"/>
  <c l="1" r="R123"/>
  <c r="BK126"/>
  <c r="J126"/>
  <c r="J97"/>
  <c r="R126"/>
  <c r="BK136"/>
  <c r="J136"/>
  <c r="J100"/>
  <c r="BK123"/>
  <c r="J123"/>
  <c r="J96"/>
  <c r="P123"/>
  <c r="T123"/>
  <c r="P126"/>
  <c r="T126"/>
  <c r="BK132"/>
  <c r="J132"/>
  <c r="J99"/>
  <c r="P132"/>
  <c r="R132"/>
  <c r="R131"/>
  <c r="T132"/>
  <c r="P136"/>
  <c r="T136"/>
  <c r="BK148"/>
  <c r="J148"/>
  <c r="J102"/>
  <c r="BK150"/>
  <c r="J150"/>
  <c r="J103"/>
  <c r="BE137"/>
  <c r="BE138"/>
  <c r="BE142"/>
  <c r="BE145"/>
  <c r="BE151"/>
  <c r="J117"/>
  <c r="BE130"/>
  <c r="BE135"/>
  <c r="BE139"/>
  <c r="BE140"/>
  <c r="BE124"/>
  <c r="BE125"/>
  <c r="BE127"/>
  <c r="BE129"/>
  <c r="BE133"/>
  <c r="BE134"/>
  <c r="BE143"/>
  <c r="J87"/>
  <c r="F90"/>
  <c r="BE128"/>
  <c r="BE141"/>
  <c r="BE144"/>
  <c r="BE146"/>
  <c r="BE149"/>
  <c r="F35"/>
  <c i="1" r="BD95"/>
  <c r="BD94"/>
  <c r="W33"/>
  <c i="2" r="J32"/>
  <c i="1" r="AW95"/>
  <c i="2" r="F34"/>
  <c i="1" r="BC95"/>
  <c r="BC94"/>
  <c r="W32"/>
  <c i="2" r="F33"/>
  <c i="1" r="BB95"/>
  <c r="BB94"/>
  <c r="W31"/>
  <c i="2" r="F32"/>
  <c i="1" r="BA95"/>
  <c r="BA94"/>
  <c r="AW94"/>
  <c r="AK30"/>
  <c i="2" l="1" r="T131"/>
  <c r="T122"/>
  <c r="T121"/>
  <c r="P122"/>
  <c r="P131"/>
  <c r="R122"/>
  <c r="R121"/>
  <c r="BK122"/>
  <c r="J122"/>
  <c r="J95"/>
  <c r="BK131"/>
  <c r="J131"/>
  <c r="J98"/>
  <c r="BK147"/>
  <c r="J147"/>
  <c r="J101"/>
  <c i="1" r="AY94"/>
  <c r="AX94"/>
  <c i="2" r="J31"/>
  <c i="1" r="AV95"/>
  <c r="AT95"/>
  <c i="2" r="F31"/>
  <c i="1" r="AZ95"/>
  <c r="AZ94"/>
  <c r="AV94"/>
  <c r="AK29"/>
  <c r="W30"/>
  <c i="2" l="1" r="P121"/>
  <c i="1" r="AU95"/>
  <c i="2" r="BK121"/>
  <c r="J121"/>
  <c i="1" r="AU94"/>
  <c r="AT94"/>
  <c i="2" r="J28"/>
  <c i="1" r="AG95"/>
  <c r="AG94"/>
  <c r="AK26"/>
  <c r="AK35"/>
  <c r="W29"/>
  <c i="2" l="1" r="J37"/>
  <c r="J94"/>
  <c i="1" r="AN94"/>
  <c r="AN9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<sst xmlns="http://schemas.openxmlformats.org/spreadsheetml/2006/main">
  <si>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</si>
  <si>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</si>
  <si>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</si>
  <si>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</si>
  <si>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{c1087023-349e-4cc3-894a-36b8e0223082}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</si>
  <si>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</si>
  <si>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</si>
  <si>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</si>
  <si>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</si>
  <si>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</si>
  <si>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</si>
  <si>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</si>
  <si>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</si>
  <si>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</si>
  <si>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Husova12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</si>
  <si>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</si>
  <si>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</si>
  <si>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střechy-výměna lůžkového žlabu a CU úžlabí</t>
  </si>
  <si>
    <t>KSO:</t>
  </si>
  <si>
    <t>CC-CZ:</t>
  </si>
  <si>
    <t>Místo:</t>
  </si>
  <si>
    <t>Husova 12,Brno</t>
  </si>
  <si>
    <t>Datum:</t>
  </si>
  <si>
    <t>7. 6. 2023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</si>
  <si>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</si>
  <si>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</si>
  <si>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</si>
  <si>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</si>
  <si>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</si>
  <si>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</si>
  <si>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</si>
  <si>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</si>
  <si>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</si>
  <si>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</si>
  <si>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Radka Volková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</si>
  <si>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</si>
  <si>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</si>
  <si>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</si>
  <si>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</si>
  <si>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</si>
  <si>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</si>
  <si>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</si>
  <si>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</si>
  <si>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</si>
  <si>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</si>
  <si>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</si>
  <si>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</si>
  <si>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</si>
  <si>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</si>
  <si>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</si>
  <si>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</si>
  <si>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</si>
  <si>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</si>
  <si>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</si>
  <si>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</si>
  <si>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</si>
  <si>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</si>
  <si>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</si>
  <si>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</si>
  <si>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</si>
  <si>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</si>
  <si>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</si>
  <si>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</si>
  <si>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</si>
  <si>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</si>
  <si>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</si>
  <si>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</si>
  <si>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</si>
  <si>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</si>
  <si>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</si>
  <si>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</si>
  <si>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</si>
  <si>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</si>
  <si>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</si>
  <si>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</si>
  <si>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</si>
  <si>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</si>
  <si>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</si>
  <si>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</si>
  <si>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</si>
  <si>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</si>
  <si>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</si>
  <si>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</si>
  <si>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</si>
  <si>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</si>
  <si>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</si>
  <si>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</si>
  <si>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</si>
  <si>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</si>
  <si>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</si>
  <si>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</si>
  <si>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9 - Ostatní konstrukce a práce, bourání</t>
  </si>
  <si>
    <t xml:space="preserve">    997 - Přesun sutě</t>
  </si>
  <si>
    <t>PSV - Práce a dodávky PSV</t>
  </si>
  <si>
    <t xml:space="preserve">    762 - Konstrukce tesařské</t>
  </si>
  <si>
    <t xml:space="preserve">    764 - Konstrukce klempířské</t>
  </si>
  <si>
    <t>VRN - Vedlejší rozpočtové náklady</t>
  </si>
  <si>
    <t xml:space="preserve">    VRN3 - Zařízení staveniště</t>
  </si>
  <si>
    <t xml:space="preserve">    VRN6 - Územní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</si>
  <si>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</si>
  <si>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</si>
  <si>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</si>
  <si>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</si>
  <si>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</si>
  <si>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</si>
  <si>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</si>
  <si>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</si>
  <si>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</si>
  <si>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</si>
  <si>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</si>
  <si>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</si>
  <si>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</si>
  <si>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</si>
  <si>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</si>
  <si>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</si>
  <si>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9</t>
  </si>
  <si>
    <t>Ostatní konstrukce a práce, bourání</t>
  </si>
  <si>
    <t>K</t>
  </si>
  <si>
    <t>945411111R</t>
  </si>
  <si>
    <t>Výsuvná šplhací plošina motorický zdvih,H 80 m</t>
  </si>
  <si>
    <t>den</t>
  </si>
  <si>
    <t>4</t>
  </si>
  <si>
    <t>-2002658647</t>
  </si>
  <si>
    <t>945-pc 1</t>
  </si>
  <si>
    <t>Zajištění záboru pozemku a komunikace, dopravní značení</t>
  </si>
  <si>
    <t>sada</t>
  </si>
  <si>
    <t>-1315306247</t>
  </si>
  <si>
    <t>997</t>
  </si>
  <si>
    <t>Přesun sutě</t>
  </si>
  <si>
    <t>3</t>
  </si>
  <si>
    <t>997013216</t>
  </si>
  <si>
    <t>Vnitrostaveništní doprava suti a vybouraných hmot pro budovy v přes 18 do 21 m ručně</t>
  </si>
  <si>
    <t>t</t>
  </si>
  <si>
    <t>CS ÚRS 2023 01</t>
  </si>
  <si>
    <t>2051114313</t>
  </si>
  <si>
    <t>997013501</t>
  </si>
  <si>
    <t>Odvoz suti a vybouraných hmot na skládku nebo meziskládku do 1 km se složením</t>
  </si>
  <si>
    <t>-745116400</t>
  </si>
  <si>
    <t>5</t>
  </si>
  <si>
    <t>997013509</t>
  </si>
  <si>
    <t>Příplatek k odvozu suti a vybouraných hmot na skládku ZKD 1 km přes 1 km</t>
  </si>
  <si>
    <t>-920678731</t>
  </si>
  <si>
    <t>6</t>
  </si>
  <si>
    <t>997013601</t>
  </si>
  <si>
    <t>Poplatek za uložení na skládce (skládkovné) stavebního odpadu</t>
  </si>
  <si>
    <t>-191211302</t>
  </si>
  <si>
    <t>PSV</t>
  </si>
  <si>
    <t>Práce a dodávky PSV</t>
  </si>
  <si>
    <t>762</t>
  </si>
  <si>
    <t>Konstrukce tesařské</t>
  </si>
  <si>
    <t>7</t>
  </si>
  <si>
    <t>762341932</t>
  </si>
  <si>
    <t>Vyřezání části bednění střech z prken tl do 32 mm pl jednotlivě přes 1 do 4 m2</t>
  </si>
  <si>
    <t>m2</t>
  </si>
  <si>
    <t>16</t>
  </si>
  <si>
    <t>-1858526068</t>
  </si>
  <si>
    <t>8</t>
  </si>
  <si>
    <t>762343912</t>
  </si>
  <si>
    <t>Zabednění otvorů ve střeše prkny tl do 32 mm pl jednotlivě přes 1 do 4 m2</t>
  </si>
  <si>
    <t>1130431299</t>
  </si>
  <si>
    <t>998762203</t>
  </si>
  <si>
    <t>Přesun hmot procentní pro kce tesařské v objektech v přes 12 do 24 m</t>
  </si>
  <si>
    <t>%</t>
  </si>
  <si>
    <t>402869278</t>
  </si>
  <si>
    <t>764</t>
  </si>
  <si>
    <t>Konstrukce klempířské</t>
  </si>
  <si>
    <t>10</t>
  </si>
  <si>
    <t>764001831</t>
  </si>
  <si>
    <t>Demontáž krytiny z taškových tabulí do suti</t>
  </si>
  <si>
    <t>-117371278</t>
  </si>
  <si>
    <t>11</t>
  </si>
  <si>
    <t>764001891</t>
  </si>
  <si>
    <t>Demontáž úžlabí do suti</t>
  </si>
  <si>
    <t>m</t>
  </si>
  <si>
    <t>-995298119</t>
  </si>
  <si>
    <t>12</t>
  </si>
  <si>
    <t>764004831</t>
  </si>
  <si>
    <t>Demontáž mezistřešního nebo zaatikového žlabu do suti</t>
  </si>
  <si>
    <t>-301779181</t>
  </si>
  <si>
    <t>13</t>
  </si>
  <si>
    <t>764131411</t>
  </si>
  <si>
    <t>Krytina střechy rovné drážkováním ze svitků z Cu plechu rš 670 mm sklonu do 30°</t>
  </si>
  <si>
    <t>-632245268</t>
  </si>
  <si>
    <t>14</t>
  </si>
  <si>
    <t>764231467</t>
  </si>
  <si>
    <t>Oplechování úžlabí z Cu plechu rš 670 mm</t>
  </si>
  <si>
    <t>1724414758</t>
  </si>
  <si>
    <t>764535415</t>
  </si>
  <si>
    <t>Žlaby mezistřešní nebo zaatikové uložené v lůžku z Cu plechu rš 1600 mm</t>
  </si>
  <si>
    <t>1909489152</t>
  </si>
  <si>
    <t>764-pc 1</t>
  </si>
  <si>
    <t xml:space="preserve">Oprava, dvojité drážkování Cu,sklon do 30 </t>
  </si>
  <si>
    <t>910476307</t>
  </si>
  <si>
    <t>17</t>
  </si>
  <si>
    <t>764-pc 2</t>
  </si>
  <si>
    <t xml:space="preserve">Oprava, zvednutí krytiny Cu do v.150mm,sklon do 30 </t>
  </si>
  <si>
    <t>1597555128</t>
  </si>
  <si>
    <t>18</t>
  </si>
  <si>
    <t>764-pc 3</t>
  </si>
  <si>
    <t>Těsnění samolepící GUTTA dl.1000mm do stojaté drážky</t>
  </si>
  <si>
    <t>kus</t>
  </si>
  <si>
    <t>643385236</t>
  </si>
  <si>
    <t>19</t>
  </si>
  <si>
    <t>998764203</t>
  </si>
  <si>
    <t>Přesun hmot procentní pro konstrukce klempířské v objektech v přes 12 do 24 m</t>
  </si>
  <si>
    <t>-894319295</t>
  </si>
  <si>
    <t>VRN</t>
  </si>
  <si>
    <t>Vedlejší rozpočtové náklady</t>
  </si>
  <si>
    <t>VRN3</t>
  </si>
  <si>
    <t>Zařízení staveniště</t>
  </si>
  <si>
    <t>20</t>
  </si>
  <si>
    <t>030001000</t>
  </si>
  <si>
    <t>Zařízení staveniště 1%</t>
  </si>
  <si>
    <t>1024</t>
  </si>
  <si>
    <t>769764458</t>
  </si>
  <si>
    <t>VRN6</t>
  </si>
  <si>
    <t>Územní vlivy</t>
  </si>
  <si>
    <t>060001000</t>
  </si>
  <si>
    <t>Územní vlivy 3,2%</t>
  </si>
  <si>
    <t>379114290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</si>
</sst>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8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="1" customFormat="1" ht="24.96" customHeight="1">
      <c r="B4" s="18"/>
      <c r="D4" s="19" t="s">
        <v>9</v>
      </c>
      <c r="AR4" s="18"/>
      <c r="AS4" s="20" t="s">
        <v>10</v>
      </c>
      <c r="BE4" s="21" t="s">
        <v>11</v>
      </c>
      <c r="BS4" s="15" t="s">
        <v>12</v>
      </c>
    </row>
    <row r="5" s="1" customFormat="1" ht="12" customHeight="1">
      <c r="B5" s="18"/>
      <c r="D5" s="22" t="s">
        <v>13</v>
      </c>
      <c r="K5" s="23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8"/>
      <c r="BE5" s="24" t="s">
        <v>15</v>
      </c>
      <c r="BS5" s="15" t="s">
        <v>6</v>
      </c>
    </row>
    <row r="6" s="1" customFormat="1" ht="36.96" customHeight="1">
      <c r="B6" s="18"/>
      <c r="D6" s="25" t="s">
        <v>16</v>
      </c>
      <c r="K6" s="26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8"/>
      <c r="BE6" s="27"/>
      <c r="BS6" s="15" t="s">
        <v>6</v>
      </c>
    </row>
    <row r="7" s="1" customFormat="1" ht="12" customHeight="1">
      <c r="B7" s="18"/>
      <c r="D7" s="28" t="s">
        <v>18</v>
      </c>
      <c r="K7" s="23" t="s">
        <v>1</v>
      </c>
      <c r="AK7" s="28" t="s">
        <v>19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20</v>
      </c>
      <c r="K8" s="23" t="s">
        <v>21</v>
      </c>
      <c r="AK8" s="28" t="s">
        <v>22</v>
      </c>
      <c r="AN8" s="29" t="s">
        <v>23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24</v>
      </c>
      <c r="AK10" s="28" t="s">
        <v>25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26</v>
      </c>
      <c r="AK11" s="28" t="s">
        <v>27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28</v>
      </c>
      <c r="AK13" s="28" t="s">
        <v>25</v>
      </c>
      <c r="AN13" s="30" t="s">
        <v>29</v>
      </c>
      <c r="AR13" s="18"/>
      <c r="BE13" s="27"/>
      <c r="BS13" s="15" t="s">
        <v>6</v>
      </c>
    </row>
    <row r="14">
      <c r="B14" s="18"/>
      <c r="E14" s="30" t="s">
        <v>29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N14" s="30" t="s">
        <v>29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30</v>
      </c>
      <c r="AK16" s="28" t="s">
        <v>25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31</v>
      </c>
      <c r="AK17" s="28" t="s">
        <v>27</v>
      </c>
      <c r="AN17" s="23" t="s">
        <v>1</v>
      </c>
      <c r="AR17" s="18"/>
      <c r="BE17" s="27"/>
      <c r="BS17" s="15" t="s">
        <v>32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33</v>
      </c>
      <c r="AK19" s="28" t="s">
        <v>25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34</v>
      </c>
      <c r="AK20" s="28" t="s">
        <v>27</v>
      </c>
      <c r="AN20" s="23" t="s">
        <v>1</v>
      </c>
      <c r="AR20" s="18"/>
      <c r="BE20" s="27"/>
      <c r="BS20" s="15" t="s">
        <v>32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35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37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38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39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40</v>
      </c>
      <c r="E29" s="3"/>
      <c r="F29" s="28" t="s">
        <v>41</v>
      </c>
      <c r="G29" s="3"/>
      <c r="H29" s="3"/>
      <c r="I29" s="3"/>
      <c r="J29" s="3"/>
      <c r="K29" s="3"/>
      <c r="L29" s="41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42</v>
      </c>
      <c r="G30" s="3"/>
      <c r="H30" s="3"/>
      <c r="I30" s="3"/>
      <c r="J30" s="3"/>
      <c r="K30" s="3"/>
      <c r="L30" s="41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43</v>
      </c>
      <c r="G31" s="3"/>
      <c r="H31" s="3"/>
      <c r="I31" s="3"/>
      <c r="J31" s="3"/>
      <c r="K31" s="3"/>
      <c r="L31" s="41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44</v>
      </c>
      <c r="G32" s="3"/>
      <c r="H32" s="3"/>
      <c r="I32" s="3"/>
      <c r="J32" s="3"/>
      <c r="K32" s="3"/>
      <c r="L32" s="41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45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46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47</v>
      </c>
      <c r="U35" s="46"/>
      <c r="V35" s="46"/>
      <c r="W35" s="46"/>
      <c r="X35" s="48" t="s">
        <v>48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49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50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51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52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51</v>
      </c>
      <c r="AI60" s="37"/>
      <c r="AJ60" s="37"/>
      <c r="AK60" s="37"/>
      <c r="AL60" s="37"/>
      <c r="AM60" s="54" t="s">
        <v>52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53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54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51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52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51</v>
      </c>
      <c r="AI75" s="37"/>
      <c r="AJ75" s="37"/>
      <c r="AK75" s="37"/>
      <c r="AL75" s="37"/>
      <c r="AM75" s="54" t="s">
        <v>52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55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Husova12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16</v>
      </c>
      <c r="D85" s="5"/>
      <c r="E85" s="5"/>
      <c r="F85" s="5"/>
      <c r="G85" s="5"/>
      <c r="H85" s="5"/>
      <c r="I85" s="5"/>
      <c r="J85" s="5"/>
      <c r="K85" s="5"/>
      <c r="L85" s="63" t="str">
        <f>K6</f>
        <v>Oprava střechy-výměna lůžkového žlabu a CU úžlabí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20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>Husova 12,Brno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22</v>
      </c>
      <c r="AJ87" s="34"/>
      <c r="AK87" s="34"/>
      <c r="AL87" s="34"/>
      <c r="AM87" s="65" t="str">
        <f>IF(AN8= "","",AN8)</f>
        <v>7. 6. 2023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24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MmBrna,OSM Husova 3,Brno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30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56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28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33</v>
      </c>
      <c r="AJ90" s="34"/>
      <c r="AK90" s="34"/>
      <c r="AL90" s="34"/>
      <c r="AM90" s="66" t="str">
        <f>IF(E20="","",E20)</f>
        <v>Radka Volková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57</v>
      </c>
      <c r="D92" s="76"/>
      <c r="E92" s="76"/>
      <c r="F92" s="76"/>
      <c r="G92" s="76"/>
      <c r="H92" s="77"/>
      <c r="I92" s="78" t="s">
        <v>58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59</v>
      </c>
      <c r="AH92" s="76"/>
      <c r="AI92" s="76"/>
      <c r="AJ92" s="76"/>
      <c r="AK92" s="76"/>
      <c r="AL92" s="76"/>
      <c r="AM92" s="76"/>
      <c r="AN92" s="78" t="s">
        <v>60</v>
      </c>
      <c r="AO92" s="76"/>
      <c r="AP92" s="80"/>
      <c r="AQ92" s="81" t="s">
        <v>61</v>
      </c>
      <c r="AR92" s="35"/>
      <c r="AS92" s="82" t="s">
        <v>62</v>
      </c>
      <c r="AT92" s="83" t="s">
        <v>63</v>
      </c>
      <c r="AU92" s="83" t="s">
        <v>64</v>
      </c>
      <c r="AV92" s="83" t="s">
        <v>65</v>
      </c>
      <c r="AW92" s="83" t="s">
        <v>66</v>
      </c>
      <c r="AX92" s="83" t="s">
        <v>67</v>
      </c>
      <c r="AY92" s="83" t="s">
        <v>68</v>
      </c>
      <c r="AZ92" s="83" t="s">
        <v>69</v>
      </c>
      <c r="BA92" s="83" t="s">
        <v>70</v>
      </c>
      <c r="BB92" s="83" t="s">
        <v>71</v>
      </c>
      <c r="BC92" s="83" t="s">
        <v>72</v>
      </c>
      <c r="BD92" s="84" t="s">
        <v>73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74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75</v>
      </c>
      <c r="BT94" s="98" t="s">
        <v>76</v>
      </c>
      <c r="BV94" s="98" t="s">
        <v>77</v>
      </c>
      <c r="BW94" s="98" t="s">
        <v>4</v>
      </c>
      <c r="BX94" s="98" t="s">
        <v>78</v>
      </c>
      <c r="CL94" s="98" t="s">
        <v>1</v>
      </c>
    </row>
    <row r="95" s="7" customFormat="1" ht="24.75" customHeight="1">
      <c r="A95" s="99" t="s">
        <v>79</v>
      </c>
      <c r="B95" s="100"/>
      <c r="C95" s="101"/>
      <c r="D95" s="102" t="s">
        <v>14</v>
      </c>
      <c r="E95" s="102"/>
      <c r="F95" s="102"/>
      <c r="G95" s="102"/>
      <c r="H95" s="102"/>
      <c r="I95" s="103"/>
      <c r="J95" s="102" t="s">
        <v>17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'Husova12 - Oprava střechy...'!J28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80</v>
      </c>
      <c r="AR95" s="100"/>
      <c r="AS95" s="106">
        <v>0</v>
      </c>
      <c r="AT95" s="107">
        <f>ROUND(SUM(AV95:AW95),2)</f>
        <v>0</v>
      </c>
      <c r="AU95" s="108">
        <f>'Husova12 - Oprava střechy...'!P121</f>
        <v>0</v>
      </c>
      <c r="AV95" s="107">
        <f>'Husova12 - Oprava střechy...'!J31</f>
        <v>0</v>
      </c>
      <c r="AW95" s="107">
        <f>'Husova12 - Oprava střechy...'!J32</f>
        <v>0</v>
      </c>
      <c r="AX95" s="107">
        <f>'Husova12 - Oprava střechy...'!J33</f>
        <v>0</v>
      </c>
      <c r="AY95" s="107">
        <f>'Husova12 - Oprava střechy...'!J34</f>
        <v>0</v>
      </c>
      <c r="AZ95" s="107">
        <f>'Husova12 - Oprava střechy...'!F31</f>
        <v>0</v>
      </c>
      <c r="BA95" s="107">
        <f>'Husova12 - Oprava střechy...'!F32</f>
        <v>0</v>
      </c>
      <c r="BB95" s="107">
        <f>'Husova12 - Oprava střechy...'!F33</f>
        <v>0</v>
      </c>
      <c r="BC95" s="107">
        <f>'Husova12 - Oprava střechy...'!F34</f>
        <v>0</v>
      </c>
      <c r="BD95" s="109">
        <f>'Husova12 - Oprava střechy...'!F35</f>
        <v>0</v>
      </c>
      <c r="BE95" s="7"/>
      <c r="BT95" s="110" t="s">
        <v>81</v>
      </c>
      <c r="BU95" s="110" t="s">
        <v>82</v>
      </c>
      <c r="BV95" s="110" t="s">
        <v>77</v>
      </c>
      <c r="BW95" s="110" t="s">
        <v>4</v>
      </c>
      <c r="BX95" s="110" t="s">
        <v>78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Husova12 - Oprava střechy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83</v>
      </c>
    </row>
    <row r="4" s="1" customFormat="1" ht="24.96" customHeight="1">
      <c r="B4" s="18"/>
      <c r="D4" s="19" t="s">
        <v>84</v>
      </c>
      <c r="L4" s="18"/>
      <c r="M4" s="111" t="s">
        <v>10</v>
      </c>
      <c r="AT4" s="15" t="s">
        <v>3</v>
      </c>
    </row>
    <row r="5" s="1" customFormat="1" ht="6.96" customHeight="1">
      <c r="B5" s="18"/>
      <c r="L5" s="18"/>
    </row>
    <row r="6" s="2" customFormat="1" ht="12" customHeight="1">
      <c r="A6" s="34"/>
      <c r="B6" s="35"/>
      <c r="C6" s="34"/>
      <c r="D6" s="28" t="s">
        <v>16</v>
      </c>
      <c r="E6" s="34"/>
      <c r="F6" s="34"/>
      <c r="G6" s="34"/>
      <c r="H6" s="34"/>
      <c r="I6" s="3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17</v>
      </c>
      <c r="F7" s="34"/>
      <c r="G7" s="34"/>
      <c r="H7" s="34"/>
      <c r="I7" s="3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18</v>
      </c>
      <c r="E9" s="34"/>
      <c r="F9" s="23" t="s">
        <v>1</v>
      </c>
      <c r="G9" s="34"/>
      <c r="H9" s="34"/>
      <c r="I9" s="28" t="s">
        <v>19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20</v>
      </c>
      <c r="E10" s="34"/>
      <c r="F10" s="23" t="s">
        <v>21</v>
      </c>
      <c r="G10" s="34"/>
      <c r="H10" s="34"/>
      <c r="I10" s="28" t="s">
        <v>22</v>
      </c>
      <c r="J10" s="65" t="str">
        <f>'Rekapitulace stavby'!AN8</f>
        <v>7. 6. 2023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3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24</v>
      </c>
      <c r="E12" s="34"/>
      <c r="F12" s="34"/>
      <c r="G12" s="34"/>
      <c r="H12" s="34"/>
      <c r="I12" s="28" t="s">
        <v>25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26</v>
      </c>
      <c r="F13" s="34"/>
      <c r="G13" s="34"/>
      <c r="H13" s="34"/>
      <c r="I13" s="28" t="s">
        <v>27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3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28</v>
      </c>
      <c r="E15" s="34"/>
      <c r="F15" s="34"/>
      <c r="G15" s="34"/>
      <c r="H15" s="34"/>
      <c r="I15" s="28" t="s">
        <v>25</v>
      </c>
      <c r="J15" s="29" t="str">
        <f>'Rekapitulace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'Rekapitulace stavby'!E14</f>
        <v>Vyplň údaj</v>
      </c>
      <c r="F16" s="23"/>
      <c r="G16" s="23"/>
      <c r="H16" s="23"/>
      <c r="I16" s="28" t="s">
        <v>27</v>
      </c>
      <c r="J16" s="29" t="str">
        <f>'Rekapitulace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3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30</v>
      </c>
      <c r="E18" s="34"/>
      <c r="F18" s="34"/>
      <c r="G18" s="34"/>
      <c r="H18" s="34"/>
      <c r="I18" s="28" t="s">
        <v>25</v>
      </c>
      <c r="J18" s="23" t="str">
        <f>IF('Rekapitulace stavby'!AN16="","",'Rekapitulace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IF('Rekapitulace stavby'!E17="","",'Rekapitulace stavby'!E17)</f>
        <v xml:space="preserve"> </v>
      </c>
      <c r="F19" s="34"/>
      <c r="G19" s="34"/>
      <c r="H19" s="34"/>
      <c r="I19" s="28" t="s">
        <v>27</v>
      </c>
      <c r="J19" s="23" t="str">
        <f>IF('Rekapitulace stavby'!AN17="","",'Rekapitulace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3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33</v>
      </c>
      <c r="E21" s="34"/>
      <c r="F21" s="34"/>
      <c r="G21" s="34"/>
      <c r="H21" s="34"/>
      <c r="I21" s="28" t="s">
        <v>25</v>
      </c>
      <c r="J21" s="23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">
        <v>34</v>
      </c>
      <c r="F22" s="34"/>
      <c r="G22" s="34"/>
      <c r="H22" s="34"/>
      <c r="I22" s="28" t="s">
        <v>27</v>
      </c>
      <c r="J22" s="23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3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35</v>
      </c>
      <c r="E24" s="34"/>
      <c r="F24" s="34"/>
      <c r="G24" s="34"/>
      <c r="H24" s="34"/>
      <c r="I24" s="3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2"/>
      <c r="B25" s="113"/>
      <c r="C25" s="112"/>
      <c r="D25" s="112"/>
      <c r="E25" s="32" t="s">
        <v>1</v>
      </c>
      <c r="F25" s="32"/>
      <c r="G25" s="32"/>
      <c r="H25" s="32"/>
      <c r="I25" s="112"/>
      <c r="J25" s="112"/>
      <c r="K25" s="112"/>
      <c r="L25" s="114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86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15" t="s">
        <v>36</v>
      </c>
      <c r="E28" s="34"/>
      <c r="F28" s="34"/>
      <c r="G28" s="34"/>
      <c r="H28" s="34"/>
      <c r="I28" s="34"/>
      <c r="J28" s="92">
        <f>ROUND(J121,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38</v>
      </c>
      <c r="G30" s="34"/>
      <c r="H30" s="34"/>
      <c r="I30" s="39" t="s">
        <v>37</v>
      </c>
      <c r="J30" s="39" t="s">
        <v>39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16" t="s">
        <v>40</v>
      </c>
      <c r="E31" s="28" t="s">
        <v>41</v>
      </c>
      <c r="F31" s="117">
        <f>ROUND((SUM(BE121:BE151)),  2)</f>
        <v>0</v>
      </c>
      <c r="G31" s="34"/>
      <c r="H31" s="34"/>
      <c r="I31" s="118">
        <v>0.20999999999999999</v>
      </c>
      <c r="J31" s="117">
        <f>ROUND(((SUM(BE121:BE151))*I31),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42</v>
      </c>
      <c r="F32" s="117">
        <f>ROUND((SUM(BF121:BF151)),  2)</f>
        <v>0</v>
      </c>
      <c r="G32" s="34"/>
      <c r="H32" s="34"/>
      <c r="I32" s="118">
        <v>0.14999999999999999</v>
      </c>
      <c r="J32" s="117">
        <f>ROUND(((SUM(BF121:BF151))*I32),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43</v>
      </c>
      <c r="F33" s="117">
        <f>ROUND((SUM(BG121:BG151)),  2)</f>
        <v>0</v>
      </c>
      <c r="G33" s="34"/>
      <c r="H33" s="34"/>
      <c r="I33" s="118">
        <v>0.20999999999999999</v>
      </c>
      <c r="J33" s="117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44</v>
      </c>
      <c r="F34" s="117">
        <f>ROUND((SUM(BH121:BH151)),  2)</f>
        <v>0</v>
      </c>
      <c r="G34" s="34"/>
      <c r="H34" s="34"/>
      <c r="I34" s="118">
        <v>0.14999999999999999</v>
      </c>
      <c r="J34" s="117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45</v>
      </c>
      <c r="F35" s="117">
        <f>ROUND((SUM(BI121:BI151)),  2)</f>
        <v>0</v>
      </c>
      <c r="G35" s="34"/>
      <c r="H35" s="34"/>
      <c r="I35" s="118">
        <v>0</v>
      </c>
      <c r="J35" s="117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19"/>
      <c r="D37" s="120" t="s">
        <v>46</v>
      </c>
      <c r="E37" s="77"/>
      <c r="F37" s="77"/>
      <c r="G37" s="121" t="s">
        <v>47</v>
      </c>
      <c r="H37" s="122" t="s">
        <v>48</v>
      </c>
      <c r="I37" s="77"/>
      <c r="J37" s="123">
        <f>SUM(J28:J35)</f>
        <v>0</v>
      </c>
      <c r="K37" s="12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L39" s="18"/>
    </row>
    <row r="40" s="1" customFormat="1" ht="14.4" customHeight="1">
      <c r="B40" s="18"/>
      <c r="L40" s="18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49</v>
      </c>
      <c r="E50" s="53"/>
      <c r="F50" s="53"/>
      <c r="G50" s="52" t="s">
        <v>50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51</v>
      </c>
      <c r="E61" s="37"/>
      <c r="F61" s="125" t="s">
        <v>52</v>
      </c>
      <c r="G61" s="54" t="s">
        <v>51</v>
      </c>
      <c r="H61" s="37"/>
      <c r="I61" s="37"/>
      <c r="J61" s="126" t="s">
        <v>52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53</v>
      </c>
      <c r="E65" s="55"/>
      <c r="F65" s="55"/>
      <c r="G65" s="52" t="s">
        <v>54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51</v>
      </c>
      <c r="E76" s="37"/>
      <c r="F76" s="125" t="s">
        <v>52</v>
      </c>
      <c r="G76" s="54" t="s">
        <v>51</v>
      </c>
      <c r="H76" s="37"/>
      <c r="I76" s="37"/>
      <c r="J76" s="126" t="s">
        <v>52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85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16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Oprava střechy-výměna lůžkového žlabu a CU úžlabí</v>
      </c>
      <c r="F85" s="34"/>
      <c r="G85" s="34"/>
      <c r="H85" s="34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20</v>
      </c>
      <c r="D87" s="34"/>
      <c r="E87" s="34"/>
      <c r="F87" s="23" t="str">
        <f>F10</f>
        <v>Husova 12,Brno</v>
      </c>
      <c r="G87" s="34"/>
      <c r="H87" s="34"/>
      <c r="I87" s="28" t="s">
        <v>22</v>
      </c>
      <c r="J87" s="65" t="str">
        <f>IF(J10="","",J10)</f>
        <v>7. 6. 2023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24</v>
      </c>
      <c r="D89" s="34"/>
      <c r="E89" s="34"/>
      <c r="F89" s="23" t="str">
        <f>E13</f>
        <v>MmBrna,OSM Husova 3,Brno</v>
      </c>
      <c r="G89" s="34"/>
      <c r="H89" s="34"/>
      <c r="I89" s="28" t="s">
        <v>30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28</v>
      </c>
      <c r="D90" s="34"/>
      <c r="E90" s="34"/>
      <c r="F90" s="23" t="str">
        <f>IF(E16="","",E16)</f>
        <v>Vyplň údaj</v>
      </c>
      <c r="G90" s="34"/>
      <c r="H90" s="34"/>
      <c r="I90" s="28" t="s">
        <v>33</v>
      </c>
      <c r="J90" s="32" t="str">
        <f>E22</f>
        <v>Radka Volková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27" t="s">
        <v>86</v>
      </c>
      <c r="D92" s="119"/>
      <c r="E92" s="119"/>
      <c r="F92" s="119"/>
      <c r="G92" s="119"/>
      <c r="H92" s="119"/>
      <c r="I92" s="119"/>
      <c r="J92" s="128" t="s">
        <v>87</v>
      </c>
      <c r="K92" s="119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29" t="s">
        <v>88</v>
      </c>
      <c r="D94" s="34"/>
      <c r="E94" s="34"/>
      <c r="F94" s="34"/>
      <c r="G94" s="34"/>
      <c r="H94" s="34"/>
      <c r="I94" s="34"/>
      <c r="J94" s="92">
        <f>J121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89</v>
      </c>
    </row>
    <row r="95" s="9" customFormat="1" ht="24.96" customHeight="1">
      <c r="A95" s="9"/>
      <c r="B95" s="130"/>
      <c r="C95" s="9"/>
      <c r="D95" s="131" t="s">
        <v>90</v>
      </c>
      <c r="E95" s="132"/>
      <c r="F95" s="132"/>
      <c r="G95" s="132"/>
      <c r="H95" s="132"/>
      <c r="I95" s="132"/>
      <c r="J95" s="133">
        <f>J122</f>
        <v>0</v>
      </c>
      <c r="K95" s="9"/>
      <c r="L95" s="130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34"/>
      <c r="C96" s="10"/>
      <c r="D96" s="135" t="s">
        <v>91</v>
      </c>
      <c r="E96" s="136"/>
      <c r="F96" s="136"/>
      <c r="G96" s="136"/>
      <c r="H96" s="136"/>
      <c r="I96" s="136"/>
      <c r="J96" s="137">
        <f>J123</f>
        <v>0</v>
      </c>
      <c r="K96" s="10"/>
      <c r="L96" s="134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34"/>
      <c r="C97" s="10"/>
      <c r="D97" s="135" t="s">
        <v>92</v>
      </c>
      <c r="E97" s="136"/>
      <c r="F97" s="136"/>
      <c r="G97" s="136"/>
      <c r="H97" s="136"/>
      <c r="I97" s="136"/>
      <c r="J97" s="137">
        <f>J126</f>
        <v>0</v>
      </c>
      <c r="K97" s="10"/>
      <c r="L97" s="134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9" customFormat="1" ht="24.96" customHeight="1">
      <c r="A98" s="9"/>
      <c r="B98" s="130"/>
      <c r="C98" s="9"/>
      <c r="D98" s="131" t="s">
        <v>93</v>
      </c>
      <c r="E98" s="132"/>
      <c r="F98" s="132"/>
      <c r="G98" s="132"/>
      <c r="H98" s="132"/>
      <c r="I98" s="132"/>
      <c r="J98" s="133">
        <f>J131</f>
        <v>0</v>
      </c>
      <c r="K98" s="9"/>
      <c r="L98" s="130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</row>
    <row r="99" s="10" customFormat="1" ht="19.92" customHeight="1">
      <c r="A99" s="10"/>
      <c r="B99" s="134"/>
      <c r="C99" s="10"/>
      <c r="D99" s="135" t="s">
        <v>94</v>
      </c>
      <c r="E99" s="136"/>
      <c r="F99" s="136"/>
      <c r="G99" s="136"/>
      <c r="H99" s="136"/>
      <c r="I99" s="136"/>
      <c r="J99" s="137">
        <f>J132</f>
        <v>0</v>
      </c>
      <c r="K99" s="10"/>
      <c r="L99" s="134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34"/>
      <c r="C100" s="10"/>
      <c r="D100" s="135" t="s">
        <v>95</v>
      </c>
      <c r="E100" s="136"/>
      <c r="F100" s="136"/>
      <c r="G100" s="136"/>
      <c r="H100" s="136"/>
      <c r="I100" s="136"/>
      <c r="J100" s="137">
        <f>J136</f>
        <v>0</v>
      </c>
      <c r="K100" s="10"/>
      <c r="L100" s="134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30"/>
      <c r="C101" s="9"/>
      <c r="D101" s="131" t="s">
        <v>96</v>
      </c>
      <c r="E101" s="132"/>
      <c r="F101" s="132"/>
      <c r="G101" s="132"/>
      <c r="H101" s="132"/>
      <c r="I101" s="132"/>
      <c r="J101" s="133">
        <f>J147</f>
        <v>0</v>
      </c>
      <c r="K101" s="9"/>
      <c r="L101" s="13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34"/>
      <c r="C102" s="10"/>
      <c r="D102" s="135" t="s">
        <v>97</v>
      </c>
      <c r="E102" s="136"/>
      <c r="F102" s="136"/>
      <c r="G102" s="136"/>
      <c r="H102" s="136"/>
      <c r="I102" s="136"/>
      <c r="J102" s="137">
        <f>J148</f>
        <v>0</v>
      </c>
      <c r="K102" s="10"/>
      <c r="L102" s="134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34"/>
      <c r="C103" s="10"/>
      <c r="D103" s="135" t="s">
        <v>98</v>
      </c>
      <c r="E103" s="136"/>
      <c r="F103" s="136"/>
      <c r="G103" s="136"/>
      <c r="H103" s="136"/>
      <c r="I103" s="136"/>
      <c r="J103" s="137">
        <f>J150</f>
        <v>0</v>
      </c>
      <c r="K103" s="10"/>
      <c r="L103" s="134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34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56"/>
      <c r="C105" s="57"/>
      <c r="D105" s="57"/>
      <c r="E105" s="57"/>
      <c r="F105" s="57"/>
      <c r="G105" s="57"/>
      <c r="H105" s="57"/>
      <c r="I105" s="57"/>
      <c r="J105" s="57"/>
      <c r="K105" s="57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9" s="2" customFormat="1" ht="6.96" customHeight="1">
      <c r="A109" s="34"/>
      <c r="B109" s="58"/>
      <c r="C109" s="59"/>
      <c r="D109" s="59"/>
      <c r="E109" s="59"/>
      <c r="F109" s="59"/>
      <c r="G109" s="59"/>
      <c r="H109" s="59"/>
      <c r="I109" s="59"/>
      <c r="J109" s="59"/>
      <c r="K109" s="59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24.96" customHeight="1">
      <c r="A110" s="34"/>
      <c r="B110" s="35"/>
      <c r="C110" s="19" t="s">
        <v>99</v>
      </c>
      <c r="D110" s="34"/>
      <c r="E110" s="34"/>
      <c r="F110" s="34"/>
      <c r="G110" s="34"/>
      <c r="H110" s="34"/>
      <c r="I110" s="3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3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16</v>
      </c>
      <c r="D112" s="34"/>
      <c r="E112" s="34"/>
      <c r="F112" s="34"/>
      <c r="G112" s="34"/>
      <c r="H112" s="34"/>
      <c r="I112" s="3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6.5" customHeight="1">
      <c r="A113" s="34"/>
      <c r="B113" s="35"/>
      <c r="C113" s="34"/>
      <c r="D113" s="34"/>
      <c r="E113" s="63" t="str">
        <f>E7</f>
        <v>Oprava střechy-výměna lůžkového žlabu a CU úžlabí</v>
      </c>
      <c r="F113" s="34"/>
      <c r="G113" s="34"/>
      <c r="H113" s="34"/>
      <c r="I113" s="3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20</v>
      </c>
      <c r="D115" s="34"/>
      <c r="E115" s="34"/>
      <c r="F115" s="23" t="str">
        <f>F10</f>
        <v>Husova 12,Brno</v>
      </c>
      <c r="G115" s="34"/>
      <c r="H115" s="34"/>
      <c r="I115" s="28" t="s">
        <v>22</v>
      </c>
      <c r="J115" s="65" t="str">
        <f>IF(J10="","",J10)</f>
        <v>7. 6. 2023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6.96" customHeight="1">
      <c r="A116" s="34"/>
      <c r="B116" s="35"/>
      <c r="C116" s="34"/>
      <c r="D116" s="34"/>
      <c r="E116" s="34"/>
      <c r="F116" s="34"/>
      <c r="G116" s="34"/>
      <c r="H116" s="34"/>
      <c r="I116" s="34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5.15" customHeight="1">
      <c r="A117" s="34"/>
      <c r="B117" s="35"/>
      <c r="C117" s="28" t="s">
        <v>24</v>
      </c>
      <c r="D117" s="34"/>
      <c r="E117" s="34"/>
      <c r="F117" s="23" t="str">
        <f>E13</f>
        <v>MmBrna,OSM Husova 3,Brno</v>
      </c>
      <c r="G117" s="34"/>
      <c r="H117" s="34"/>
      <c r="I117" s="28" t="s">
        <v>30</v>
      </c>
      <c r="J117" s="32" t="str">
        <f>E19</f>
        <v xml:space="preserve"> </v>
      </c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5.15" customHeight="1">
      <c r="A118" s="34"/>
      <c r="B118" s="35"/>
      <c r="C118" s="28" t="s">
        <v>28</v>
      </c>
      <c r="D118" s="34"/>
      <c r="E118" s="34"/>
      <c r="F118" s="23" t="str">
        <f>IF(E16="","",E16)</f>
        <v>Vyplň údaj</v>
      </c>
      <c r="G118" s="34"/>
      <c r="H118" s="34"/>
      <c r="I118" s="28" t="s">
        <v>33</v>
      </c>
      <c r="J118" s="32" t="str">
        <f>E22</f>
        <v>Radka Volková</v>
      </c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0.32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11" customFormat="1" ht="29.28" customHeight="1">
      <c r="A120" s="138"/>
      <c r="B120" s="139"/>
      <c r="C120" s="140" t="s">
        <v>100</v>
      </c>
      <c r="D120" s="141" t="s">
        <v>61</v>
      </c>
      <c r="E120" s="141" t="s">
        <v>57</v>
      </c>
      <c r="F120" s="141" t="s">
        <v>58</v>
      </c>
      <c r="G120" s="141" t="s">
        <v>101</v>
      </c>
      <c r="H120" s="141" t="s">
        <v>102</v>
      </c>
      <c r="I120" s="141" t="s">
        <v>103</v>
      </c>
      <c r="J120" s="141" t="s">
        <v>87</v>
      </c>
      <c r="K120" s="142" t="s">
        <v>104</v>
      </c>
      <c r="L120" s="143"/>
      <c r="M120" s="82" t="s">
        <v>1</v>
      </c>
      <c r="N120" s="83" t="s">
        <v>40</v>
      </c>
      <c r="O120" s="83" t="s">
        <v>105</v>
      </c>
      <c r="P120" s="83" t="s">
        <v>106</v>
      </c>
      <c r="Q120" s="83" t="s">
        <v>107</v>
      </c>
      <c r="R120" s="83" t="s">
        <v>108</v>
      </c>
      <c r="S120" s="83" t="s">
        <v>109</v>
      </c>
      <c r="T120" s="84" t="s">
        <v>110</v>
      </c>
      <c r="U120" s="138"/>
      <c r="V120" s="138"/>
      <c r="W120" s="138"/>
      <c r="X120" s="138"/>
      <c r="Y120" s="138"/>
      <c r="Z120" s="138"/>
      <c r="AA120" s="138"/>
      <c r="AB120" s="138"/>
      <c r="AC120" s="138"/>
      <c r="AD120" s="138"/>
      <c r="AE120" s="138"/>
    </row>
    <row r="121" s="2" customFormat="1" ht="22.8" customHeight="1">
      <c r="A121" s="34"/>
      <c r="B121" s="35"/>
      <c r="C121" s="89" t="s">
        <v>111</v>
      </c>
      <c r="D121" s="34"/>
      <c r="E121" s="34"/>
      <c r="F121" s="34"/>
      <c r="G121" s="34"/>
      <c r="H121" s="34"/>
      <c r="I121" s="34"/>
      <c r="J121" s="144">
        <f>BK121</f>
        <v>0</v>
      </c>
      <c r="K121" s="34"/>
      <c r="L121" s="35"/>
      <c r="M121" s="85"/>
      <c r="N121" s="69"/>
      <c r="O121" s="86"/>
      <c r="P121" s="145">
        <f>P122+P131+P147</f>
        <v>0</v>
      </c>
      <c r="Q121" s="86"/>
      <c r="R121" s="145">
        <f>R122+R131+R147</f>
        <v>0.76342300000000007</v>
      </c>
      <c r="S121" s="86"/>
      <c r="T121" s="146">
        <f>T122+T131+T147</f>
        <v>0.29565200000000003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T121" s="15" t="s">
        <v>75</v>
      </c>
      <c r="AU121" s="15" t="s">
        <v>89</v>
      </c>
      <c r="BK121" s="147">
        <f>BK122+BK131+BK147</f>
        <v>0</v>
      </c>
    </row>
    <row r="122" s="12" customFormat="1" ht="25.92" customHeight="1">
      <c r="A122" s="12"/>
      <c r="B122" s="148"/>
      <c r="C122" s="12"/>
      <c r="D122" s="149" t="s">
        <v>75</v>
      </c>
      <c r="E122" s="150" t="s">
        <v>112</v>
      </c>
      <c r="F122" s="150" t="s">
        <v>113</v>
      </c>
      <c r="G122" s="12"/>
      <c r="H122" s="12"/>
      <c r="I122" s="151"/>
      <c r="J122" s="152">
        <f>BK122</f>
        <v>0</v>
      </c>
      <c r="K122" s="12"/>
      <c r="L122" s="148"/>
      <c r="M122" s="153"/>
      <c r="N122" s="154"/>
      <c r="O122" s="154"/>
      <c r="P122" s="155">
        <f>P123+P126</f>
        <v>0</v>
      </c>
      <c r="Q122" s="154"/>
      <c r="R122" s="155">
        <f>R123+R126</f>
        <v>0</v>
      </c>
      <c r="S122" s="154"/>
      <c r="T122" s="156">
        <f>T123+T126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149" t="s">
        <v>81</v>
      </c>
      <c r="AT122" s="157" t="s">
        <v>75</v>
      </c>
      <c r="AU122" s="157" t="s">
        <v>76</v>
      </c>
      <c r="AY122" s="149" t="s">
        <v>114</v>
      </c>
      <c r="BK122" s="158">
        <f>BK123+BK126</f>
        <v>0</v>
      </c>
    </row>
    <row r="123" s="12" customFormat="1" ht="22.8" customHeight="1">
      <c r="A123" s="12"/>
      <c r="B123" s="148"/>
      <c r="C123" s="12"/>
      <c r="D123" s="149" t="s">
        <v>75</v>
      </c>
      <c r="E123" s="159" t="s">
        <v>115</v>
      </c>
      <c r="F123" s="159" t="s">
        <v>116</v>
      </c>
      <c r="G123" s="12"/>
      <c r="H123" s="12"/>
      <c r="I123" s="151"/>
      <c r="J123" s="160">
        <f>BK123</f>
        <v>0</v>
      </c>
      <c r="K123" s="12"/>
      <c r="L123" s="148"/>
      <c r="M123" s="153"/>
      <c r="N123" s="154"/>
      <c r="O123" s="154"/>
      <c r="P123" s="155">
        <f>SUM(P124:P125)</f>
        <v>0</v>
      </c>
      <c r="Q123" s="154"/>
      <c r="R123" s="155">
        <f>SUM(R124:R125)</f>
        <v>0</v>
      </c>
      <c r="S123" s="154"/>
      <c r="T123" s="156">
        <f>SUM(T124:T125)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149" t="s">
        <v>81</v>
      </c>
      <c r="AT123" s="157" t="s">
        <v>75</v>
      </c>
      <c r="AU123" s="157" t="s">
        <v>81</v>
      </c>
      <c r="AY123" s="149" t="s">
        <v>114</v>
      </c>
      <c r="BK123" s="158">
        <f>SUM(BK124:BK125)</f>
        <v>0</v>
      </c>
    </row>
    <row r="124" s="2" customFormat="1" ht="16.5" customHeight="1">
      <c r="A124" s="34"/>
      <c r="B124" s="161"/>
      <c r="C124" s="162" t="s">
        <v>81</v>
      </c>
      <c r="D124" s="162" t="s">
        <v>117</v>
      </c>
      <c r="E124" s="163" t="s">
        <v>118</v>
      </c>
      <c r="F124" s="164" t="s">
        <v>119</v>
      </c>
      <c r="G124" s="165" t="s">
        <v>120</v>
      </c>
      <c r="H124" s="166">
        <v>10</v>
      </c>
      <c r="I124" s="167"/>
      <c r="J124" s="168">
        <f>ROUND(I124*H124,2)</f>
        <v>0</v>
      </c>
      <c r="K124" s="164" t="s">
        <v>1</v>
      </c>
      <c r="L124" s="35"/>
      <c r="M124" s="169" t="s">
        <v>1</v>
      </c>
      <c r="N124" s="170" t="s">
        <v>41</v>
      </c>
      <c r="O124" s="73"/>
      <c r="P124" s="171">
        <f>O124*H124</f>
        <v>0</v>
      </c>
      <c r="Q124" s="171">
        <v>0</v>
      </c>
      <c r="R124" s="171">
        <f>Q124*H124</f>
        <v>0</v>
      </c>
      <c r="S124" s="171">
        <v>0</v>
      </c>
      <c r="T124" s="172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73" t="s">
        <v>121</v>
      </c>
      <c r="AT124" s="173" t="s">
        <v>117</v>
      </c>
      <c r="AU124" s="173" t="s">
        <v>83</v>
      </c>
      <c r="AY124" s="15" t="s">
        <v>114</v>
      </c>
      <c r="BE124" s="174">
        <f>IF(N124="základní",J124,0)</f>
        <v>0</v>
      </c>
      <c r="BF124" s="174">
        <f>IF(N124="snížená",J124,0)</f>
        <v>0</v>
      </c>
      <c r="BG124" s="174">
        <f>IF(N124="zákl. přenesená",J124,0)</f>
        <v>0</v>
      </c>
      <c r="BH124" s="174">
        <f>IF(N124="sníž. přenesená",J124,0)</f>
        <v>0</v>
      </c>
      <c r="BI124" s="174">
        <f>IF(N124="nulová",J124,0)</f>
        <v>0</v>
      </c>
      <c r="BJ124" s="15" t="s">
        <v>81</v>
      </c>
      <c r="BK124" s="174">
        <f>ROUND(I124*H124,2)</f>
        <v>0</v>
      </c>
      <c r="BL124" s="15" t="s">
        <v>121</v>
      </c>
      <c r="BM124" s="173" t="s">
        <v>122</v>
      </c>
    </row>
    <row r="125" s="2" customFormat="1" ht="24.15" customHeight="1">
      <c r="A125" s="34"/>
      <c r="B125" s="161"/>
      <c r="C125" s="162" t="s">
        <v>83</v>
      </c>
      <c r="D125" s="162" t="s">
        <v>117</v>
      </c>
      <c r="E125" s="163" t="s">
        <v>123</v>
      </c>
      <c r="F125" s="164" t="s">
        <v>124</v>
      </c>
      <c r="G125" s="165" t="s">
        <v>125</v>
      </c>
      <c r="H125" s="166">
        <v>1</v>
      </c>
      <c r="I125" s="167"/>
      <c r="J125" s="168">
        <f>ROUND(I125*H125,2)</f>
        <v>0</v>
      </c>
      <c r="K125" s="164" t="s">
        <v>1</v>
      </c>
      <c r="L125" s="35"/>
      <c r="M125" s="169" t="s">
        <v>1</v>
      </c>
      <c r="N125" s="170" t="s">
        <v>41</v>
      </c>
      <c r="O125" s="73"/>
      <c r="P125" s="171">
        <f>O125*H125</f>
        <v>0</v>
      </c>
      <c r="Q125" s="171">
        <v>0</v>
      </c>
      <c r="R125" s="171">
        <f>Q125*H125</f>
        <v>0</v>
      </c>
      <c r="S125" s="171">
        <v>0</v>
      </c>
      <c r="T125" s="172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73" t="s">
        <v>121</v>
      </c>
      <c r="AT125" s="173" t="s">
        <v>117</v>
      </c>
      <c r="AU125" s="173" t="s">
        <v>83</v>
      </c>
      <c r="AY125" s="15" t="s">
        <v>114</v>
      </c>
      <c r="BE125" s="174">
        <f>IF(N125="základní",J125,0)</f>
        <v>0</v>
      </c>
      <c r="BF125" s="174">
        <f>IF(N125="snížená",J125,0)</f>
        <v>0</v>
      </c>
      <c r="BG125" s="174">
        <f>IF(N125="zákl. přenesená",J125,0)</f>
        <v>0</v>
      </c>
      <c r="BH125" s="174">
        <f>IF(N125="sníž. přenesená",J125,0)</f>
        <v>0</v>
      </c>
      <c r="BI125" s="174">
        <f>IF(N125="nulová",J125,0)</f>
        <v>0</v>
      </c>
      <c r="BJ125" s="15" t="s">
        <v>81</v>
      </c>
      <c r="BK125" s="174">
        <f>ROUND(I125*H125,2)</f>
        <v>0</v>
      </c>
      <c r="BL125" s="15" t="s">
        <v>121</v>
      </c>
      <c r="BM125" s="173" t="s">
        <v>126</v>
      </c>
    </row>
    <row r="126" s="12" customFormat="1" ht="22.8" customHeight="1">
      <c r="A126" s="12"/>
      <c r="B126" s="148"/>
      <c r="C126" s="12"/>
      <c r="D126" s="149" t="s">
        <v>75</v>
      </c>
      <c r="E126" s="159" t="s">
        <v>127</v>
      </c>
      <c r="F126" s="159" t="s">
        <v>128</v>
      </c>
      <c r="G126" s="12"/>
      <c r="H126" s="12"/>
      <c r="I126" s="151"/>
      <c r="J126" s="160">
        <f>BK126</f>
        <v>0</v>
      </c>
      <c r="K126" s="12"/>
      <c r="L126" s="148"/>
      <c r="M126" s="153"/>
      <c r="N126" s="154"/>
      <c r="O126" s="154"/>
      <c r="P126" s="155">
        <f>SUM(P127:P130)</f>
        <v>0</v>
      </c>
      <c r="Q126" s="154"/>
      <c r="R126" s="155">
        <f>SUM(R127:R130)</f>
        <v>0</v>
      </c>
      <c r="S126" s="154"/>
      <c r="T126" s="156">
        <f>SUM(T127:T130)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49" t="s">
        <v>81</v>
      </c>
      <c r="AT126" s="157" t="s">
        <v>75</v>
      </c>
      <c r="AU126" s="157" t="s">
        <v>81</v>
      </c>
      <c r="AY126" s="149" t="s">
        <v>114</v>
      </c>
      <c r="BK126" s="158">
        <f>SUM(BK127:BK130)</f>
        <v>0</v>
      </c>
    </row>
    <row r="127" s="2" customFormat="1" ht="24.15" customHeight="1">
      <c r="A127" s="34"/>
      <c r="B127" s="161"/>
      <c r="C127" s="162" t="s">
        <v>129</v>
      </c>
      <c r="D127" s="162" t="s">
        <v>117</v>
      </c>
      <c r="E127" s="163" t="s">
        <v>130</v>
      </c>
      <c r="F127" s="164" t="s">
        <v>131</v>
      </c>
      <c r="G127" s="165" t="s">
        <v>132</v>
      </c>
      <c r="H127" s="166">
        <v>0.29599999999999999</v>
      </c>
      <c r="I127" s="167"/>
      <c r="J127" s="168">
        <f>ROUND(I127*H127,2)</f>
        <v>0</v>
      </c>
      <c r="K127" s="164" t="s">
        <v>133</v>
      </c>
      <c r="L127" s="35"/>
      <c r="M127" s="169" t="s">
        <v>1</v>
      </c>
      <c r="N127" s="170" t="s">
        <v>41</v>
      </c>
      <c r="O127" s="73"/>
      <c r="P127" s="171">
        <f>O127*H127</f>
        <v>0</v>
      </c>
      <c r="Q127" s="171">
        <v>0</v>
      </c>
      <c r="R127" s="171">
        <f>Q127*H127</f>
        <v>0</v>
      </c>
      <c r="S127" s="171">
        <v>0</v>
      </c>
      <c r="T127" s="172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73" t="s">
        <v>121</v>
      </c>
      <c r="AT127" s="173" t="s">
        <v>117</v>
      </c>
      <c r="AU127" s="173" t="s">
        <v>83</v>
      </c>
      <c r="AY127" s="15" t="s">
        <v>114</v>
      </c>
      <c r="BE127" s="174">
        <f>IF(N127="základní",J127,0)</f>
        <v>0</v>
      </c>
      <c r="BF127" s="174">
        <f>IF(N127="snížená",J127,0)</f>
        <v>0</v>
      </c>
      <c r="BG127" s="174">
        <f>IF(N127="zákl. přenesená",J127,0)</f>
        <v>0</v>
      </c>
      <c r="BH127" s="174">
        <f>IF(N127="sníž. přenesená",J127,0)</f>
        <v>0</v>
      </c>
      <c r="BI127" s="174">
        <f>IF(N127="nulová",J127,0)</f>
        <v>0</v>
      </c>
      <c r="BJ127" s="15" t="s">
        <v>81</v>
      </c>
      <c r="BK127" s="174">
        <f>ROUND(I127*H127,2)</f>
        <v>0</v>
      </c>
      <c r="BL127" s="15" t="s">
        <v>121</v>
      </c>
      <c r="BM127" s="173" t="s">
        <v>134</v>
      </c>
    </row>
    <row r="128" s="2" customFormat="1" ht="24.15" customHeight="1">
      <c r="A128" s="34"/>
      <c r="B128" s="161"/>
      <c r="C128" s="162" t="s">
        <v>121</v>
      </c>
      <c r="D128" s="162" t="s">
        <v>117</v>
      </c>
      <c r="E128" s="163" t="s">
        <v>135</v>
      </c>
      <c r="F128" s="164" t="s">
        <v>136</v>
      </c>
      <c r="G128" s="165" t="s">
        <v>132</v>
      </c>
      <c r="H128" s="166">
        <v>0.29599999999999999</v>
      </c>
      <c r="I128" s="167"/>
      <c r="J128" s="168">
        <f>ROUND(I128*H128,2)</f>
        <v>0</v>
      </c>
      <c r="K128" s="164" t="s">
        <v>133</v>
      </c>
      <c r="L128" s="35"/>
      <c r="M128" s="169" t="s">
        <v>1</v>
      </c>
      <c r="N128" s="170" t="s">
        <v>41</v>
      </c>
      <c r="O128" s="73"/>
      <c r="P128" s="171">
        <f>O128*H128</f>
        <v>0</v>
      </c>
      <c r="Q128" s="171">
        <v>0</v>
      </c>
      <c r="R128" s="171">
        <f>Q128*H128</f>
        <v>0</v>
      </c>
      <c r="S128" s="171">
        <v>0</v>
      </c>
      <c r="T128" s="172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73" t="s">
        <v>121</v>
      </c>
      <c r="AT128" s="173" t="s">
        <v>117</v>
      </c>
      <c r="AU128" s="173" t="s">
        <v>83</v>
      </c>
      <c r="AY128" s="15" t="s">
        <v>114</v>
      </c>
      <c r="BE128" s="174">
        <f>IF(N128="základní",J128,0)</f>
        <v>0</v>
      </c>
      <c r="BF128" s="174">
        <f>IF(N128="snížená",J128,0)</f>
        <v>0</v>
      </c>
      <c r="BG128" s="174">
        <f>IF(N128="zákl. přenesená",J128,0)</f>
        <v>0</v>
      </c>
      <c r="BH128" s="174">
        <f>IF(N128="sníž. přenesená",J128,0)</f>
        <v>0</v>
      </c>
      <c r="BI128" s="174">
        <f>IF(N128="nulová",J128,0)</f>
        <v>0</v>
      </c>
      <c r="BJ128" s="15" t="s">
        <v>81</v>
      </c>
      <c r="BK128" s="174">
        <f>ROUND(I128*H128,2)</f>
        <v>0</v>
      </c>
      <c r="BL128" s="15" t="s">
        <v>121</v>
      </c>
      <c r="BM128" s="173" t="s">
        <v>137</v>
      </c>
    </row>
    <row r="129" s="2" customFormat="1" ht="24.15" customHeight="1">
      <c r="A129" s="34"/>
      <c r="B129" s="161"/>
      <c r="C129" s="162" t="s">
        <v>138</v>
      </c>
      <c r="D129" s="162" t="s">
        <v>117</v>
      </c>
      <c r="E129" s="163" t="s">
        <v>139</v>
      </c>
      <c r="F129" s="164" t="s">
        <v>140</v>
      </c>
      <c r="G129" s="165" t="s">
        <v>132</v>
      </c>
      <c r="H129" s="166">
        <v>7.1040000000000001</v>
      </c>
      <c r="I129" s="167"/>
      <c r="J129" s="168">
        <f>ROUND(I129*H129,2)</f>
        <v>0</v>
      </c>
      <c r="K129" s="164" t="s">
        <v>133</v>
      </c>
      <c r="L129" s="35"/>
      <c r="M129" s="169" t="s">
        <v>1</v>
      </c>
      <c r="N129" s="170" t="s">
        <v>41</v>
      </c>
      <c r="O129" s="73"/>
      <c r="P129" s="171">
        <f>O129*H129</f>
        <v>0</v>
      </c>
      <c r="Q129" s="171">
        <v>0</v>
      </c>
      <c r="R129" s="171">
        <f>Q129*H129</f>
        <v>0</v>
      </c>
      <c r="S129" s="171">
        <v>0</v>
      </c>
      <c r="T129" s="172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73" t="s">
        <v>121</v>
      </c>
      <c r="AT129" s="173" t="s">
        <v>117</v>
      </c>
      <c r="AU129" s="173" t="s">
        <v>83</v>
      </c>
      <c r="AY129" s="15" t="s">
        <v>114</v>
      </c>
      <c r="BE129" s="174">
        <f>IF(N129="základní",J129,0)</f>
        <v>0</v>
      </c>
      <c r="BF129" s="174">
        <f>IF(N129="snížená",J129,0)</f>
        <v>0</v>
      </c>
      <c r="BG129" s="174">
        <f>IF(N129="zákl. přenesená",J129,0)</f>
        <v>0</v>
      </c>
      <c r="BH129" s="174">
        <f>IF(N129="sníž. přenesená",J129,0)</f>
        <v>0</v>
      </c>
      <c r="BI129" s="174">
        <f>IF(N129="nulová",J129,0)</f>
        <v>0</v>
      </c>
      <c r="BJ129" s="15" t="s">
        <v>81</v>
      </c>
      <c r="BK129" s="174">
        <f>ROUND(I129*H129,2)</f>
        <v>0</v>
      </c>
      <c r="BL129" s="15" t="s">
        <v>121</v>
      </c>
      <c r="BM129" s="173" t="s">
        <v>141</v>
      </c>
    </row>
    <row r="130" s="2" customFormat="1" ht="24.15" customHeight="1">
      <c r="A130" s="34"/>
      <c r="B130" s="161"/>
      <c r="C130" s="162" t="s">
        <v>142</v>
      </c>
      <c r="D130" s="162" t="s">
        <v>117</v>
      </c>
      <c r="E130" s="163" t="s">
        <v>143</v>
      </c>
      <c r="F130" s="164" t="s">
        <v>144</v>
      </c>
      <c r="G130" s="165" t="s">
        <v>132</v>
      </c>
      <c r="H130" s="166">
        <v>0.29599999999999999</v>
      </c>
      <c r="I130" s="167"/>
      <c r="J130" s="168">
        <f>ROUND(I130*H130,2)</f>
        <v>0</v>
      </c>
      <c r="K130" s="164" t="s">
        <v>133</v>
      </c>
      <c r="L130" s="35"/>
      <c r="M130" s="169" t="s">
        <v>1</v>
      </c>
      <c r="N130" s="170" t="s">
        <v>41</v>
      </c>
      <c r="O130" s="73"/>
      <c r="P130" s="171">
        <f>O130*H130</f>
        <v>0</v>
      </c>
      <c r="Q130" s="171">
        <v>0</v>
      </c>
      <c r="R130" s="171">
        <f>Q130*H130</f>
        <v>0</v>
      </c>
      <c r="S130" s="171">
        <v>0</v>
      </c>
      <c r="T130" s="172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73" t="s">
        <v>121</v>
      </c>
      <c r="AT130" s="173" t="s">
        <v>117</v>
      </c>
      <c r="AU130" s="173" t="s">
        <v>83</v>
      </c>
      <c r="AY130" s="15" t="s">
        <v>114</v>
      </c>
      <c r="BE130" s="174">
        <f>IF(N130="základní",J130,0)</f>
        <v>0</v>
      </c>
      <c r="BF130" s="174">
        <f>IF(N130="snížená",J130,0)</f>
        <v>0</v>
      </c>
      <c r="BG130" s="174">
        <f>IF(N130="zákl. přenesená",J130,0)</f>
        <v>0</v>
      </c>
      <c r="BH130" s="174">
        <f>IF(N130="sníž. přenesená",J130,0)</f>
        <v>0</v>
      </c>
      <c r="BI130" s="174">
        <f>IF(N130="nulová",J130,0)</f>
        <v>0</v>
      </c>
      <c r="BJ130" s="15" t="s">
        <v>81</v>
      </c>
      <c r="BK130" s="174">
        <f>ROUND(I130*H130,2)</f>
        <v>0</v>
      </c>
      <c r="BL130" s="15" t="s">
        <v>121</v>
      </c>
      <c r="BM130" s="173" t="s">
        <v>145</v>
      </c>
    </row>
    <row r="131" s="12" customFormat="1" ht="25.92" customHeight="1">
      <c r="A131" s="12"/>
      <c r="B131" s="148"/>
      <c r="C131" s="12"/>
      <c r="D131" s="149" t="s">
        <v>75</v>
      </c>
      <c r="E131" s="150" t="s">
        <v>146</v>
      </c>
      <c r="F131" s="150" t="s">
        <v>147</v>
      </c>
      <c r="G131" s="12"/>
      <c r="H131" s="12"/>
      <c r="I131" s="151"/>
      <c r="J131" s="152">
        <f>BK131</f>
        <v>0</v>
      </c>
      <c r="K131" s="12"/>
      <c r="L131" s="148"/>
      <c r="M131" s="153"/>
      <c r="N131" s="154"/>
      <c r="O131" s="154"/>
      <c r="P131" s="155">
        <f>P132+P136</f>
        <v>0</v>
      </c>
      <c r="Q131" s="154"/>
      <c r="R131" s="155">
        <f>R132+R136</f>
        <v>0.76342300000000007</v>
      </c>
      <c r="S131" s="154"/>
      <c r="T131" s="156">
        <f>T132+T136</f>
        <v>0.29565200000000003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49" t="s">
        <v>83</v>
      </c>
      <c r="AT131" s="157" t="s">
        <v>75</v>
      </c>
      <c r="AU131" s="157" t="s">
        <v>76</v>
      </c>
      <c r="AY131" s="149" t="s">
        <v>114</v>
      </c>
      <c r="BK131" s="158">
        <f>BK132+BK136</f>
        <v>0</v>
      </c>
    </row>
    <row r="132" s="12" customFormat="1" ht="22.8" customHeight="1">
      <c r="A132" s="12"/>
      <c r="B132" s="148"/>
      <c r="C132" s="12"/>
      <c r="D132" s="149" t="s">
        <v>75</v>
      </c>
      <c r="E132" s="159" t="s">
        <v>148</v>
      </c>
      <c r="F132" s="159" t="s">
        <v>149</v>
      </c>
      <c r="G132" s="12"/>
      <c r="H132" s="12"/>
      <c r="I132" s="151"/>
      <c r="J132" s="160">
        <f>BK132</f>
        <v>0</v>
      </c>
      <c r="K132" s="12"/>
      <c r="L132" s="148"/>
      <c r="M132" s="153"/>
      <c r="N132" s="154"/>
      <c r="O132" s="154"/>
      <c r="P132" s="155">
        <f>SUM(P133:P135)</f>
        <v>0</v>
      </c>
      <c r="Q132" s="154"/>
      <c r="R132" s="155">
        <f>SUM(R133:R135)</f>
        <v>0.11367999999999999</v>
      </c>
      <c r="S132" s="154"/>
      <c r="T132" s="156">
        <f>SUM(T133:T135)</f>
        <v>0.056839999999999995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49" t="s">
        <v>83</v>
      </c>
      <c r="AT132" s="157" t="s">
        <v>75</v>
      </c>
      <c r="AU132" s="157" t="s">
        <v>81</v>
      </c>
      <c r="AY132" s="149" t="s">
        <v>114</v>
      </c>
      <c r="BK132" s="158">
        <f>SUM(BK133:BK135)</f>
        <v>0</v>
      </c>
    </row>
    <row r="133" s="2" customFormat="1" ht="24.15" customHeight="1">
      <c r="A133" s="34"/>
      <c r="B133" s="161"/>
      <c r="C133" s="162" t="s">
        <v>150</v>
      </c>
      <c r="D133" s="162" t="s">
        <v>117</v>
      </c>
      <c r="E133" s="163" t="s">
        <v>151</v>
      </c>
      <c r="F133" s="164" t="s">
        <v>152</v>
      </c>
      <c r="G133" s="165" t="s">
        <v>153</v>
      </c>
      <c r="H133" s="166">
        <v>5.7999999999999998</v>
      </c>
      <c r="I133" s="167"/>
      <c r="J133" s="168">
        <f>ROUND(I133*H133,2)</f>
        <v>0</v>
      </c>
      <c r="K133" s="164" t="s">
        <v>133</v>
      </c>
      <c r="L133" s="35"/>
      <c r="M133" s="169" t="s">
        <v>1</v>
      </c>
      <c r="N133" s="170" t="s">
        <v>41</v>
      </c>
      <c r="O133" s="73"/>
      <c r="P133" s="171">
        <f>O133*H133</f>
        <v>0</v>
      </c>
      <c r="Q133" s="171">
        <v>0</v>
      </c>
      <c r="R133" s="171">
        <f>Q133*H133</f>
        <v>0</v>
      </c>
      <c r="S133" s="171">
        <v>0.0097999999999999997</v>
      </c>
      <c r="T133" s="172">
        <f>S133*H133</f>
        <v>0.056839999999999995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73" t="s">
        <v>154</v>
      </c>
      <c r="AT133" s="173" t="s">
        <v>117</v>
      </c>
      <c r="AU133" s="173" t="s">
        <v>83</v>
      </c>
      <c r="AY133" s="15" t="s">
        <v>114</v>
      </c>
      <c r="BE133" s="174">
        <f>IF(N133="základní",J133,0)</f>
        <v>0</v>
      </c>
      <c r="BF133" s="174">
        <f>IF(N133="snížená",J133,0)</f>
        <v>0</v>
      </c>
      <c r="BG133" s="174">
        <f>IF(N133="zákl. přenesená",J133,0)</f>
        <v>0</v>
      </c>
      <c r="BH133" s="174">
        <f>IF(N133="sníž. přenesená",J133,0)</f>
        <v>0</v>
      </c>
      <c r="BI133" s="174">
        <f>IF(N133="nulová",J133,0)</f>
        <v>0</v>
      </c>
      <c r="BJ133" s="15" t="s">
        <v>81</v>
      </c>
      <c r="BK133" s="174">
        <f>ROUND(I133*H133,2)</f>
        <v>0</v>
      </c>
      <c r="BL133" s="15" t="s">
        <v>154</v>
      </c>
      <c r="BM133" s="173" t="s">
        <v>155</v>
      </c>
    </row>
    <row r="134" s="2" customFormat="1" ht="24.15" customHeight="1">
      <c r="A134" s="34"/>
      <c r="B134" s="161"/>
      <c r="C134" s="162" t="s">
        <v>156</v>
      </c>
      <c r="D134" s="162" t="s">
        <v>117</v>
      </c>
      <c r="E134" s="163" t="s">
        <v>157</v>
      </c>
      <c r="F134" s="164" t="s">
        <v>158</v>
      </c>
      <c r="G134" s="165" t="s">
        <v>153</v>
      </c>
      <c r="H134" s="166">
        <v>5.7999999999999998</v>
      </c>
      <c r="I134" s="167"/>
      <c r="J134" s="168">
        <f>ROUND(I134*H134,2)</f>
        <v>0</v>
      </c>
      <c r="K134" s="164" t="s">
        <v>133</v>
      </c>
      <c r="L134" s="35"/>
      <c r="M134" s="169" t="s">
        <v>1</v>
      </c>
      <c r="N134" s="170" t="s">
        <v>41</v>
      </c>
      <c r="O134" s="73"/>
      <c r="P134" s="171">
        <f>O134*H134</f>
        <v>0</v>
      </c>
      <c r="Q134" s="171">
        <v>0.019599999999999999</v>
      </c>
      <c r="R134" s="171">
        <f>Q134*H134</f>
        <v>0.11367999999999999</v>
      </c>
      <c r="S134" s="171">
        <v>0</v>
      </c>
      <c r="T134" s="172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73" t="s">
        <v>154</v>
      </c>
      <c r="AT134" s="173" t="s">
        <v>117</v>
      </c>
      <c r="AU134" s="173" t="s">
        <v>83</v>
      </c>
      <c r="AY134" s="15" t="s">
        <v>114</v>
      </c>
      <c r="BE134" s="174">
        <f>IF(N134="základní",J134,0)</f>
        <v>0</v>
      </c>
      <c r="BF134" s="174">
        <f>IF(N134="snížená",J134,0)</f>
        <v>0</v>
      </c>
      <c r="BG134" s="174">
        <f>IF(N134="zákl. přenesená",J134,0)</f>
        <v>0</v>
      </c>
      <c r="BH134" s="174">
        <f>IF(N134="sníž. přenesená",J134,0)</f>
        <v>0</v>
      </c>
      <c r="BI134" s="174">
        <f>IF(N134="nulová",J134,0)</f>
        <v>0</v>
      </c>
      <c r="BJ134" s="15" t="s">
        <v>81</v>
      </c>
      <c r="BK134" s="174">
        <f>ROUND(I134*H134,2)</f>
        <v>0</v>
      </c>
      <c r="BL134" s="15" t="s">
        <v>154</v>
      </c>
      <c r="BM134" s="173" t="s">
        <v>159</v>
      </c>
    </row>
    <row r="135" s="2" customFormat="1" ht="24.15" customHeight="1">
      <c r="A135" s="34"/>
      <c r="B135" s="161"/>
      <c r="C135" s="162" t="s">
        <v>115</v>
      </c>
      <c r="D135" s="162" t="s">
        <v>117</v>
      </c>
      <c r="E135" s="163" t="s">
        <v>160</v>
      </c>
      <c r="F135" s="164" t="s">
        <v>161</v>
      </c>
      <c r="G135" s="165" t="s">
        <v>162</v>
      </c>
      <c r="H135" s="175"/>
      <c r="I135" s="167"/>
      <c r="J135" s="168">
        <f>ROUND(I135*H135,2)</f>
        <v>0</v>
      </c>
      <c r="K135" s="164" t="s">
        <v>133</v>
      </c>
      <c r="L135" s="35"/>
      <c r="M135" s="169" t="s">
        <v>1</v>
      </c>
      <c r="N135" s="170" t="s">
        <v>41</v>
      </c>
      <c r="O135" s="73"/>
      <c r="P135" s="171">
        <f>O135*H135</f>
        <v>0</v>
      </c>
      <c r="Q135" s="171">
        <v>0</v>
      </c>
      <c r="R135" s="171">
        <f>Q135*H135</f>
        <v>0</v>
      </c>
      <c r="S135" s="171">
        <v>0</v>
      </c>
      <c r="T135" s="17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73" t="s">
        <v>154</v>
      </c>
      <c r="AT135" s="173" t="s">
        <v>117</v>
      </c>
      <c r="AU135" s="173" t="s">
        <v>83</v>
      </c>
      <c r="AY135" s="15" t="s">
        <v>114</v>
      </c>
      <c r="BE135" s="174">
        <f>IF(N135="základní",J135,0)</f>
        <v>0</v>
      </c>
      <c r="BF135" s="174">
        <f>IF(N135="snížená",J135,0)</f>
        <v>0</v>
      </c>
      <c r="BG135" s="174">
        <f>IF(N135="zákl. přenesená",J135,0)</f>
        <v>0</v>
      </c>
      <c r="BH135" s="174">
        <f>IF(N135="sníž. přenesená",J135,0)</f>
        <v>0</v>
      </c>
      <c r="BI135" s="174">
        <f>IF(N135="nulová",J135,0)</f>
        <v>0</v>
      </c>
      <c r="BJ135" s="15" t="s">
        <v>81</v>
      </c>
      <c r="BK135" s="174">
        <f>ROUND(I135*H135,2)</f>
        <v>0</v>
      </c>
      <c r="BL135" s="15" t="s">
        <v>154</v>
      </c>
      <c r="BM135" s="173" t="s">
        <v>163</v>
      </c>
    </row>
    <row r="136" s="12" customFormat="1" ht="22.8" customHeight="1">
      <c r="A136" s="12"/>
      <c r="B136" s="148"/>
      <c r="C136" s="12"/>
      <c r="D136" s="149" t="s">
        <v>75</v>
      </c>
      <c r="E136" s="159" t="s">
        <v>164</v>
      </c>
      <c r="F136" s="159" t="s">
        <v>165</v>
      </c>
      <c r="G136" s="12"/>
      <c r="H136" s="12"/>
      <c r="I136" s="151"/>
      <c r="J136" s="160">
        <f>BK136</f>
        <v>0</v>
      </c>
      <c r="K136" s="12"/>
      <c r="L136" s="148"/>
      <c r="M136" s="153"/>
      <c r="N136" s="154"/>
      <c r="O136" s="154"/>
      <c r="P136" s="155">
        <f>SUM(P137:P146)</f>
        <v>0</v>
      </c>
      <c r="Q136" s="154"/>
      <c r="R136" s="155">
        <f>SUM(R137:R146)</f>
        <v>0.64974300000000007</v>
      </c>
      <c r="S136" s="154"/>
      <c r="T136" s="156">
        <f>SUM(T137:T146)</f>
        <v>0.23881200000000002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49" t="s">
        <v>83</v>
      </c>
      <c r="AT136" s="157" t="s">
        <v>75</v>
      </c>
      <c r="AU136" s="157" t="s">
        <v>81</v>
      </c>
      <c r="AY136" s="149" t="s">
        <v>114</v>
      </c>
      <c r="BK136" s="158">
        <f>SUM(BK137:BK146)</f>
        <v>0</v>
      </c>
    </row>
    <row r="137" s="2" customFormat="1" ht="16.5" customHeight="1">
      <c r="A137" s="34"/>
      <c r="B137" s="161"/>
      <c r="C137" s="162" t="s">
        <v>166</v>
      </c>
      <c r="D137" s="162" t="s">
        <v>117</v>
      </c>
      <c r="E137" s="163" t="s">
        <v>167</v>
      </c>
      <c r="F137" s="164" t="s">
        <v>168</v>
      </c>
      <c r="G137" s="165" t="s">
        <v>153</v>
      </c>
      <c r="H137" s="166">
        <v>8.6500000000000004</v>
      </c>
      <c r="I137" s="167"/>
      <c r="J137" s="168">
        <f>ROUND(I137*H137,2)</f>
        <v>0</v>
      </c>
      <c r="K137" s="164" t="s">
        <v>133</v>
      </c>
      <c r="L137" s="35"/>
      <c r="M137" s="169" t="s">
        <v>1</v>
      </c>
      <c r="N137" s="170" t="s">
        <v>41</v>
      </c>
      <c r="O137" s="73"/>
      <c r="P137" s="171">
        <f>O137*H137</f>
        <v>0</v>
      </c>
      <c r="Q137" s="171">
        <v>0</v>
      </c>
      <c r="R137" s="171">
        <f>Q137*H137</f>
        <v>0</v>
      </c>
      <c r="S137" s="171">
        <v>0.00728</v>
      </c>
      <c r="T137" s="172">
        <f>S137*H137</f>
        <v>0.062972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73" t="s">
        <v>154</v>
      </c>
      <c r="AT137" s="173" t="s">
        <v>117</v>
      </c>
      <c r="AU137" s="173" t="s">
        <v>83</v>
      </c>
      <c r="AY137" s="15" t="s">
        <v>114</v>
      </c>
      <c r="BE137" s="174">
        <f>IF(N137="základní",J137,0)</f>
        <v>0</v>
      </c>
      <c r="BF137" s="174">
        <f>IF(N137="snížená",J137,0)</f>
        <v>0</v>
      </c>
      <c r="BG137" s="174">
        <f>IF(N137="zákl. přenesená",J137,0)</f>
        <v>0</v>
      </c>
      <c r="BH137" s="174">
        <f>IF(N137="sníž. přenesená",J137,0)</f>
        <v>0</v>
      </c>
      <c r="BI137" s="174">
        <f>IF(N137="nulová",J137,0)</f>
        <v>0</v>
      </c>
      <c r="BJ137" s="15" t="s">
        <v>81</v>
      </c>
      <c r="BK137" s="174">
        <f>ROUND(I137*H137,2)</f>
        <v>0</v>
      </c>
      <c r="BL137" s="15" t="s">
        <v>154</v>
      </c>
      <c r="BM137" s="173" t="s">
        <v>169</v>
      </c>
    </row>
    <row r="138" s="2" customFormat="1" ht="16.5" customHeight="1">
      <c r="A138" s="34"/>
      <c r="B138" s="161"/>
      <c r="C138" s="162" t="s">
        <v>170</v>
      </c>
      <c r="D138" s="162" t="s">
        <v>117</v>
      </c>
      <c r="E138" s="163" t="s">
        <v>171</v>
      </c>
      <c r="F138" s="164" t="s">
        <v>172</v>
      </c>
      <c r="G138" s="165" t="s">
        <v>173</v>
      </c>
      <c r="H138" s="166">
        <v>6</v>
      </c>
      <c r="I138" s="167"/>
      <c r="J138" s="168">
        <f>ROUND(I138*H138,2)</f>
        <v>0</v>
      </c>
      <c r="K138" s="164" t="s">
        <v>133</v>
      </c>
      <c r="L138" s="35"/>
      <c r="M138" s="169" t="s">
        <v>1</v>
      </c>
      <c r="N138" s="170" t="s">
        <v>41</v>
      </c>
      <c r="O138" s="73"/>
      <c r="P138" s="171">
        <f>O138*H138</f>
        <v>0</v>
      </c>
      <c r="Q138" s="171">
        <v>0</v>
      </c>
      <c r="R138" s="171">
        <f>Q138*H138</f>
        <v>0</v>
      </c>
      <c r="S138" s="171">
        <v>0.0038</v>
      </c>
      <c r="T138" s="172">
        <f>S138*H138</f>
        <v>0.022800000000000001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73" t="s">
        <v>154</v>
      </c>
      <c r="AT138" s="173" t="s">
        <v>117</v>
      </c>
      <c r="AU138" s="173" t="s">
        <v>83</v>
      </c>
      <c r="AY138" s="15" t="s">
        <v>114</v>
      </c>
      <c r="BE138" s="174">
        <f>IF(N138="základní",J138,0)</f>
        <v>0</v>
      </c>
      <c r="BF138" s="174">
        <f>IF(N138="snížená",J138,0)</f>
        <v>0</v>
      </c>
      <c r="BG138" s="174">
        <f>IF(N138="zákl. přenesená",J138,0)</f>
        <v>0</v>
      </c>
      <c r="BH138" s="174">
        <f>IF(N138="sníž. přenesená",J138,0)</f>
        <v>0</v>
      </c>
      <c r="BI138" s="174">
        <f>IF(N138="nulová",J138,0)</f>
        <v>0</v>
      </c>
      <c r="BJ138" s="15" t="s">
        <v>81</v>
      </c>
      <c r="BK138" s="174">
        <f>ROUND(I138*H138,2)</f>
        <v>0</v>
      </c>
      <c r="BL138" s="15" t="s">
        <v>154</v>
      </c>
      <c r="BM138" s="173" t="s">
        <v>174</v>
      </c>
    </row>
    <row r="139" s="2" customFormat="1" ht="24.15" customHeight="1">
      <c r="A139" s="34"/>
      <c r="B139" s="161"/>
      <c r="C139" s="162" t="s">
        <v>175</v>
      </c>
      <c r="D139" s="162" t="s">
        <v>117</v>
      </c>
      <c r="E139" s="163" t="s">
        <v>176</v>
      </c>
      <c r="F139" s="164" t="s">
        <v>177</v>
      </c>
      <c r="G139" s="165" t="s">
        <v>173</v>
      </c>
      <c r="H139" s="166">
        <v>8</v>
      </c>
      <c r="I139" s="167"/>
      <c r="J139" s="168">
        <f>ROUND(I139*H139,2)</f>
        <v>0</v>
      </c>
      <c r="K139" s="164" t="s">
        <v>133</v>
      </c>
      <c r="L139" s="35"/>
      <c r="M139" s="169" t="s">
        <v>1</v>
      </c>
      <c r="N139" s="170" t="s">
        <v>41</v>
      </c>
      <c r="O139" s="73"/>
      <c r="P139" s="171">
        <f>O139*H139</f>
        <v>0</v>
      </c>
      <c r="Q139" s="171">
        <v>0</v>
      </c>
      <c r="R139" s="171">
        <f>Q139*H139</f>
        <v>0</v>
      </c>
      <c r="S139" s="171">
        <v>0.019130000000000001</v>
      </c>
      <c r="T139" s="172">
        <f>S139*H139</f>
        <v>0.15304000000000001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73" t="s">
        <v>154</v>
      </c>
      <c r="AT139" s="173" t="s">
        <v>117</v>
      </c>
      <c r="AU139" s="173" t="s">
        <v>83</v>
      </c>
      <c r="AY139" s="15" t="s">
        <v>114</v>
      </c>
      <c r="BE139" s="174">
        <f>IF(N139="základní",J139,0)</f>
        <v>0</v>
      </c>
      <c r="BF139" s="174">
        <f>IF(N139="snížená",J139,0)</f>
        <v>0</v>
      </c>
      <c r="BG139" s="174">
        <f>IF(N139="zákl. přenesená",J139,0)</f>
        <v>0</v>
      </c>
      <c r="BH139" s="174">
        <f>IF(N139="sníž. přenesená",J139,0)</f>
        <v>0</v>
      </c>
      <c r="BI139" s="174">
        <f>IF(N139="nulová",J139,0)</f>
        <v>0</v>
      </c>
      <c r="BJ139" s="15" t="s">
        <v>81</v>
      </c>
      <c r="BK139" s="174">
        <f>ROUND(I139*H139,2)</f>
        <v>0</v>
      </c>
      <c r="BL139" s="15" t="s">
        <v>154</v>
      </c>
      <c r="BM139" s="173" t="s">
        <v>178</v>
      </c>
    </row>
    <row r="140" s="2" customFormat="1" ht="24.15" customHeight="1">
      <c r="A140" s="34"/>
      <c r="B140" s="161"/>
      <c r="C140" s="162" t="s">
        <v>179</v>
      </c>
      <c r="D140" s="162" t="s">
        <v>117</v>
      </c>
      <c r="E140" s="163" t="s">
        <v>180</v>
      </c>
      <c r="F140" s="164" t="s">
        <v>181</v>
      </c>
      <c r="G140" s="165" t="s">
        <v>153</v>
      </c>
      <c r="H140" s="166">
        <v>8.6500000000000004</v>
      </c>
      <c r="I140" s="167"/>
      <c r="J140" s="168">
        <f>ROUND(I140*H140,2)</f>
        <v>0</v>
      </c>
      <c r="K140" s="164" t="s">
        <v>133</v>
      </c>
      <c r="L140" s="35"/>
      <c r="M140" s="169" t="s">
        <v>1</v>
      </c>
      <c r="N140" s="170" t="s">
        <v>41</v>
      </c>
      <c r="O140" s="73"/>
      <c r="P140" s="171">
        <f>O140*H140</f>
        <v>0</v>
      </c>
      <c r="Q140" s="171">
        <v>0.00662</v>
      </c>
      <c r="R140" s="171">
        <f>Q140*H140</f>
        <v>0.057263000000000001</v>
      </c>
      <c r="S140" s="171">
        <v>0</v>
      </c>
      <c r="T140" s="17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73" t="s">
        <v>154</v>
      </c>
      <c r="AT140" s="173" t="s">
        <v>117</v>
      </c>
      <c r="AU140" s="173" t="s">
        <v>83</v>
      </c>
      <c r="AY140" s="15" t="s">
        <v>114</v>
      </c>
      <c r="BE140" s="174">
        <f>IF(N140="základní",J140,0)</f>
        <v>0</v>
      </c>
      <c r="BF140" s="174">
        <f>IF(N140="snížená",J140,0)</f>
        <v>0</v>
      </c>
      <c r="BG140" s="174">
        <f>IF(N140="zákl. přenesená",J140,0)</f>
        <v>0</v>
      </c>
      <c r="BH140" s="174">
        <f>IF(N140="sníž. přenesená",J140,0)</f>
        <v>0</v>
      </c>
      <c r="BI140" s="174">
        <f>IF(N140="nulová",J140,0)</f>
        <v>0</v>
      </c>
      <c r="BJ140" s="15" t="s">
        <v>81</v>
      </c>
      <c r="BK140" s="174">
        <f>ROUND(I140*H140,2)</f>
        <v>0</v>
      </c>
      <c r="BL140" s="15" t="s">
        <v>154</v>
      </c>
      <c r="BM140" s="173" t="s">
        <v>182</v>
      </c>
    </row>
    <row r="141" s="2" customFormat="1" ht="16.5" customHeight="1">
      <c r="A141" s="34"/>
      <c r="B141" s="161"/>
      <c r="C141" s="162" t="s">
        <v>183</v>
      </c>
      <c r="D141" s="162" t="s">
        <v>117</v>
      </c>
      <c r="E141" s="163" t="s">
        <v>184</v>
      </c>
      <c r="F141" s="164" t="s">
        <v>185</v>
      </c>
      <c r="G141" s="165" t="s">
        <v>173</v>
      </c>
      <c r="H141" s="166">
        <v>6</v>
      </c>
      <c r="I141" s="167"/>
      <c r="J141" s="168">
        <f>ROUND(I141*H141,2)</f>
        <v>0</v>
      </c>
      <c r="K141" s="164" t="s">
        <v>133</v>
      </c>
      <c r="L141" s="35"/>
      <c r="M141" s="169" t="s">
        <v>1</v>
      </c>
      <c r="N141" s="170" t="s">
        <v>41</v>
      </c>
      <c r="O141" s="73"/>
      <c r="P141" s="171">
        <f>O141*H141</f>
        <v>0</v>
      </c>
      <c r="Q141" s="171">
        <v>0.0038</v>
      </c>
      <c r="R141" s="171">
        <f>Q141*H141</f>
        <v>0.022800000000000001</v>
      </c>
      <c r="S141" s="171">
        <v>0</v>
      </c>
      <c r="T141" s="17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73" t="s">
        <v>154</v>
      </c>
      <c r="AT141" s="173" t="s">
        <v>117</v>
      </c>
      <c r="AU141" s="173" t="s">
        <v>83</v>
      </c>
      <c r="AY141" s="15" t="s">
        <v>114</v>
      </c>
      <c r="BE141" s="174">
        <f>IF(N141="základní",J141,0)</f>
        <v>0</v>
      </c>
      <c r="BF141" s="174">
        <f>IF(N141="snížená",J141,0)</f>
        <v>0</v>
      </c>
      <c r="BG141" s="174">
        <f>IF(N141="zákl. přenesená",J141,0)</f>
        <v>0</v>
      </c>
      <c r="BH141" s="174">
        <f>IF(N141="sníž. přenesená",J141,0)</f>
        <v>0</v>
      </c>
      <c r="BI141" s="174">
        <f>IF(N141="nulová",J141,0)</f>
        <v>0</v>
      </c>
      <c r="BJ141" s="15" t="s">
        <v>81</v>
      </c>
      <c r="BK141" s="174">
        <f>ROUND(I141*H141,2)</f>
        <v>0</v>
      </c>
      <c r="BL141" s="15" t="s">
        <v>154</v>
      </c>
      <c r="BM141" s="173" t="s">
        <v>186</v>
      </c>
    </row>
    <row r="142" s="2" customFormat="1" ht="24.15" customHeight="1">
      <c r="A142" s="34"/>
      <c r="B142" s="161"/>
      <c r="C142" s="162" t="s">
        <v>8</v>
      </c>
      <c r="D142" s="162" t="s">
        <v>117</v>
      </c>
      <c r="E142" s="163" t="s">
        <v>187</v>
      </c>
      <c r="F142" s="164" t="s">
        <v>188</v>
      </c>
      <c r="G142" s="165" t="s">
        <v>173</v>
      </c>
      <c r="H142" s="166">
        <v>8</v>
      </c>
      <c r="I142" s="167"/>
      <c r="J142" s="168">
        <f>ROUND(I142*H142,2)</f>
        <v>0</v>
      </c>
      <c r="K142" s="164" t="s">
        <v>133</v>
      </c>
      <c r="L142" s="35"/>
      <c r="M142" s="169" t="s">
        <v>1</v>
      </c>
      <c r="N142" s="170" t="s">
        <v>41</v>
      </c>
      <c r="O142" s="73"/>
      <c r="P142" s="171">
        <f>O142*H142</f>
        <v>0</v>
      </c>
      <c r="Q142" s="171">
        <v>0.01478</v>
      </c>
      <c r="R142" s="171">
        <f>Q142*H142</f>
        <v>0.11824</v>
      </c>
      <c r="S142" s="171">
        <v>0</v>
      </c>
      <c r="T142" s="17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73" t="s">
        <v>154</v>
      </c>
      <c r="AT142" s="173" t="s">
        <v>117</v>
      </c>
      <c r="AU142" s="173" t="s">
        <v>83</v>
      </c>
      <c r="AY142" s="15" t="s">
        <v>114</v>
      </c>
      <c r="BE142" s="174">
        <f>IF(N142="základní",J142,0)</f>
        <v>0</v>
      </c>
      <c r="BF142" s="174">
        <f>IF(N142="snížená",J142,0)</f>
        <v>0</v>
      </c>
      <c r="BG142" s="174">
        <f>IF(N142="zákl. přenesená",J142,0)</f>
        <v>0</v>
      </c>
      <c r="BH142" s="174">
        <f>IF(N142="sníž. přenesená",J142,0)</f>
        <v>0</v>
      </c>
      <c r="BI142" s="174">
        <f>IF(N142="nulová",J142,0)</f>
        <v>0</v>
      </c>
      <c r="BJ142" s="15" t="s">
        <v>81</v>
      </c>
      <c r="BK142" s="174">
        <f>ROUND(I142*H142,2)</f>
        <v>0</v>
      </c>
      <c r="BL142" s="15" t="s">
        <v>154</v>
      </c>
      <c r="BM142" s="173" t="s">
        <v>189</v>
      </c>
    </row>
    <row r="143" s="2" customFormat="1" ht="16.5" customHeight="1">
      <c r="A143" s="34"/>
      <c r="B143" s="161"/>
      <c r="C143" s="162" t="s">
        <v>154</v>
      </c>
      <c r="D143" s="162" t="s">
        <v>117</v>
      </c>
      <c r="E143" s="163" t="s">
        <v>190</v>
      </c>
      <c r="F143" s="164" t="s">
        <v>191</v>
      </c>
      <c r="G143" s="165" t="s">
        <v>173</v>
      </c>
      <c r="H143" s="166">
        <v>36.200000000000003</v>
      </c>
      <c r="I143" s="167"/>
      <c r="J143" s="168">
        <f>ROUND(I143*H143,2)</f>
        <v>0</v>
      </c>
      <c r="K143" s="164" t="s">
        <v>1</v>
      </c>
      <c r="L143" s="35"/>
      <c r="M143" s="169" t="s">
        <v>1</v>
      </c>
      <c r="N143" s="170" t="s">
        <v>41</v>
      </c>
      <c r="O143" s="73"/>
      <c r="P143" s="171">
        <f>O143*H143</f>
        <v>0</v>
      </c>
      <c r="Q143" s="171">
        <v>0.0038</v>
      </c>
      <c r="R143" s="171">
        <f>Q143*H143</f>
        <v>0.13756000000000002</v>
      </c>
      <c r="S143" s="171">
        <v>0</v>
      </c>
      <c r="T143" s="17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73" t="s">
        <v>154</v>
      </c>
      <c r="AT143" s="173" t="s">
        <v>117</v>
      </c>
      <c r="AU143" s="173" t="s">
        <v>83</v>
      </c>
      <c r="AY143" s="15" t="s">
        <v>114</v>
      </c>
      <c r="BE143" s="174">
        <f>IF(N143="základní",J143,0)</f>
        <v>0</v>
      </c>
      <c r="BF143" s="174">
        <f>IF(N143="snížená",J143,0)</f>
        <v>0</v>
      </c>
      <c r="BG143" s="174">
        <f>IF(N143="zákl. přenesená",J143,0)</f>
        <v>0</v>
      </c>
      <c r="BH143" s="174">
        <f>IF(N143="sníž. přenesená",J143,0)</f>
        <v>0</v>
      </c>
      <c r="BI143" s="174">
        <f>IF(N143="nulová",J143,0)</f>
        <v>0</v>
      </c>
      <c r="BJ143" s="15" t="s">
        <v>81</v>
      </c>
      <c r="BK143" s="174">
        <f>ROUND(I143*H143,2)</f>
        <v>0</v>
      </c>
      <c r="BL143" s="15" t="s">
        <v>154</v>
      </c>
      <c r="BM143" s="173" t="s">
        <v>192</v>
      </c>
    </row>
    <row r="144" s="2" customFormat="1" ht="21.75" customHeight="1">
      <c r="A144" s="34"/>
      <c r="B144" s="161"/>
      <c r="C144" s="162" t="s">
        <v>193</v>
      </c>
      <c r="D144" s="162" t="s">
        <v>117</v>
      </c>
      <c r="E144" s="163" t="s">
        <v>194</v>
      </c>
      <c r="F144" s="164" t="s">
        <v>195</v>
      </c>
      <c r="G144" s="165" t="s">
        <v>173</v>
      </c>
      <c r="H144" s="166">
        <v>26.300000000000001</v>
      </c>
      <c r="I144" s="167"/>
      <c r="J144" s="168">
        <f>ROUND(I144*H144,2)</f>
        <v>0</v>
      </c>
      <c r="K144" s="164" t="s">
        <v>1</v>
      </c>
      <c r="L144" s="35"/>
      <c r="M144" s="169" t="s">
        <v>1</v>
      </c>
      <c r="N144" s="170" t="s">
        <v>41</v>
      </c>
      <c r="O144" s="73"/>
      <c r="P144" s="171">
        <f>O144*H144</f>
        <v>0</v>
      </c>
      <c r="Q144" s="171">
        <v>0.0038</v>
      </c>
      <c r="R144" s="171">
        <f>Q144*H144</f>
        <v>0.099940000000000001</v>
      </c>
      <c r="S144" s="171">
        <v>0</v>
      </c>
      <c r="T144" s="17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73" t="s">
        <v>154</v>
      </c>
      <c r="AT144" s="173" t="s">
        <v>117</v>
      </c>
      <c r="AU144" s="173" t="s">
        <v>83</v>
      </c>
      <c r="AY144" s="15" t="s">
        <v>114</v>
      </c>
      <c r="BE144" s="174">
        <f>IF(N144="základní",J144,0)</f>
        <v>0</v>
      </c>
      <c r="BF144" s="174">
        <f>IF(N144="snížená",J144,0)</f>
        <v>0</v>
      </c>
      <c r="BG144" s="174">
        <f>IF(N144="zákl. přenesená",J144,0)</f>
        <v>0</v>
      </c>
      <c r="BH144" s="174">
        <f>IF(N144="sníž. přenesená",J144,0)</f>
        <v>0</v>
      </c>
      <c r="BI144" s="174">
        <f>IF(N144="nulová",J144,0)</f>
        <v>0</v>
      </c>
      <c r="BJ144" s="15" t="s">
        <v>81</v>
      </c>
      <c r="BK144" s="174">
        <f>ROUND(I144*H144,2)</f>
        <v>0</v>
      </c>
      <c r="BL144" s="15" t="s">
        <v>154</v>
      </c>
      <c r="BM144" s="173" t="s">
        <v>196</v>
      </c>
    </row>
    <row r="145" s="2" customFormat="1" ht="24.15" customHeight="1">
      <c r="A145" s="34"/>
      <c r="B145" s="161"/>
      <c r="C145" s="162" t="s">
        <v>197</v>
      </c>
      <c r="D145" s="162" t="s">
        <v>117</v>
      </c>
      <c r="E145" s="163" t="s">
        <v>198</v>
      </c>
      <c r="F145" s="164" t="s">
        <v>199</v>
      </c>
      <c r="G145" s="165" t="s">
        <v>200</v>
      </c>
      <c r="H145" s="166">
        <v>56.299999999999997</v>
      </c>
      <c r="I145" s="167"/>
      <c r="J145" s="168">
        <f>ROUND(I145*H145,2)</f>
        <v>0</v>
      </c>
      <c r="K145" s="164" t="s">
        <v>1</v>
      </c>
      <c r="L145" s="35"/>
      <c r="M145" s="169" t="s">
        <v>1</v>
      </c>
      <c r="N145" s="170" t="s">
        <v>41</v>
      </c>
      <c r="O145" s="73"/>
      <c r="P145" s="171">
        <f>O145*H145</f>
        <v>0</v>
      </c>
      <c r="Q145" s="171">
        <v>0.0038</v>
      </c>
      <c r="R145" s="171">
        <f>Q145*H145</f>
        <v>0.21393999999999999</v>
      </c>
      <c r="S145" s="171">
        <v>0</v>
      </c>
      <c r="T145" s="17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73" t="s">
        <v>154</v>
      </c>
      <c r="AT145" s="173" t="s">
        <v>117</v>
      </c>
      <c r="AU145" s="173" t="s">
        <v>83</v>
      </c>
      <c r="AY145" s="15" t="s">
        <v>114</v>
      </c>
      <c r="BE145" s="174">
        <f>IF(N145="základní",J145,0)</f>
        <v>0</v>
      </c>
      <c r="BF145" s="174">
        <f>IF(N145="snížená",J145,0)</f>
        <v>0</v>
      </c>
      <c r="BG145" s="174">
        <f>IF(N145="zákl. přenesená",J145,0)</f>
        <v>0</v>
      </c>
      <c r="BH145" s="174">
        <f>IF(N145="sníž. přenesená",J145,0)</f>
        <v>0</v>
      </c>
      <c r="BI145" s="174">
        <f>IF(N145="nulová",J145,0)</f>
        <v>0</v>
      </c>
      <c r="BJ145" s="15" t="s">
        <v>81</v>
      </c>
      <c r="BK145" s="174">
        <f>ROUND(I145*H145,2)</f>
        <v>0</v>
      </c>
      <c r="BL145" s="15" t="s">
        <v>154</v>
      </c>
      <c r="BM145" s="173" t="s">
        <v>201</v>
      </c>
    </row>
    <row r="146" s="2" customFormat="1" ht="24.15" customHeight="1">
      <c r="A146" s="34"/>
      <c r="B146" s="161"/>
      <c r="C146" s="162" t="s">
        <v>202</v>
      </c>
      <c r="D146" s="162" t="s">
        <v>117</v>
      </c>
      <c r="E146" s="163" t="s">
        <v>203</v>
      </c>
      <c r="F146" s="164" t="s">
        <v>204</v>
      </c>
      <c r="G146" s="165" t="s">
        <v>162</v>
      </c>
      <c r="H146" s="175"/>
      <c r="I146" s="167"/>
      <c r="J146" s="168">
        <f>ROUND(I146*H146,2)</f>
        <v>0</v>
      </c>
      <c r="K146" s="164" t="s">
        <v>133</v>
      </c>
      <c r="L146" s="35"/>
      <c r="M146" s="169" t="s">
        <v>1</v>
      </c>
      <c r="N146" s="170" t="s">
        <v>41</v>
      </c>
      <c r="O146" s="73"/>
      <c r="P146" s="171">
        <f>O146*H146</f>
        <v>0</v>
      </c>
      <c r="Q146" s="171">
        <v>0</v>
      </c>
      <c r="R146" s="171">
        <f>Q146*H146</f>
        <v>0</v>
      </c>
      <c r="S146" s="171">
        <v>0</v>
      </c>
      <c r="T146" s="17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73" t="s">
        <v>154</v>
      </c>
      <c r="AT146" s="173" t="s">
        <v>117</v>
      </c>
      <c r="AU146" s="173" t="s">
        <v>83</v>
      </c>
      <c r="AY146" s="15" t="s">
        <v>114</v>
      </c>
      <c r="BE146" s="174">
        <f>IF(N146="základní",J146,0)</f>
        <v>0</v>
      </c>
      <c r="BF146" s="174">
        <f>IF(N146="snížená",J146,0)</f>
        <v>0</v>
      </c>
      <c r="BG146" s="174">
        <f>IF(N146="zákl. přenesená",J146,0)</f>
        <v>0</v>
      </c>
      <c r="BH146" s="174">
        <f>IF(N146="sníž. přenesená",J146,0)</f>
        <v>0</v>
      </c>
      <c r="BI146" s="174">
        <f>IF(N146="nulová",J146,0)</f>
        <v>0</v>
      </c>
      <c r="BJ146" s="15" t="s">
        <v>81</v>
      </c>
      <c r="BK146" s="174">
        <f>ROUND(I146*H146,2)</f>
        <v>0</v>
      </c>
      <c r="BL146" s="15" t="s">
        <v>154</v>
      </c>
      <c r="BM146" s="173" t="s">
        <v>205</v>
      </c>
    </row>
    <row r="147" s="12" customFormat="1" ht="25.92" customHeight="1">
      <c r="A147" s="12"/>
      <c r="B147" s="148"/>
      <c r="C147" s="12"/>
      <c r="D147" s="149" t="s">
        <v>75</v>
      </c>
      <c r="E147" s="150" t="s">
        <v>206</v>
      </c>
      <c r="F147" s="150" t="s">
        <v>207</v>
      </c>
      <c r="G147" s="12"/>
      <c r="H147" s="12"/>
      <c r="I147" s="151"/>
      <c r="J147" s="152">
        <f>BK147</f>
        <v>0</v>
      </c>
      <c r="K147" s="12"/>
      <c r="L147" s="148"/>
      <c r="M147" s="153"/>
      <c r="N147" s="154"/>
      <c r="O147" s="154"/>
      <c r="P147" s="155">
        <f>P148+P150</f>
        <v>0</v>
      </c>
      <c r="Q147" s="154"/>
      <c r="R147" s="155">
        <f>R148+R150</f>
        <v>0</v>
      </c>
      <c r="S147" s="154"/>
      <c r="T147" s="156">
        <f>T148+T150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49" t="s">
        <v>138</v>
      </c>
      <c r="AT147" s="157" t="s">
        <v>75</v>
      </c>
      <c r="AU147" s="157" t="s">
        <v>76</v>
      </c>
      <c r="AY147" s="149" t="s">
        <v>114</v>
      </c>
      <c r="BK147" s="158">
        <f>BK148+BK150</f>
        <v>0</v>
      </c>
    </row>
    <row r="148" s="12" customFormat="1" ht="22.8" customHeight="1">
      <c r="A148" s="12"/>
      <c r="B148" s="148"/>
      <c r="C148" s="12"/>
      <c r="D148" s="149" t="s">
        <v>75</v>
      </c>
      <c r="E148" s="159" t="s">
        <v>208</v>
      </c>
      <c r="F148" s="159" t="s">
        <v>209</v>
      </c>
      <c r="G148" s="12"/>
      <c r="H148" s="12"/>
      <c r="I148" s="151"/>
      <c r="J148" s="160">
        <f>BK148</f>
        <v>0</v>
      </c>
      <c r="K148" s="12"/>
      <c r="L148" s="148"/>
      <c r="M148" s="153"/>
      <c r="N148" s="154"/>
      <c r="O148" s="154"/>
      <c r="P148" s="155">
        <f>P149</f>
        <v>0</v>
      </c>
      <c r="Q148" s="154"/>
      <c r="R148" s="155">
        <f>R149</f>
        <v>0</v>
      </c>
      <c r="S148" s="154"/>
      <c r="T148" s="156">
        <f>T149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49" t="s">
        <v>138</v>
      </c>
      <c r="AT148" s="157" t="s">
        <v>75</v>
      </c>
      <c r="AU148" s="157" t="s">
        <v>81</v>
      </c>
      <c r="AY148" s="149" t="s">
        <v>114</v>
      </c>
      <c r="BK148" s="158">
        <f>BK149</f>
        <v>0</v>
      </c>
    </row>
    <row r="149" s="2" customFormat="1" ht="16.5" customHeight="1">
      <c r="A149" s="34"/>
      <c r="B149" s="161"/>
      <c r="C149" s="162" t="s">
        <v>210</v>
      </c>
      <c r="D149" s="162" t="s">
        <v>117</v>
      </c>
      <c r="E149" s="163" t="s">
        <v>211</v>
      </c>
      <c r="F149" s="164" t="s">
        <v>212</v>
      </c>
      <c r="G149" s="165" t="s">
        <v>125</v>
      </c>
      <c r="H149" s="166">
        <v>1</v>
      </c>
      <c r="I149" s="167"/>
      <c r="J149" s="168">
        <f>ROUND(I149*H149,2)</f>
        <v>0</v>
      </c>
      <c r="K149" s="164" t="s">
        <v>133</v>
      </c>
      <c r="L149" s="35"/>
      <c r="M149" s="169" t="s">
        <v>1</v>
      </c>
      <c r="N149" s="170" t="s">
        <v>41</v>
      </c>
      <c r="O149" s="73"/>
      <c r="P149" s="171">
        <f>O149*H149</f>
        <v>0</v>
      </c>
      <c r="Q149" s="171">
        <v>0</v>
      </c>
      <c r="R149" s="171">
        <f>Q149*H149</f>
        <v>0</v>
      </c>
      <c r="S149" s="171">
        <v>0</v>
      </c>
      <c r="T149" s="17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73" t="s">
        <v>213</v>
      </c>
      <c r="AT149" s="173" t="s">
        <v>117</v>
      </c>
      <c r="AU149" s="173" t="s">
        <v>83</v>
      </c>
      <c r="AY149" s="15" t="s">
        <v>114</v>
      </c>
      <c r="BE149" s="174">
        <f>IF(N149="základní",J149,0)</f>
        <v>0</v>
      </c>
      <c r="BF149" s="174">
        <f>IF(N149="snížená",J149,0)</f>
        <v>0</v>
      </c>
      <c r="BG149" s="174">
        <f>IF(N149="zákl. přenesená",J149,0)</f>
        <v>0</v>
      </c>
      <c r="BH149" s="174">
        <f>IF(N149="sníž. přenesená",J149,0)</f>
        <v>0</v>
      </c>
      <c r="BI149" s="174">
        <f>IF(N149="nulová",J149,0)</f>
        <v>0</v>
      </c>
      <c r="BJ149" s="15" t="s">
        <v>81</v>
      </c>
      <c r="BK149" s="174">
        <f>ROUND(I149*H149,2)</f>
        <v>0</v>
      </c>
      <c r="BL149" s="15" t="s">
        <v>213</v>
      </c>
      <c r="BM149" s="173" t="s">
        <v>214</v>
      </c>
    </row>
    <row r="150" s="12" customFormat="1" ht="22.8" customHeight="1">
      <c r="A150" s="12"/>
      <c r="B150" s="148"/>
      <c r="C150" s="12"/>
      <c r="D150" s="149" t="s">
        <v>75</v>
      </c>
      <c r="E150" s="159" t="s">
        <v>215</v>
      </c>
      <c r="F150" s="159" t="s">
        <v>216</v>
      </c>
      <c r="G150" s="12"/>
      <c r="H150" s="12"/>
      <c r="I150" s="151"/>
      <c r="J150" s="160">
        <f>BK150</f>
        <v>0</v>
      </c>
      <c r="K150" s="12"/>
      <c r="L150" s="148"/>
      <c r="M150" s="153"/>
      <c r="N150" s="154"/>
      <c r="O150" s="154"/>
      <c r="P150" s="155">
        <f>P151</f>
        <v>0</v>
      </c>
      <c r="Q150" s="154"/>
      <c r="R150" s="155">
        <f>R151</f>
        <v>0</v>
      </c>
      <c r="S150" s="154"/>
      <c r="T150" s="156">
        <f>T151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49" t="s">
        <v>138</v>
      </c>
      <c r="AT150" s="157" t="s">
        <v>75</v>
      </c>
      <c r="AU150" s="157" t="s">
        <v>81</v>
      </c>
      <c r="AY150" s="149" t="s">
        <v>114</v>
      </c>
      <c r="BK150" s="158">
        <f>BK151</f>
        <v>0</v>
      </c>
    </row>
    <row r="151" s="2" customFormat="1" ht="16.5" customHeight="1">
      <c r="A151" s="34"/>
      <c r="B151" s="161"/>
      <c r="C151" s="162" t="s">
        <v>7</v>
      </c>
      <c r="D151" s="162" t="s">
        <v>117</v>
      </c>
      <c r="E151" s="163" t="s">
        <v>217</v>
      </c>
      <c r="F151" s="164" t="s">
        <v>218</v>
      </c>
      <c r="G151" s="165" t="s">
        <v>125</v>
      </c>
      <c r="H151" s="166">
        <v>1</v>
      </c>
      <c r="I151" s="167"/>
      <c r="J151" s="168">
        <f>ROUND(I151*H151,2)</f>
        <v>0</v>
      </c>
      <c r="K151" s="164" t="s">
        <v>133</v>
      </c>
      <c r="L151" s="35"/>
      <c r="M151" s="176" t="s">
        <v>1</v>
      </c>
      <c r="N151" s="177" t="s">
        <v>41</v>
      </c>
      <c r="O151" s="178"/>
      <c r="P151" s="179">
        <f>O151*H151</f>
        <v>0</v>
      </c>
      <c r="Q151" s="179">
        <v>0</v>
      </c>
      <c r="R151" s="179">
        <f>Q151*H151</f>
        <v>0</v>
      </c>
      <c r="S151" s="179">
        <v>0</v>
      </c>
      <c r="T151" s="18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73" t="s">
        <v>213</v>
      </c>
      <c r="AT151" s="173" t="s">
        <v>117</v>
      </c>
      <c r="AU151" s="173" t="s">
        <v>83</v>
      </c>
      <c r="AY151" s="15" t="s">
        <v>114</v>
      </c>
      <c r="BE151" s="174">
        <f>IF(N151="základní",J151,0)</f>
        <v>0</v>
      </c>
      <c r="BF151" s="174">
        <f>IF(N151="snížená",J151,0)</f>
        <v>0</v>
      </c>
      <c r="BG151" s="174">
        <f>IF(N151="zákl. přenesená",J151,0)</f>
        <v>0</v>
      </c>
      <c r="BH151" s="174">
        <f>IF(N151="sníž. přenesená",J151,0)</f>
        <v>0</v>
      </c>
      <c r="BI151" s="174">
        <f>IF(N151="nulová",J151,0)</f>
        <v>0</v>
      </c>
      <c r="BJ151" s="15" t="s">
        <v>81</v>
      </c>
      <c r="BK151" s="174">
        <f>ROUND(I151*H151,2)</f>
        <v>0</v>
      </c>
      <c r="BL151" s="15" t="s">
        <v>213</v>
      </c>
      <c r="BM151" s="173" t="s">
        <v>219</v>
      </c>
    </row>
    <row r="152" s="2" customFormat="1" ht="6.96" customHeight="1">
      <c r="A152" s="34"/>
      <c r="B152" s="56"/>
      <c r="C152" s="57"/>
      <c r="D152" s="57"/>
      <c r="E152" s="57"/>
      <c r="F152" s="57"/>
      <c r="G152" s="57"/>
      <c r="H152" s="57"/>
      <c r="I152" s="57"/>
      <c r="J152" s="57"/>
      <c r="K152" s="57"/>
      <c r="L152" s="35"/>
      <c r="M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</row>
  </sheetData>
  <autoFilter ref="C120:K151"/>
  <mergeCells count="6">
    <mergeCell ref="E7:H7"/>
    <mergeCell ref="E16:H16"/>
    <mergeCell ref="E25:H25"/>
    <mergeCell ref="E85:H85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2023-06-07T13:03:35Z</dcterms:created>
  <dcterms:modified xsi:type="dcterms:W3CDTF">2023-06-07T13:03:38Z</dcterms:modified>
</cp:coreProperties>
</file>