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kapitulace stavby" sheetId="1" state="visible" r:id="rId2"/>
    <sheet name="Janska18,2oprava - Oprava..." sheetId="2" state="visible" r:id="rId3"/>
  </sheets>
  <definedNames>
    <definedName function="false" hidden="false" localSheetId="1" name="_xlnm.Print_Area" vbProcedure="false">'Janska18,2oprava - Oprava...'!$C$4:$J$76,'Janska18,2oprava - Oprava...'!$C$82:$J$107,'Janska18,2oprava - Oprava...'!$C$113:$K$200</definedName>
    <definedName function="false" hidden="false" localSheetId="1" name="_xlnm.Print_Titles" vbProcedure="false">'Janska18,2oprava - Oprava...'!$123:$123</definedName>
    <definedName function="false" hidden="true" localSheetId="1" name="_xlnm._FilterDatabase" vbProcedure="false">'Janska18,2oprava - Oprava...'!$C$123:$K$200</definedName>
    <definedName function="false" hidden="false" localSheetId="0" name="_xlnm.Print_Area" vbProcedure="false">'Rekapitulace stavby'!$D$4:$AO$76,'Rekapitulace stavby'!$C$82:$AQ$96</definedName>
    <definedName function="false" hidden="false" localSheetId="0" name="_xlnm.Print_Titles" vbProcedure="false">'Rekapitulace stavby'!$92:$92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<sst xmlns="http://schemas.openxmlformats.org/spreadsheetml/2006/main" count="1028" uniqueCount="302">
  <si>
    <t xml:space="preserve">Export Komplet</t>
  </si>
  <si>
    <t xml:space="preserve">2.0</t>
  </si>
  <si>
    <t xml:space="preserve">False</t>
  </si>
  <si>
    <t xml:space="preserve">{4d259b77-cd33-400b-814d-ae7b688c63fd}</t>
  </si>
  <si>
    <t xml:space="preserve">&gt;&gt;  skryté sloupce  &lt;&lt;</t>
  </si>
  <si>
    <t xml:space="preserve">0,01</t>
  </si>
  <si>
    <t xml:space="preserve">21</t>
  </si>
  <si>
    <t xml:space="preserve">15</t>
  </si>
  <si>
    <t xml:space="preserve">REKAPITULACE STAVBY</t>
  </si>
  <si>
    <t xml:space="preserve">v ---  níže se nacházejí doplnkové a pomocné údaje k sestavám  --- v</t>
  </si>
  <si>
    <t xml:space="preserve">Návod na vyplnění</t>
  </si>
  <si>
    <t xml:space="preserve">0,001</t>
  </si>
  <si>
    <t xml:space="preserve">Kód:</t>
  </si>
  <si>
    <t xml:space="preserve">Janska18,2oprava</t>
  </si>
  <si>
    <t xml:space="preserve">Měnit lze pouze buňky se žlutým podbarvením!
1) na prvním listu Rekapitulace stavby vyplňte v sestavě
    a) Souhrnný list
       - údaje o Uchazeči
         (přenesou se do ostatních sestav i v jiných listech)
    b) Rekapitulace objektů
       - potřebné Ostatní náklady
2) na vybraných listech vyplňte v sestavě
    a) Krycí list
       - údaje o Uchazeči, pokud se liší od údajů o Uchazeči na Souhrnném listu
         (údaje se přenesou do ostatních sestav v daném listu)
    b) Rekapitulace rozpočtu
       - potřebné Ostatní náklady
    c) Celkové náklady za stavbu
       - ceny u položek
       - množství, pokud má žluté podbarvení
       - a v případě potřeby poznámku (ta je ve skrytém sloupci)</t>
  </si>
  <si>
    <t xml:space="preserve">Stavba:</t>
  </si>
  <si>
    <t xml:space="preserve">Oprava bytu na Jánské 18, byt č.2</t>
  </si>
  <si>
    <t xml:space="preserve">KSO:</t>
  </si>
  <si>
    <t xml:space="preserve">CC-CZ:</t>
  </si>
  <si>
    <t xml:space="preserve">Místo:</t>
  </si>
  <si>
    <t xml:space="preserve">Jánská 18,Brno</t>
  </si>
  <si>
    <t xml:space="preserve">Datum:</t>
  </si>
  <si>
    <t xml:space="preserve">5. 8. 2023</t>
  </si>
  <si>
    <t xml:space="preserve">Zadavatel:</t>
  </si>
  <si>
    <t xml:space="preserve">IČ:</t>
  </si>
  <si>
    <t xml:space="preserve">MmBrna,OSM,Husova 3</t>
  </si>
  <si>
    <t xml:space="preserve">DIČ:</t>
  </si>
  <si>
    <t xml:space="preserve">Uchazeč:</t>
  </si>
  <si>
    <t xml:space="preserve">Vyplň údaj</t>
  </si>
  <si>
    <t xml:space="preserve">Projektant:</t>
  </si>
  <si>
    <t xml:space="preserve">Radka Volková</t>
  </si>
  <si>
    <t xml:space="preserve">True</t>
  </si>
  <si>
    <t xml:space="preserve">Zpracovatel:</t>
  </si>
  <si>
    <t xml:space="preserve">Poznámka:</t>
  </si>
  <si>
    <t xml:space="preserve">Cena bez DPH</t>
  </si>
  <si>
    <t xml:space="preserve">Sazba daně</t>
  </si>
  <si>
    <t xml:space="preserve">Základ daně</t>
  </si>
  <si>
    <t xml:space="preserve">Výše daně</t>
  </si>
  <si>
    <t xml:space="preserve">DPH</t>
  </si>
  <si>
    <t xml:space="preserve">základní</t>
  </si>
  <si>
    <t xml:space="preserve">snížená</t>
  </si>
  <si>
    <t xml:space="preserve">zákl. přenesená</t>
  </si>
  <si>
    <t xml:space="preserve">sníž. přenesená</t>
  </si>
  <si>
    <t xml:space="preserve">nulová</t>
  </si>
  <si>
    <t xml:space="preserve">Cena s DPH</t>
  </si>
  <si>
    <t xml:space="preserve">v</t>
  </si>
  <si>
    <t xml:space="preserve">CZK</t>
  </si>
  <si>
    <t xml:space="preserve">Projektant</t>
  </si>
  <si>
    <t xml:space="preserve">Zpracovatel</t>
  </si>
  <si>
    <t xml:space="preserve">Datum a podpis:</t>
  </si>
  <si>
    <t xml:space="preserve">Razítko</t>
  </si>
  <si>
    <t xml:space="preserve">Objednavatel</t>
  </si>
  <si>
    <t xml:space="preserve">Uchazeč</t>
  </si>
  <si>
    <t xml:space="preserve">REKAPITULACE OBJEKTŮ STAVBY A SOUPISŮ PRACÍ</t>
  </si>
  <si>
    <t xml:space="preserve">Informatívní údaje z listů zakázek</t>
  </si>
  <si>
    <t xml:space="preserve">Kód</t>
  </si>
  <si>
    <t xml:space="preserve">Popis</t>
  </si>
  <si>
    <t xml:space="preserve">Cena bez DPH [CZK]</t>
  </si>
  <si>
    <t xml:space="preserve">Cena s DPH [CZK]</t>
  </si>
  <si>
    <t xml:space="preserve">Typ</t>
  </si>
  <si>
    <t xml:space="preserve">z toho Ostat.
náklady [CZK]</t>
  </si>
  <si>
    <t xml:space="preserve">DPH [CZK]</t>
  </si>
  <si>
    <t xml:space="preserve">Normohodiny [h]</t>
  </si>
  <si>
    <t xml:space="preserve">DPH základní [CZK]</t>
  </si>
  <si>
    <t xml:space="preserve">DPH snížená [CZK]</t>
  </si>
  <si>
    <t xml:space="preserve">DPH základní přenesená
[CZK]</t>
  </si>
  <si>
    <t xml:space="preserve">DPH snížená přenesená
[CZK]</t>
  </si>
  <si>
    <t xml:space="preserve">Základna
DPH základní</t>
  </si>
  <si>
    <t xml:space="preserve">Základna
DPH snížená</t>
  </si>
  <si>
    <t xml:space="preserve">Základna
DPH zákl. přenesená</t>
  </si>
  <si>
    <t xml:space="preserve">Základna
DPH sníž. přenesená</t>
  </si>
  <si>
    <t xml:space="preserve">Základna
DPH nulová</t>
  </si>
  <si>
    <t xml:space="preserve">Náklady z rozpočtů</t>
  </si>
  <si>
    <t xml:space="preserve">D</t>
  </si>
  <si>
    <t xml:space="preserve">0</t>
  </si>
  <si>
    <t xml:space="preserve">IMPORT</t>
  </si>
  <si>
    <t xml:space="preserve">{00000000-0000-0000-0000-000000000000}</t>
  </si>
  <si>
    <t xml:space="preserve">/</t>
  </si>
  <si>
    <t xml:space="preserve">STA</t>
  </si>
  <si>
    <t xml:space="preserve">1</t>
  </si>
  <si>
    <t xml:space="preserve">###NOINSERT###</t>
  </si>
  <si>
    <t xml:space="preserve">KRYCÍ LIST SOUPISU PRACÍ</t>
  </si>
  <si>
    <t xml:space="preserve">REKAPITULACE ČLENĚNÍ SOUPISU PRACÍ</t>
  </si>
  <si>
    <t xml:space="preserve">Kód dílu - Popis</t>
  </si>
  <si>
    <t xml:space="preserve">Cena celkem [CZK]</t>
  </si>
  <si>
    <t xml:space="preserve">Náklady ze soupisu prací</t>
  </si>
  <si>
    <t xml:space="preserve">-1</t>
  </si>
  <si>
    <t xml:space="preserve"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</si>
  <si>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</si>
  <si>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</si>
  <si>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</si>
  <si>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</si>
  <si>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 xml:space="preserve">PSV - Práce a dodávky PSV</t>
  </si>
  <si>
    <t xml:space="preserve">    766 - Konstrukce truhlářské</t>
  </si>
  <si>
    <t xml:space="preserve">    776 - Podlahy povlakové</t>
  </si>
  <si>
    <t xml:space="preserve">    784 - Dokončovací práce - malby a tapety</t>
  </si>
  <si>
    <t xml:space="preserve">VRN - Vedlejší rozpočtové náklady</t>
  </si>
  <si>
    <t xml:space="preserve">    VRN3 - Zařízení staveniště</t>
  </si>
  <si>
    <t xml:space="preserve">    VRN6 - Územní vlivy</t>
  </si>
  <si>
    <t xml:space="preserve">SOUPIS PRACÍ</t>
  </si>
  <si>
    <t xml:space="preserve">PČ</t>
  </si>
  <si>
    <t xml:space="preserve">MJ</t>
  </si>
  <si>
    <t xml:space="preserve">Množství</t>
  </si>
  <si>
    <t xml:space="preserve">J.cena [CZK]</t>
  </si>
  <si>
    <t xml:space="preserve">Cenová soustava</t>
  </si>
  <si>
    <t xml:space="preserve">J. Nh [h]</t>
  </si>
  <si>
    <t xml:space="preserve">Nh celkem [h]</t>
  </si>
  <si>
    <t xml:space="preserve">J. hmotnost [t]</t>
  </si>
  <si>
    <t xml:space="preserve">Hmotnost celkem [t]</t>
  </si>
  <si>
    <t xml:space="preserve">J. suť [t]</t>
  </si>
  <si>
    <t xml:space="preserve">Suť Celkem [t]</t>
  </si>
  <si>
    <t xml:space="preserve">Náklady soupisu celkem</t>
  </si>
  <si>
    <t xml:space="preserve">HSV</t>
  </si>
  <si>
    <t xml:space="preserve">Práce a dodávky HSV</t>
  </si>
  <si>
    <t xml:space="preserve">ROZPOCET</t>
  </si>
  <si>
    <t xml:space="preserve">6</t>
  </si>
  <si>
    <t xml:space="preserve">Úpravy povrchů, podlahy a osazování výplní</t>
  </si>
  <si>
    <t xml:space="preserve">K</t>
  </si>
  <si>
    <t xml:space="preserve">612135101</t>
  </si>
  <si>
    <t xml:space="preserve">Hrubá výplň rýh ve stěnách maltou jakékoli šířky rýhy</t>
  </si>
  <si>
    <t xml:space="preserve">m2</t>
  </si>
  <si>
    <t xml:space="preserve">CS ÚRS 2023 01</t>
  </si>
  <si>
    <t xml:space="preserve">4</t>
  </si>
  <si>
    <t xml:space="preserve">2</t>
  </si>
  <si>
    <t xml:space="preserve">-764883055</t>
  </si>
  <si>
    <t xml:space="preserve">VV</t>
  </si>
  <si>
    <t xml:space="preserve">(2,1+2,2*2)*0,3</t>
  </si>
  <si>
    <t xml:space="preserve">612315122</t>
  </si>
  <si>
    <t xml:space="preserve">Vápenná štuková omítka rýh ve stěnách š přes 150 do 300 mm</t>
  </si>
  <si>
    <t xml:space="preserve">-367108383</t>
  </si>
  <si>
    <t xml:space="preserve">3</t>
  </si>
  <si>
    <t xml:space="preserve">619995001</t>
  </si>
  <si>
    <t xml:space="preserve">Začištění omítek kolem oken, dveří, podlah nebo obkladů</t>
  </si>
  <si>
    <t xml:space="preserve">m</t>
  </si>
  <si>
    <t xml:space="preserve">-830641241</t>
  </si>
  <si>
    <t xml:space="preserve">(2,1+2,2*2)*2</t>
  </si>
  <si>
    <t xml:space="preserve">632450131R</t>
  </si>
  <si>
    <t xml:space="preserve">Doplnění podlahy v předsíni</t>
  </si>
  <si>
    <t xml:space="preserve">1801999901</t>
  </si>
  <si>
    <t xml:space="preserve">2,2*1,6</t>
  </si>
  <si>
    <t xml:space="preserve">9</t>
  </si>
  <si>
    <t xml:space="preserve">Ostatní konstrukce a práce, bourání</t>
  </si>
  <si>
    <t xml:space="preserve">5</t>
  </si>
  <si>
    <t xml:space="preserve">952901111</t>
  </si>
  <si>
    <t xml:space="preserve">Vyčištění budov bytové a občanské výstavby při výšce podlaží do 4 m po vymalování</t>
  </si>
  <si>
    <t xml:space="preserve">134621269</t>
  </si>
  <si>
    <t xml:space="preserve">15,5+4,9+1+10,6+7,7+19,4+23,4+25,1+0,9+1,0</t>
  </si>
  <si>
    <t xml:space="preserve">965081213</t>
  </si>
  <si>
    <t xml:space="preserve">Bourání podlah z dlaždic keramických  tl do 10 mm plochy přes 1 m2</t>
  </si>
  <si>
    <t xml:space="preserve">-1338551169</t>
  </si>
  <si>
    <t xml:space="preserve">"1"2,2*1,6</t>
  </si>
  <si>
    <t xml:space="preserve">Součet</t>
  </si>
  <si>
    <t xml:space="preserve">7</t>
  </si>
  <si>
    <t xml:space="preserve">968062746</t>
  </si>
  <si>
    <t xml:space="preserve">Vybourání stěn dřevěných  zasklených včetně dveří 203 x 217cm</t>
  </si>
  <si>
    <t xml:space="preserve">2084922818</t>
  </si>
  <si>
    <t xml:space="preserve">2,03*2,17</t>
  </si>
  <si>
    <t xml:space="preserve">997</t>
  </si>
  <si>
    <t xml:space="preserve">Přesun sutě</t>
  </si>
  <si>
    <t xml:space="preserve">8</t>
  </si>
  <si>
    <t xml:space="preserve">997013213</t>
  </si>
  <si>
    <t xml:space="preserve">Vnitrostaveništní doprava suti a vybouraných hmot pro budovy v přes 9 do 12 m ručně</t>
  </si>
  <si>
    <t xml:space="preserve">t</t>
  </si>
  <si>
    <t xml:space="preserve">-1581383028</t>
  </si>
  <si>
    <t xml:space="preserve">997013501</t>
  </si>
  <si>
    <t xml:space="preserve">Odvoz suti a vybouraných hmot na skládku nebo meziskládku do 1 km se složením</t>
  </si>
  <si>
    <t xml:space="preserve">-232524574</t>
  </si>
  <si>
    <t xml:space="preserve">10</t>
  </si>
  <si>
    <t xml:space="preserve">997013509</t>
  </si>
  <si>
    <t xml:space="preserve">Příplatek k odvozu suti a vybouraných hmot na skládku ZKD 1 km přes 1 km</t>
  </si>
  <si>
    <t xml:space="preserve">279495924</t>
  </si>
  <si>
    <t xml:space="preserve">0,376*19 'Přepočtené koeficientem množství</t>
  </si>
  <si>
    <t xml:space="preserve">11</t>
  </si>
  <si>
    <t xml:space="preserve">997013601</t>
  </si>
  <si>
    <t xml:space="preserve">Poplatek za uložení na skládce (skládkovné) stavebního odpadu </t>
  </si>
  <si>
    <t xml:space="preserve">1304562028</t>
  </si>
  <si>
    <t xml:space="preserve">998</t>
  </si>
  <si>
    <t xml:space="preserve">Přesun hmot</t>
  </si>
  <si>
    <t xml:space="preserve">12</t>
  </si>
  <si>
    <t xml:space="preserve">998018002</t>
  </si>
  <si>
    <t xml:space="preserve">Přesun hmot ruční pro budovy v přes 6 do 12 m</t>
  </si>
  <si>
    <t xml:space="preserve">-1497738504</t>
  </si>
  <si>
    <t xml:space="preserve">PSV</t>
  </si>
  <si>
    <t xml:space="preserve">Práce a dodávky PSV</t>
  </si>
  <si>
    <t xml:space="preserve">766</t>
  </si>
  <si>
    <t xml:space="preserve">Konstrukce truhlářské</t>
  </si>
  <si>
    <t xml:space="preserve">13</t>
  </si>
  <si>
    <t xml:space="preserve">766-pc  7</t>
  </si>
  <si>
    <t xml:space="preserve">D+m dřevěná prosklená stěna 203x217cm s dveřmi 85x217cm včetně zasklení diterm z vnější strany bezpečnostní sklo, kování, klika  klika,bezpečnostní zámek v barvě světle šedá -přeměřit na stavbě</t>
  </si>
  <si>
    <t xml:space="preserve">kus</t>
  </si>
  <si>
    <t xml:space="preserve">16</t>
  </si>
  <si>
    <t xml:space="preserve">-556620216</t>
  </si>
  <si>
    <t xml:space="preserve">14</t>
  </si>
  <si>
    <t xml:space="preserve">998766202</t>
  </si>
  <si>
    <t xml:space="preserve">Přesun hmot procentní pro kce truhlářské v objektech v přes 6 do 12 m</t>
  </si>
  <si>
    <t xml:space="preserve">%</t>
  </si>
  <si>
    <t xml:space="preserve">1421120874</t>
  </si>
  <si>
    <t xml:space="preserve">776</t>
  </si>
  <si>
    <t xml:space="preserve">Podlahy povlakové</t>
  </si>
  <si>
    <t xml:space="preserve">776111116</t>
  </si>
  <si>
    <t xml:space="preserve">Odstranění zbytků lepidla z podkladu povlakových podlah broušením</t>
  </si>
  <si>
    <t xml:space="preserve">-2115406339</t>
  </si>
  <si>
    <t xml:space="preserve">15,5"1"-2,2*1,6</t>
  </si>
  <si>
    <t xml:space="preserve">776111311</t>
  </si>
  <si>
    <t xml:space="preserve">Vysátí podkladu povlakových podlah</t>
  </si>
  <si>
    <t xml:space="preserve">-1394112758</t>
  </si>
  <si>
    <t xml:space="preserve">"1"15,5</t>
  </si>
  <si>
    <t xml:space="preserve">17</t>
  </si>
  <si>
    <t xml:space="preserve">776121112</t>
  </si>
  <si>
    <t xml:space="preserve">Vodou ředitelná penetrace savého podkladu povlakových podlah</t>
  </si>
  <si>
    <t xml:space="preserve">2011710173</t>
  </si>
  <si>
    <t xml:space="preserve">18</t>
  </si>
  <si>
    <t xml:space="preserve">776131111</t>
  </si>
  <si>
    <t xml:space="preserve">Vyztužení podkladu povlakových podlah armovacím pletivem ze skelných vláken</t>
  </si>
  <si>
    <t xml:space="preserve">-1979421257</t>
  </si>
  <si>
    <t xml:space="preserve">19</t>
  </si>
  <si>
    <t xml:space="preserve">776141112</t>
  </si>
  <si>
    <t xml:space="preserve">Stěrka podlahová nivelační pro vyrovnání podkladu povlakových podlah pevnosti 20 MPa tl přes 3 do 5 mm</t>
  </si>
  <si>
    <t xml:space="preserve">-1227878375</t>
  </si>
  <si>
    <t xml:space="preserve">20</t>
  </si>
  <si>
    <t xml:space="preserve">776201811</t>
  </si>
  <si>
    <t xml:space="preserve">Demontáž lepených povlakových podlah včetně lišt</t>
  </si>
  <si>
    <t xml:space="preserve">1283889278</t>
  </si>
  <si>
    <t xml:space="preserve">15,5-2,2*1,6</t>
  </si>
  <si>
    <t xml:space="preserve">776221111</t>
  </si>
  <si>
    <t xml:space="preserve">Lepení pásů z PVC standardním lepidlem</t>
  </si>
  <si>
    <t xml:space="preserve">-180085576</t>
  </si>
  <si>
    <t xml:space="preserve">15,5</t>
  </si>
  <si>
    <t xml:space="preserve">22</t>
  </si>
  <si>
    <t xml:space="preserve">M</t>
  </si>
  <si>
    <t xml:space="preserve">28412245</t>
  </si>
  <si>
    <t xml:space="preserve">krytina podlahová PVC tl 2mm</t>
  </si>
  <si>
    <t xml:space="preserve">32</t>
  </si>
  <si>
    <t xml:space="preserve">1340218457</t>
  </si>
  <si>
    <t xml:space="preserve">15,5*1,1 'Přepočtené koeficientem množství</t>
  </si>
  <si>
    <t xml:space="preserve">23</t>
  </si>
  <si>
    <t xml:space="preserve">776223112R</t>
  </si>
  <si>
    <t xml:space="preserve">Spoj povlakových podlahovin z PVC svařováním za studena</t>
  </si>
  <si>
    <t xml:space="preserve">-1198794124</t>
  </si>
  <si>
    <t xml:space="preserve">5,5</t>
  </si>
  <si>
    <t xml:space="preserve">24</t>
  </si>
  <si>
    <t xml:space="preserve">776410811</t>
  </si>
  <si>
    <t xml:space="preserve">Odstranění soklíků a lišt pryžových nebo plastových</t>
  </si>
  <si>
    <t xml:space="preserve">632777451</t>
  </si>
  <si>
    <t xml:space="preserve">"1"(3,8+4,6)*2</t>
  </si>
  <si>
    <t xml:space="preserve">25</t>
  </si>
  <si>
    <t xml:space="preserve">776421111</t>
  </si>
  <si>
    <t xml:space="preserve">Montáž a dod.obvodových lišt lepením</t>
  </si>
  <si>
    <t xml:space="preserve">942823145</t>
  </si>
  <si>
    <t xml:space="preserve">(3,8+4,61)*2"1"</t>
  </si>
  <si>
    <t xml:space="preserve">26</t>
  </si>
  <si>
    <t xml:space="preserve">776-pc 1</t>
  </si>
  <si>
    <t xml:space="preserve">Vyrovnání podlahy po dlažbě v předsíni</t>
  </si>
  <si>
    <t xml:space="preserve">-2081468738</t>
  </si>
  <si>
    <t xml:space="preserve">27</t>
  </si>
  <si>
    <t xml:space="preserve">998776202</t>
  </si>
  <si>
    <t xml:space="preserve">Přesun hmot procentní pro podlahy povlakové v objektech v přes 6 do 12 m</t>
  </si>
  <si>
    <t xml:space="preserve">-2102967730</t>
  </si>
  <si>
    <t xml:space="preserve">784</t>
  </si>
  <si>
    <t xml:space="preserve">Dokončovací práce - malby a tapety</t>
  </si>
  <si>
    <t xml:space="preserve">28</t>
  </si>
  <si>
    <t xml:space="preserve">784121001</t>
  </si>
  <si>
    <t xml:space="preserve">Oškrabání malby v mísnostech v do 3,80 m</t>
  </si>
  <si>
    <t xml:space="preserve">1057492326</t>
  </si>
  <si>
    <t xml:space="preserve">Mezisoučet</t>
  </si>
  <si>
    <t xml:space="preserve">"1"(3,78+4,61)*2*2,97</t>
  </si>
  <si>
    <t xml:space="preserve">"2,3"(2,42+2,37)*2*0,97+4+(0,9+1,15)*2*1,47+4</t>
  </si>
  <si>
    <t xml:space="preserve">"4,5"(2,56+1,8+4,3*2)*2*2,97</t>
  </si>
  <si>
    <t xml:space="preserve">"6"(3,05+5,5+4,5+0,54+5,5)*2,97</t>
  </si>
  <si>
    <t xml:space="preserve">"7-8"(5,4+4,34+6,3+4,05)*2*2,97</t>
  </si>
  <si>
    <t xml:space="preserve">"9,10"(1,5+0,76)*2*2,97+(0,46+0,42)*2*2,97</t>
  </si>
  <si>
    <t xml:space="preserve">29</t>
  </si>
  <si>
    <t xml:space="preserve">784121011</t>
  </si>
  <si>
    <t xml:space="preserve">Rozmývání podkladu po oškrabání malby v místnostech v do 3,80 m</t>
  </si>
  <si>
    <t xml:space="preserve">-86108985</t>
  </si>
  <si>
    <t xml:space="preserve">30</t>
  </si>
  <si>
    <t xml:space="preserve">784151051</t>
  </si>
  <si>
    <t xml:space="preserve">Dvojnásobné izolování syntetickými barvami v místnostech v do 3,80 m</t>
  </si>
  <si>
    <t xml:space="preserve">668994281</t>
  </si>
  <si>
    <t xml:space="preserve">31</t>
  </si>
  <si>
    <t xml:space="preserve">784181101</t>
  </si>
  <si>
    <t xml:space="preserve">Základní akrylátová jednonásobná bezbarvá penetrace podkladu v místnostech v do 3,80 m</t>
  </si>
  <si>
    <t xml:space="preserve">-1576262277</t>
  </si>
  <si>
    <t xml:space="preserve">784221101</t>
  </si>
  <si>
    <t xml:space="preserve">Dvojnásobné bílé malby ze směsí za sucha dobře otěruvzdorných v místnostech do 3,80 m</t>
  </si>
  <si>
    <t xml:space="preserve">-1038215543</t>
  </si>
  <si>
    <t xml:space="preserve">VRN</t>
  </si>
  <si>
    <t xml:space="preserve">Vedlejší rozpočtové náklady</t>
  </si>
  <si>
    <t xml:space="preserve">VRN3</t>
  </si>
  <si>
    <t xml:space="preserve">Zařízení staveniště</t>
  </si>
  <si>
    <t xml:space="preserve">33</t>
  </si>
  <si>
    <t xml:space="preserve">030001000</t>
  </si>
  <si>
    <t xml:space="preserve">Zařízení staveniště 1%</t>
  </si>
  <si>
    <t xml:space="preserve">sada</t>
  </si>
  <si>
    <t xml:space="preserve">1024</t>
  </si>
  <si>
    <t xml:space="preserve">-1120243802</t>
  </si>
  <si>
    <t xml:space="preserve">VRN6</t>
  </si>
  <si>
    <t xml:space="preserve">Územní vlivy</t>
  </si>
  <si>
    <t xml:space="preserve">34</t>
  </si>
  <si>
    <t xml:space="preserve">060001000</t>
  </si>
  <si>
    <t xml:space="preserve">Územní vlivy 3,2%</t>
  </si>
  <si>
    <t xml:space="preserve">-2015634050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</si>
</sst>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#,##0.00"/>
    <numFmt numFmtId="167" formatCode="#,##0.00%"/>
    <numFmt numFmtId="168" formatCode="General"/>
    <numFmt numFmtId="169" formatCode="dd\.mm\.yyyy"/>
    <numFmt numFmtId="170" formatCode="#,##0.00000"/>
    <numFmt numFmtId="171" formatCode="#,##0.000"/>
  </numFmts>
  <fonts count="40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8"/>
      <color rgb="FF0000FF"/>
      <name val="Wingdings 2"/>
      <family val="0"/>
      <charset val="1"/>
    </font>
    <font>
      <u val="single"/>
      <sz val="11"/>
      <color rgb="FF0000FF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sz val="8"/>
      <color rgb="FF505050"/>
      <name val="Arial CE"/>
      <family val="0"/>
      <charset val="1"/>
    </font>
    <font>
      <sz val="7"/>
      <color rgb="FF969696"/>
      <name val="Arial CE"/>
      <family val="0"/>
      <charset val="1"/>
    </font>
    <font>
      <sz val="8"/>
      <color rgb="FFFF0000"/>
      <name val="Arial CE"/>
      <family val="0"/>
      <charset val="1"/>
    </font>
    <font>
      <i val="true"/>
      <sz val="9"/>
      <color rgb="FF0000FF"/>
      <name val="Arial CE"/>
      <family val="0"/>
      <charset val="1"/>
    </font>
    <font>
      <i val="true"/>
      <sz val="8"/>
      <color rgb="FF0000FF"/>
      <name val="Arial CE"/>
      <family val="0"/>
      <charset val="1"/>
    </font>
    <font>
      <sz val="8"/>
      <color rgb="FF0000A8"/>
      <name val="Arial CE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4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3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9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9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9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dxfs count="9">
    <dxf>
      <fill>
        <patternFill patternType="solid">
          <fgColor rgb="FFD2D2D2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FF"/>
        </patternFill>
      </fill>
    </dxf>
    <dxf>
      <fill>
        <patternFill patternType="solid">
          <fgColor rgb="FF960000"/>
        </patternFill>
      </fill>
    </dxf>
    <dxf>
      <fill>
        <patternFill patternType="solid">
          <fgColor rgb="FF003366"/>
        </patternFill>
      </fill>
    </dxf>
    <dxf>
      <fill>
        <patternFill patternType="solid">
          <fgColor rgb="FF969696"/>
        </patternFill>
      </fill>
    </dxf>
    <dxf>
      <fill>
        <patternFill patternType="solid">
          <fgColor rgb="FF0000A8"/>
        </patternFill>
      </fill>
    </dxf>
    <dxf>
      <fill>
        <patternFill patternType="solid">
          <fgColor rgb="FF505050"/>
        </patternFill>
      </fill>
    </dxf>
    <dxf>
      <fill>
        <patternFill patternType="solid">
          <f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A8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/><Relationship Id="rId2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0</xdr:col>
      <xdr:colOff>285480</xdr:colOff>
      <xdr:row>1</xdr:row>
      <xdr:rowOff>122760</xdr:rowOff>
    </xdr:to>
    <xdr:pic>
      <xdr:nvPicPr>
        <xdr:cNvPr id="0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0</xdr:col>
      <xdr:colOff>285480</xdr:colOff>
      <xdr:row>1</xdr:row>
      <xdr:rowOff>122760</xdr:rowOff>
    </xdr:to>
    <xdr:pic>
      <xdr:nvPicPr>
        <xdr:cNvPr id="1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L97"/>
  <sheetViews>
    <sheetView showFormulas="false" showGridLines="false" showRowColHeaders="true" showZeros="true" rightToLeft="false" tabSelected="false" showOutlineSymbols="true" defaultGridColor="true" view="normal" topLeftCell="A13" colorId="64" zoomScale="100" zoomScaleNormal="100" zoomScalePageLayoutView="100" workbookViewId="0">
      <selection pane="topLeft" activeCell="A1" activeCellId="1" sqref="K200 A1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6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7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7</v>
      </c>
    </row>
    <row r="4" customFormat="false" ht="24.95" hidden="false" customHeight="true" outlineLevel="0" collapsed="false">
      <c r="B4" s="6"/>
      <c r="D4" s="7" t="s">
        <v>8</v>
      </c>
      <c r="AR4" s="6"/>
      <c r="AS4" s="8" t="s">
        <v>9</v>
      </c>
      <c r="BE4" s="9" t="s">
        <v>10</v>
      </c>
      <c r="BS4" s="3" t="s">
        <v>11</v>
      </c>
    </row>
    <row r="5" customFormat="false" ht="12" hidden="false" customHeight="true" outlineLevel="0" collapsed="false">
      <c r="B5" s="6"/>
      <c r="D5" s="10" t="s">
        <v>12</v>
      </c>
      <c r="K5" s="11" t="s">
        <v>13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R5" s="6"/>
      <c r="BE5" s="12" t="s">
        <v>14</v>
      </c>
      <c r="BS5" s="3" t="s">
        <v>5</v>
      </c>
    </row>
    <row r="6" customFormat="false" ht="36.95" hidden="false" customHeight="true" outlineLevel="0" collapsed="false">
      <c r="B6" s="6"/>
      <c r="D6" s="13" t="s">
        <v>15</v>
      </c>
      <c r="K6" s="14" t="s">
        <v>16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17</v>
      </c>
      <c r="K7" s="16"/>
      <c r="AK7" s="15" t="s">
        <v>18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19</v>
      </c>
      <c r="K8" s="16" t="s">
        <v>20</v>
      </c>
      <c r="AK8" s="15" t="s">
        <v>21</v>
      </c>
      <c r="AN8" s="17" t="s">
        <v>22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23</v>
      </c>
      <c r="AK10" s="15" t="s">
        <v>24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25</v>
      </c>
      <c r="AK11" s="15" t="s">
        <v>26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27</v>
      </c>
      <c r="AK13" s="15" t="s">
        <v>24</v>
      </c>
      <c r="AN13" s="18" t="s">
        <v>28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28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26</v>
      </c>
      <c r="AN14" s="18" t="s">
        <v>28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29</v>
      </c>
      <c r="AK16" s="15" t="s">
        <v>24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30</v>
      </c>
      <c r="AK17" s="15" t="s">
        <v>26</v>
      </c>
      <c r="AN17" s="16"/>
      <c r="AR17" s="6"/>
      <c r="BE17" s="12"/>
      <c r="BS17" s="3" t="s">
        <v>31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32</v>
      </c>
      <c r="AK19" s="15" t="s">
        <v>24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30</v>
      </c>
      <c r="AK20" s="15" t="s">
        <v>26</v>
      </c>
      <c r="AN20" s="16"/>
      <c r="AR20" s="6"/>
      <c r="BE20" s="12"/>
      <c r="BS20" s="3" t="s">
        <v>31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33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34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35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36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37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38</v>
      </c>
      <c r="F29" s="15" t="s">
        <v>39</v>
      </c>
      <c r="L29" s="31" t="n">
        <v>0.21</v>
      </c>
      <c r="M29" s="31"/>
      <c r="N29" s="31"/>
      <c r="O29" s="31"/>
      <c r="P29" s="31"/>
      <c r="W29" s="32" t="n">
        <f aca="false">ROUND(AZ94, 2)</f>
        <v>0</v>
      </c>
      <c r="X29" s="32"/>
      <c r="Y29" s="32"/>
      <c r="Z29" s="32"/>
      <c r="AA29" s="32"/>
      <c r="AB29" s="32"/>
      <c r="AC29" s="32"/>
      <c r="AD29" s="32"/>
      <c r="AE29" s="32"/>
      <c r="AK29" s="32" t="n">
        <f aca="false">ROUND(AV94, 2)</f>
        <v>0</v>
      </c>
      <c r="AL29" s="32"/>
      <c r="AM29" s="32"/>
      <c r="AN29" s="32"/>
      <c r="AO29" s="32"/>
      <c r="AR29" s="30"/>
      <c r="BE29" s="12"/>
    </row>
    <row r="30" s="29" customFormat="true" ht="14.4" hidden="false" customHeight="true" outlineLevel="0" collapsed="false">
      <c r="B30" s="30"/>
      <c r="F30" s="15" t="s">
        <v>40</v>
      </c>
      <c r="L30" s="31" t="n">
        <v>0.15</v>
      </c>
      <c r="M30" s="31"/>
      <c r="N30" s="31"/>
      <c r="O30" s="31"/>
      <c r="P30" s="31"/>
      <c r="W30" s="32" t="n">
        <f aca="false">ROUND(BA94, 2)</f>
        <v>0</v>
      </c>
      <c r="X30" s="32"/>
      <c r="Y30" s="32"/>
      <c r="Z30" s="32"/>
      <c r="AA30" s="32"/>
      <c r="AB30" s="32"/>
      <c r="AC30" s="32"/>
      <c r="AD30" s="32"/>
      <c r="AE30" s="32"/>
      <c r="AK30" s="32" t="n">
        <f aca="false">ROUND(AW94, 2)</f>
        <v>0</v>
      </c>
      <c r="AL30" s="32"/>
      <c r="AM30" s="32"/>
      <c r="AN30" s="32"/>
      <c r="AO30" s="32"/>
      <c r="AR30" s="30"/>
      <c r="BE30" s="12"/>
    </row>
    <row r="31" s="29" customFormat="true" ht="14.4" hidden="true" customHeight="true" outlineLevel="0" collapsed="false">
      <c r="B31" s="30"/>
      <c r="F31" s="15" t="s">
        <v>41</v>
      </c>
      <c r="L31" s="31" t="n">
        <v>0.21</v>
      </c>
      <c r="M31" s="31"/>
      <c r="N31" s="31"/>
      <c r="O31" s="31"/>
      <c r="P31" s="31"/>
      <c r="W31" s="32" t="n">
        <f aca="false">ROUND(BB94, 2)</f>
        <v>0</v>
      </c>
      <c r="X31" s="32"/>
      <c r="Y31" s="32"/>
      <c r="Z31" s="32"/>
      <c r="AA31" s="32"/>
      <c r="AB31" s="32"/>
      <c r="AC31" s="32"/>
      <c r="AD31" s="32"/>
      <c r="AE31" s="32"/>
      <c r="AK31" s="32" t="n">
        <v>0</v>
      </c>
      <c r="AL31" s="32"/>
      <c r="AM31" s="32"/>
      <c r="AN31" s="32"/>
      <c r="AO31" s="32"/>
      <c r="AR31" s="30"/>
      <c r="BE31" s="12"/>
    </row>
    <row r="32" s="29" customFormat="true" ht="14.4" hidden="true" customHeight="true" outlineLevel="0" collapsed="false">
      <c r="B32" s="30"/>
      <c r="F32" s="15" t="s">
        <v>42</v>
      </c>
      <c r="L32" s="31" t="n">
        <v>0.15</v>
      </c>
      <c r="M32" s="31"/>
      <c r="N32" s="31"/>
      <c r="O32" s="31"/>
      <c r="P32" s="31"/>
      <c r="W32" s="32" t="n">
        <f aca="false">ROUND(BC94, 2)</f>
        <v>0</v>
      </c>
      <c r="X32" s="32"/>
      <c r="Y32" s="32"/>
      <c r="Z32" s="32"/>
      <c r="AA32" s="32"/>
      <c r="AB32" s="32"/>
      <c r="AC32" s="32"/>
      <c r="AD32" s="32"/>
      <c r="AE32" s="32"/>
      <c r="AK32" s="32" t="n">
        <v>0</v>
      </c>
      <c r="AL32" s="32"/>
      <c r="AM32" s="32"/>
      <c r="AN32" s="32"/>
      <c r="AO32" s="32"/>
      <c r="AR32" s="30"/>
      <c r="BE32" s="12"/>
    </row>
    <row r="33" s="29" customFormat="true" ht="14.4" hidden="true" customHeight="true" outlineLevel="0" collapsed="false">
      <c r="B33" s="30"/>
      <c r="F33" s="15" t="s">
        <v>43</v>
      </c>
      <c r="L33" s="31" t="n">
        <v>0</v>
      </c>
      <c r="M33" s="31"/>
      <c r="N33" s="31"/>
      <c r="O33" s="31"/>
      <c r="P33" s="31"/>
      <c r="W33" s="32" t="n">
        <f aca="false">ROUND(BD94, 2)</f>
        <v>0</v>
      </c>
      <c r="X33" s="32"/>
      <c r="Y33" s="32"/>
      <c r="Z33" s="32"/>
      <c r="AA33" s="32"/>
      <c r="AB33" s="32"/>
      <c r="AC33" s="32"/>
      <c r="AD33" s="32"/>
      <c r="AE33" s="32"/>
      <c r="AK33" s="32" t="n">
        <v>0</v>
      </c>
      <c r="AL33" s="32"/>
      <c r="AM33" s="32"/>
      <c r="AN33" s="32"/>
      <c r="AO33" s="32"/>
      <c r="AR33" s="30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3"/>
      <c r="D35" s="34" t="s">
        <v>44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45</v>
      </c>
      <c r="U35" s="35"/>
      <c r="V35" s="35"/>
      <c r="W35" s="35"/>
      <c r="X35" s="37" t="s">
        <v>46</v>
      </c>
      <c r="Y35" s="37"/>
      <c r="Z35" s="37"/>
      <c r="AA35" s="37"/>
      <c r="AB35" s="37"/>
      <c r="AC35" s="35"/>
      <c r="AD35" s="35"/>
      <c r="AE35" s="35"/>
      <c r="AF35" s="35"/>
      <c r="AG35" s="35"/>
      <c r="AH35" s="35"/>
      <c r="AI35" s="35"/>
      <c r="AJ35" s="35"/>
      <c r="AK35" s="38" t="n">
        <f aca="false">SUM(AK26:AK33)</f>
        <v>0</v>
      </c>
      <c r="AL35" s="38"/>
      <c r="AM35" s="38"/>
      <c r="AN35" s="38"/>
      <c r="AO35" s="38"/>
      <c r="AP35" s="33"/>
      <c r="AQ35" s="33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39"/>
      <c r="D49" s="40" t="s">
        <v>47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48</v>
      </c>
      <c r="AI49" s="41"/>
      <c r="AJ49" s="41"/>
      <c r="AK49" s="41"/>
      <c r="AL49" s="41"/>
      <c r="AM49" s="41"/>
      <c r="AN49" s="41"/>
      <c r="AO49" s="41"/>
      <c r="AR49" s="39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2" t="s">
        <v>49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2" t="s">
        <v>50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2" t="s">
        <v>49</v>
      </c>
      <c r="AI60" s="25"/>
      <c r="AJ60" s="25"/>
      <c r="AK60" s="25"/>
      <c r="AL60" s="25"/>
      <c r="AM60" s="42" t="s">
        <v>50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0" t="s">
        <v>51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52</v>
      </c>
      <c r="AI64" s="43"/>
      <c r="AJ64" s="43"/>
      <c r="AK64" s="43"/>
      <c r="AL64" s="43"/>
      <c r="AM64" s="43"/>
      <c r="AN64" s="43"/>
      <c r="AO64" s="43"/>
      <c r="AP64" s="22"/>
      <c r="AQ64" s="22"/>
      <c r="AR64" s="23"/>
      <c r="BE64" s="22"/>
    </row>
    <row r="65" customFormat="false" ht="12.8" hidden="false" customHeight="false" outlineLevel="0" collapsed="false">
      <c r="B65" s="6"/>
      <c r="AR65" s="6"/>
    </row>
    <row r="66" customFormat="false" ht="12.8" hidden="false" customHeight="false" outlineLevel="0" collapsed="false">
      <c r="B66" s="6"/>
      <c r="AR66" s="6"/>
    </row>
    <row r="67" customFormat="false" ht="12.8" hidden="false" customHeight="false" outlineLevel="0" collapsed="false">
      <c r="B67" s="6"/>
      <c r="AR67" s="6"/>
    </row>
    <row r="68" customFormat="false" ht="12.8" hidden="false" customHeight="false" outlineLevel="0" collapsed="false">
      <c r="B68" s="6"/>
      <c r="AR68" s="6"/>
    </row>
    <row r="69" customFormat="false" ht="12.8" hidden="false" customHeight="false" outlineLevel="0" collapsed="false">
      <c r="B69" s="6"/>
      <c r="AR69" s="6"/>
    </row>
    <row r="70" customFormat="false" ht="12.8" hidden="false" customHeight="false" outlineLevel="0" collapsed="false">
      <c r="B70" s="6"/>
      <c r="AR70" s="6"/>
    </row>
    <row r="71" customFormat="false" ht="12.8" hidden="false" customHeight="false" outlineLevel="0" collapsed="false">
      <c r="B71" s="6"/>
      <c r="AR71" s="6"/>
    </row>
    <row r="72" customFormat="false" ht="12.8" hidden="false" customHeight="false" outlineLevel="0" collapsed="false">
      <c r="B72" s="6"/>
      <c r="AR72" s="6"/>
    </row>
    <row r="73" customFormat="false" ht="12.8" hidden="false" customHeight="false" outlineLevel="0" collapsed="false">
      <c r="B73" s="6"/>
      <c r="AR73" s="6"/>
    </row>
    <row r="74" customFormat="false" ht="12.8" hidden="false" customHeight="fals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2" t="s">
        <v>49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2" t="s">
        <v>50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2" t="s">
        <v>49</v>
      </c>
      <c r="AI75" s="25"/>
      <c r="AJ75" s="25"/>
      <c r="AK75" s="25"/>
      <c r="AL75" s="25"/>
      <c r="AM75" s="42" t="s">
        <v>50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3"/>
      <c r="B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53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48" customFormat="true" ht="12" hidden="false" customHeight="true" outlineLevel="0" collapsed="false">
      <c r="B84" s="49"/>
      <c r="C84" s="15" t="s">
        <v>12</v>
      </c>
      <c r="L84" s="48" t="str">
        <f aca="false">K5</f>
        <v>Janska18,2oprava</v>
      </c>
      <c r="AR84" s="49"/>
    </row>
    <row r="85" s="50" customFormat="true" ht="36.95" hidden="false" customHeight="true" outlineLevel="0" collapsed="false">
      <c r="B85" s="51"/>
      <c r="C85" s="52" t="s">
        <v>15</v>
      </c>
      <c r="L85" s="53" t="str">
        <f aca="false">K6</f>
        <v>Oprava bytu na Jánské 18, byt č.2</v>
      </c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R85" s="51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22"/>
      <c r="G87" s="22"/>
      <c r="H87" s="22"/>
      <c r="I87" s="22"/>
      <c r="J87" s="22"/>
      <c r="K87" s="22"/>
      <c r="L87" s="54" t="str">
        <f aca="false">IF(K8="","",K8)</f>
        <v>Jánská 18,Brno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21</v>
      </c>
      <c r="AJ87" s="22"/>
      <c r="AK87" s="22"/>
      <c r="AL87" s="22"/>
      <c r="AM87" s="55" t="str">
        <f aca="false">IF(AN8= "","",AN8)</f>
        <v>5. 8. 2023</v>
      </c>
      <c r="AN87" s="55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22"/>
      <c r="G89" s="22"/>
      <c r="H89" s="22"/>
      <c r="I89" s="22"/>
      <c r="J89" s="22"/>
      <c r="K89" s="22"/>
      <c r="L89" s="48" t="str">
        <f aca="false">IF(E11= "","",E11)</f>
        <v>MmBrna,OSM,Husova 3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29</v>
      </c>
      <c r="AJ89" s="22"/>
      <c r="AK89" s="22"/>
      <c r="AL89" s="22"/>
      <c r="AM89" s="56" t="str">
        <f aca="false">IF(E17="","",E17)</f>
        <v>Radka Volková</v>
      </c>
      <c r="AN89" s="56"/>
      <c r="AO89" s="56"/>
      <c r="AP89" s="56"/>
      <c r="AQ89" s="22"/>
      <c r="AR89" s="23"/>
      <c r="AS89" s="57" t="s">
        <v>54</v>
      </c>
      <c r="AT89" s="57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22"/>
      <c r="G90" s="22"/>
      <c r="H90" s="22"/>
      <c r="I90" s="22"/>
      <c r="J90" s="22"/>
      <c r="K90" s="22"/>
      <c r="L90" s="48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32</v>
      </c>
      <c r="AJ90" s="22"/>
      <c r="AK90" s="22"/>
      <c r="AL90" s="22"/>
      <c r="AM90" s="56" t="str">
        <f aca="false">IF(E20="","",E20)</f>
        <v>Radka Volková</v>
      </c>
      <c r="AN90" s="56"/>
      <c r="AO90" s="56"/>
      <c r="AP90" s="56"/>
      <c r="AQ90" s="22"/>
      <c r="AR90" s="23"/>
      <c r="AS90" s="57"/>
      <c r="AT90" s="5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57"/>
      <c r="AT91" s="5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22"/>
    </row>
    <row r="92" s="27" customFormat="true" ht="29.3" hidden="false" customHeight="true" outlineLevel="0" collapsed="false">
      <c r="A92" s="22"/>
      <c r="B92" s="23"/>
      <c r="C92" s="62" t="s">
        <v>55</v>
      </c>
      <c r="D92" s="62"/>
      <c r="E92" s="62"/>
      <c r="F92" s="62"/>
      <c r="G92" s="62"/>
      <c r="H92" s="63"/>
      <c r="I92" s="64" t="s">
        <v>56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5" t="s">
        <v>57</v>
      </c>
      <c r="AH92" s="65"/>
      <c r="AI92" s="65"/>
      <c r="AJ92" s="65"/>
      <c r="AK92" s="65"/>
      <c r="AL92" s="65"/>
      <c r="AM92" s="65"/>
      <c r="AN92" s="66" t="s">
        <v>58</v>
      </c>
      <c r="AO92" s="66"/>
      <c r="AP92" s="66"/>
      <c r="AQ92" s="67" t="s">
        <v>59</v>
      </c>
      <c r="AR92" s="23"/>
      <c r="AS92" s="68" t="s">
        <v>60</v>
      </c>
      <c r="AT92" s="69" t="s">
        <v>61</v>
      </c>
      <c r="AU92" s="69" t="s">
        <v>62</v>
      </c>
      <c r="AV92" s="69" t="s">
        <v>63</v>
      </c>
      <c r="AW92" s="69" t="s">
        <v>64</v>
      </c>
      <c r="AX92" s="69" t="s">
        <v>65</v>
      </c>
      <c r="AY92" s="69" t="s">
        <v>66</v>
      </c>
      <c r="AZ92" s="69" t="s">
        <v>67</v>
      </c>
      <c r="BA92" s="69" t="s">
        <v>68</v>
      </c>
      <c r="BB92" s="69" t="s">
        <v>69</v>
      </c>
      <c r="BC92" s="69" t="s">
        <v>70</v>
      </c>
      <c r="BD92" s="70" t="s">
        <v>71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22"/>
    </row>
    <row r="94" s="74" customFormat="true" ht="32.4" hidden="false" customHeight="true" outlineLevel="0" collapsed="false">
      <c r="B94" s="75"/>
      <c r="C94" s="76" t="s">
        <v>72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8" t="n">
        <f aca="false">ROUND(AG95,2)</f>
        <v>0</v>
      </c>
      <c r="AH94" s="78"/>
      <c r="AI94" s="78"/>
      <c r="AJ94" s="78"/>
      <c r="AK94" s="78"/>
      <c r="AL94" s="78"/>
      <c r="AM94" s="78"/>
      <c r="AN94" s="79" t="n">
        <f aca="false">SUM(AG94,AT94)</f>
        <v>0</v>
      </c>
      <c r="AO94" s="79"/>
      <c r="AP94" s="79"/>
      <c r="AQ94" s="80"/>
      <c r="AR94" s="75"/>
      <c r="AS94" s="81" t="n">
        <f aca="false">ROUND(AS95,2)</f>
        <v>0</v>
      </c>
      <c r="AT94" s="82" t="n">
        <f aca="false">ROUND(SUM(AV94:AW94),2)</f>
        <v>0</v>
      </c>
      <c r="AU94" s="83" t="n">
        <f aca="false">ROUND(AU95,5)</f>
        <v>0</v>
      </c>
      <c r="AV94" s="82" t="n">
        <f aca="false">ROUND(AZ94*L29,2)</f>
        <v>0</v>
      </c>
      <c r="AW94" s="82" t="n">
        <f aca="false">ROUND(BA94*L30,2)</f>
        <v>0</v>
      </c>
      <c r="AX94" s="82" t="n">
        <f aca="false">ROUND(BB94*L29,2)</f>
        <v>0</v>
      </c>
      <c r="AY94" s="82" t="n">
        <f aca="false">ROUND(BC94*L30,2)</f>
        <v>0</v>
      </c>
      <c r="AZ94" s="82" t="n">
        <f aca="false">ROUND(AZ95,2)</f>
        <v>0</v>
      </c>
      <c r="BA94" s="82" t="n">
        <f aca="false">ROUND(BA95,2)</f>
        <v>0</v>
      </c>
      <c r="BB94" s="82" t="n">
        <f aca="false">ROUND(BB95,2)</f>
        <v>0</v>
      </c>
      <c r="BC94" s="82" t="n">
        <f aca="false">ROUND(BC95,2)</f>
        <v>0</v>
      </c>
      <c r="BD94" s="84" t="n">
        <f aca="false">ROUND(BD95,2)</f>
        <v>0</v>
      </c>
      <c r="BS94" s="85" t="s">
        <v>73</v>
      </c>
      <c r="BT94" s="85" t="s">
        <v>74</v>
      </c>
      <c r="BV94" s="85" t="s">
        <v>75</v>
      </c>
      <c r="BW94" s="85" t="s">
        <v>3</v>
      </c>
      <c r="BX94" s="85" t="s">
        <v>76</v>
      </c>
      <c r="CL94" s="85"/>
    </row>
    <row r="95" s="97" customFormat="true" ht="37.5" hidden="false" customHeight="true" outlineLevel="0" collapsed="false">
      <c r="A95" s="86" t="s">
        <v>77</v>
      </c>
      <c r="B95" s="87"/>
      <c r="C95" s="88"/>
      <c r="D95" s="89" t="s">
        <v>13</v>
      </c>
      <c r="E95" s="89"/>
      <c r="F95" s="89"/>
      <c r="G95" s="89"/>
      <c r="H95" s="89"/>
      <c r="I95" s="90"/>
      <c r="J95" s="89" t="s">
        <v>16</v>
      </c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91" t="n">
        <f aca="false">'Janska18,2oprava - Oprava...'!J28</f>
        <v>0</v>
      </c>
      <c r="AH95" s="91"/>
      <c r="AI95" s="91"/>
      <c r="AJ95" s="91"/>
      <c r="AK95" s="91"/>
      <c r="AL95" s="91"/>
      <c r="AM95" s="91"/>
      <c r="AN95" s="91" t="n">
        <f aca="false">SUM(AG95,AT95)</f>
        <v>0</v>
      </c>
      <c r="AO95" s="91"/>
      <c r="AP95" s="91"/>
      <c r="AQ95" s="92" t="s">
        <v>78</v>
      </c>
      <c r="AR95" s="87"/>
      <c r="AS95" s="93" t="n">
        <v>0</v>
      </c>
      <c r="AT95" s="94" t="n">
        <f aca="false">ROUND(SUM(AV95:AW95),2)</f>
        <v>0</v>
      </c>
      <c r="AU95" s="95" t="n">
        <f aca="false">'Janska18,2oprava - Oprava...'!P124</f>
        <v>0</v>
      </c>
      <c r="AV95" s="94" t="n">
        <f aca="false">'Janska18,2oprava - Oprava...'!J31</f>
        <v>0</v>
      </c>
      <c r="AW95" s="94" t="n">
        <f aca="false">'Janska18,2oprava - Oprava...'!J32</f>
        <v>0</v>
      </c>
      <c r="AX95" s="94" t="n">
        <f aca="false">'Janska18,2oprava - Oprava...'!J33</f>
        <v>0</v>
      </c>
      <c r="AY95" s="94" t="n">
        <f aca="false">'Janska18,2oprava - Oprava...'!J34</f>
        <v>0</v>
      </c>
      <c r="AZ95" s="94" t="n">
        <f aca="false">'Janska18,2oprava - Oprava...'!F31</f>
        <v>0</v>
      </c>
      <c r="BA95" s="94" t="n">
        <f aca="false">'Janska18,2oprava - Oprava...'!F32</f>
        <v>0</v>
      </c>
      <c r="BB95" s="94" t="n">
        <f aca="false">'Janska18,2oprava - Oprava...'!F33</f>
        <v>0</v>
      </c>
      <c r="BC95" s="94" t="n">
        <f aca="false">'Janska18,2oprava - Oprava...'!F34</f>
        <v>0</v>
      </c>
      <c r="BD95" s="96" t="n">
        <f aca="false">'Janska18,2oprava - Oprava...'!F35</f>
        <v>0</v>
      </c>
      <c r="BT95" s="98" t="s">
        <v>79</v>
      </c>
      <c r="BU95" s="98" t="s">
        <v>80</v>
      </c>
      <c r="BV95" s="98" t="s">
        <v>75</v>
      </c>
      <c r="BW95" s="98" t="s">
        <v>3</v>
      </c>
      <c r="BX95" s="98" t="s">
        <v>76</v>
      </c>
      <c r="CL95" s="98"/>
    </row>
    <row r="96" s="27" customFormat="true" ht="30" hidden="false" customHeight="true" outlineLevel="0" collapsed="false">
      <c r="A96" s="22"/>
      <c r="B96" s="23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3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</row>
    <row r="97" s="27" customFormat="true" ht="6.95" hidden="false" customHeight="true" outlineLevel="0" collapsed="false">
      <c r="A97" s="22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3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</row>
  </sheetData>
  <mergeCells count="42">
    <mergeCell ref="AR2:BE2"/>
    <mergeCell ref="K5:AJ5"/>
    <mergeCell ref="BE5:BE34"/>
    <mergeCell ref="K6:AJ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J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</mergeCells>
  <hyperlinks>
    <hyperlink ref="A95" location="'Janska18,2oprava - Oprava...'!C2" display="/"/>
  </hyperlink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BM201"/>
  <sheetViews>
    <sheetView showFormulas="false" showGridLines="false" showRowColHeaders="true" showZeros="true" rightToLeft="false" tabSelected="true" showOutlineSymbols="true" defaultGridColor="true" view="normal" topLeftCell="A153" colorId="64" zoomScale="100" zoomScaleNormal="100" zoomScalePageLayoutView="100" workbookViewId="0">
      <selection pane="topLeft" activeCell="K200" activeCellId="0" sqref="K200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17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3"/>
    <col collapsed="false" customWidth="true" hidden="false" outlineLevel="0" max="7" min="7" style="0" width="7.5"/>
    <col collapsed="false" customWidth="true" hidden="false" outlineLevel="0" max="8" min="8" style="0" width="14"/>
    <col collapsed="false" customWidth="true" hidden="false" outlineLevel="0" max="9" min="9" style="0" width="15.83"/>
    <col collapsed="false" customWidth="true" hidden="false" outlineLevel="0" max="11" min="10" style="0" width="22.34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3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6"/>
      <c r="AT3" s="3" t="s">
        <v>79</v>
      </c>
    </row>
    <row r="4" customFormat="false" ht="24.95" hidden="false" customHeight="true" outlineLevel="0" collapsed="false">
      <c r="B4" s="6"/>
      <c r="D4" s="7" t="s">
        <v>81</v>
      </c>
      <c r="L4" s="6"/>
      <c r="M4" s="99" t="s">
        <v>9</v>
      </c>
      <c r="AT4" s="3" t="s">
        <v>2</v>
      </c>
    </row>
    <row r="5" customFormat="false" ht="6.95" hidden="false" customHeight="true" outlineLevel="0" collapsed="false">
      <c r="B5" s="6"/>
      <c r="L5" s="6"/>
    </row>
    <row r="6" s="27" customFormat="true" ht="12" hidden="false" customHeight="true" outlineLevel="0" collapsed="false">
      <c r="A6" s="22"/>
      <c r="B6" s="23"/>
      <c r="C6" s="22"/>
      <c r="D6" s="15" t="s">
        <v>15</v>
      </c>
      <c r="E6" s="22"/>
      <c r="F6" s="22"/>
      <c r="G6" s="22"/>
      <c r="H6" s="22"/>
      <c r="I6" s="22"/>
      <c r="J6" s="22"/>
      <c r="K6" s="22"/>
      <c r="L6" s="3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="27" customFormat="true" ht="16.5" hidden="false" customHeight="true" outlineLevel="0" collapsed="false">
      <c r="A7" s="22"/>
      <c r="B7" s="23"/>
      <c r="C7" s="22"/>
      <c r="D7" s="22"/>
      <c r="E7" s="100" t="s">
        <v>16</v>
      </c>
      <c r="F7" s="100"/>
      <c r="G7" s="100"/>
      <c r="H7" s="100"/>
      <c r="I7" s="22"/>
      <c r="J7" s="22"/>
      <c r="K7" s="22"/>
      <c r="L7" s="3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="27" customFormat="true" ht="12.8" hidden="false" customHeight="false" outlineLevel="0" collapsed="false">
      <c r="A8" s="22"/>
      <c r="B8" s="23"/>
      <c r="C8" s="22"/>
      <c r="D8" s="22"/>
      <c r="E8" s="22"/>
      <c r="F8" s="22"/>
      <c r="G8" s="22"/>
      <c r="H8" s="22"/>
      <c r="I8" s="22"/>
      <c r="J8" s="22"/>
      <c r="K8" s="22"/>
      <c r="L8" s="39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2" hidden="false" customHeight="true" outlineLevel="0" collapsed="false">
      <c r="A9" s="22"/>
      <c r="B9" s="23"/>
      <c r="C9" s="22"/>
      <c r="D9" s="15" t="s">
        <v>17</v>
      </c>
      <c r="E9" s="22"/>
      <c r="F9" s="16"/>
      <c r="G9" s="22"/>
      <c r="H9" s="22"/>
      <c r="I9" s="15" t="s">
        <v>18</v>
      </c>
      <c r="J9" s="16"/>
      <c r="K9" s="22"/>
      <c r="L9" s="39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" hidden="false" customHeight="true" outlineLevel="0" collapsed="false">
      <c r="A10" s="22"/>
      <c r="B10" s="23"/>
      <c r="C10" s="22"/>
      <c r="D10" s="15" t="s">
        <v>19</v>
      </c>
      <c r="E10" s="22"/>
      <c r="F10" s="16" t="s">
        <v>20</v>
      </c>
      <c r="G10" s="22"/>
      <c r="H10" s="22"/>
      <c r="I10" s="15" t="s">
        <v>21</v>
      </c>
      <c r="J10" s="101" t="str">
        <f aca="false">'Rekapitulace stavby'!AN8</f>
        <v>5. 8. 2023</v>
      </c>
      <c r="K10" s="22"/>
      <c r="L10" s="39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0.8" hidden="false" customHeight="true" outlineLevel="0" collapsed="false">
      <c r="A11" s="22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39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23</v>
      </c>
      <c r="E12" s="22"/>
      <c r="F12" s="22"/>
      <c r="G12" s="22"/>
      <c r="H12" s="22"/>
      <c r="I12" s="15" t="s">
        <v>24</v>
      </c>
      <c r="J12" s="16"/>
      <c r="K12" s="22"/>
      <c r="L12" s="39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8" hidden="false" customHeight="true" outlineLevel="0" collapsed="false">
      <c r="A13" s="22"/>
      <c r="B13" s="23"/>
      <c r="C13" s="22"/>
      <c r="D13" s="22"/>
      <c r="E13" s="16" t="s">
        <v>25</v>
      </c>
      <c r="F13" s="22"/>
      <c r="G13" s="22"/>
      <c r="H13" s="22"/>
      <c r="I13" s="15" t="s">
        <v>26</v>
      </c>
      <c r="J13" s="16"/>
      <c r="K13" s="22"/>
      <c r="L13" s="39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6.95" hidden="false" customHeight="true" outlineLevel="0" collapsed="false">
      <c r="A14" s="22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3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2" hidden="false" customHeight="true" outlineLevel="0" collapsed="false">
      <c r="A15" s="22"/>
      <c r="B15" s="23"/>
      <c r="C15" s="22"/>
      <c r="D15" s="15" t="s">
        <v>27</v>
      </c>
      <c r="E15" s="22"/>
      <c r="F15" s="22"/>
      <c r="G15" s="22"/>
      <c r="H15" s="22"/>
      <c r="I15" s="15" t="s">
        <v>24</v>
      </c>
      <c r="J15" s="17" t="str">
        <f aca="false">'Rekapitulace stavby'!AN13</f>
        <v>Vyplň údaj</v>
      </c>
      <c r="K15" s="22"/>
      <c r="L15" s="39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18" hidden="false" customHeight="true" outlineLevel="0" collapsed="false">
      <c r="A16" s="22"/>
      <c r="B16" s="23"/>
      <c r="C16" s="22"/>
      <c r="D16" s="22"/>
      <c r="E16" s="102" t="str">
        <f aca="false">'Rekapitulace stavby'!E14</f>
        <v>Vyplň údaj</v>
      </c>
      <c r="F16" s="102"/>
      <c r="G16" s="102"/>
      <c r="H16" s="102"/>
      <c r="I16" s="15" t="s">
        <v>26</v>
      </c>
      <c r="J16" s="17" t="str">
        <f aca="false">'Rekapitulace stavby'!AN14</f>
        <v>Vyplň údaj</v>
      </c>
      <c r="K16" s="22"/>
      <c r="L16" s="39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6.95" hidden="false" customHeight="true" outlineLevel="0" collapsed="false">
      <c r="A17" s="22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39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2" hidden="false" customHeight="true" outlineLevel="0" collapsed="false">
      <c r="A18" s="22"/>
      <c r="B18" s="23"/>
      <c r="C18" s="22"/>
      <c r="D18" s="15" t="s">
        <v>29</v>
      </c>
      <c r="E18" s="22"/>
      <c r="F18" s="22"/>
      <c r="G18" s="22"/>
      <c r="H18" s="22"/>
      <c r="I18" s="15" t="s">
        <v>24</v>
      </c>
      <c r="J18" s="16"/>
      <c r="K18" s="22"/>
      <c r="L18" s="39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18" hidden="false" customHeight="true" outlineLevel="0" collapsed="false">
      <c r="A19" s="22"/>
      <c r="B19" s="23"/>
      <c r="C19" s="22"/>
      <c r="D19" s="22"/>
      <c r="E19" s="16" t="s">
        <v>30</v>
      </c>
      <c r="F19" s="22"/>
      <c r="G19" s="22"/>
      <c r="H19" s="22"/>
      <c r="I19" s="15" t="s">
        <v>26</v>
      </c>
      <c r="J19" s="16"/>
      <c r="K19" s="22"/>
      <c r="L19" s="39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6.95" hidden="false" customHeight="true" outlineLevel="0" collapsed="false">
      <c r="A20" s="22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39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2" hidden="false" customHeight="true" outlineLevel="0" collapsed="false">
      <c r="A21" s="22"/>
      <c r="B21" s="23"/>
      <c r="C21" s="22"/>
      <c r="D21" s="15" t="s">
        <v>32</v>
      </c>
      <c r="E21" s="22"/>
      <c r="F21" s="22"/>
      <c r="G21" s="22"/>
      <c r="H21" s="22"/>
      <c r="I21" s="15" t="s">
        <v>24</v>
      </c>
      <c r="J21" s="16"/>
      <c r="K21" s="22"/>
      <c r="L21" s="39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18" hidden="false" customHeight="true" outlineLevel="0" collapsed="false">
      <c r="A22" s="22"/>
      <c r="B22" s="23"/>
      <c r="C22" s="22"/>
      <c r="D22" s="22"/>
      <c r="E22" s="16" t="s">
        <v>30</v>
      </c>
      <c r="F22" s="22"/>
      <c r="G22" s="22"/>
      <c r="H22" s="22"/>
      <c r="I22" s="15" t="s">
        <v>26</v>
      </c>
      <c r="J22" s="16"/>
      <c r="K22" s="22"/>
      <c r="L22" s="39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6.95" hidden="false" customHeight="true" outlineLevel="0" collapsed="false">
      <c r="A23" s="22"/>
      <c r="B23" s="23"/>
      <c r="C23" s="22"/>
      <c r="D23" s="22"/>
      <c r="E23" s="22"/>
      <c r="F23" s="22"/>
      <c r="G23" s="22"/>
      <c r="H23" s="22"/>
      <c r="I23" s="22"/>
      <c r="J23" s="22"/>
      <c r="K23" s="22"/>
      <c r="L23" s="39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2" hidden="false" customHeight="true" outlineLevel="0" collapsed="false">
      <c r="A24" s="22"/>
      <c r="B24" s="23"/>
      <c r="C24" s="22"/>
      <c r="D24" s="15" t="s">
        <v>33</v>
      </c>
      <c r="E24" s="22"/>
      <c r="F24" s="22"/>
      <c r="G24" s="22"/>
      <c r="H24" s="22"/>
      <c r="I24" s="22"/>
      <c r="J24" s="22"/>
      <c r="K24" s="22"/>
      <c r="L24" s="39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106" customFormat="true" ht="16.5" hidden="false" customHeight="true" outlineLevel="0" collapsed="false">
      <c r="A25" s="103"/>
      <c r="B25" s="104"/>
      <c r="C25" s="103"/>
      <c r="D25" s="103"/>
      <c r="E25" s="20"/>
      <c r="F25" s="20"/>
      <c r="G25" s="20"/>
      <c r="H25" s="20"/>
      <c r="I25" s="103"/>
      <c r="J25" s="103"/>
      <c r="K25" s="103"/>
      <c r="L25" s="105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</row>
    <row r="26" s="27" customFormat="true" ht="6.95" hidden="false" customHeight="true" outlineLevel="0" collapsed="false">
      <c r="A26" s="22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39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27" customFormat="true" ht="6.95" hidden="false" customHeight="true" outlineLevel="0" collapsed="false">
      <c r="A27" s="22"/>
      <c r="B27" s="23"/>
      <c r="C27" s="22"/>
      <c r="D27" s="72"/>
      <c r="E27" s="72"/>
      <c r="F27" s="72"/>
      <c r="G27" s="72"/>
      <c r="H27" s="72"/>
      <c r="I27" s="72"/>
      <c r="J27" s="72"/>
      <c r="K27" s="72"/>
      <c r="L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="27" customFormat="true" ht="25.45" hidden="false" customHeight="true" outlineLevel="0" collapsed="false">
      <c r="A28" s="22"/>
      <c r="B28" s="23"/>
      <c r="C28" s="22"/>
      <c r="D28" s="107" t="s">
        <v>34</v>
      </c>
      <c r="E28" s="22"/>
      <c r="F28" s="22"/>
      <c r="G28" s="22"/>
      <c r="H28" s="22"/>
      <c r="I28" s="22"/>
      <c r="J28" s="108" t="n">
        <f aca="false">ROUND(J124, 2)</f>
        <v>0</v>
      </c>
      <c r="K28" s="22"/>
      <c r="L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2"/>
      <c r="E29" s="72"/>
      <c r="F29" s="72"/>
      <c r="G29" s="72"/>
      <c r="H29" s="72"/>
      <c r="I29" s="72"/>
      <c r="J29" s="72"/>
      <c r="K29" s="72"/>
      <c r="L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14.4" hidden="false" customHeight="true" outlineLevel="0" collapsed="false">
      <c r="A30" s="22"/>
      <c r="B30" s="23"/>
      <c r="C30" s="22"/>
      <c r="D30" s="22"/>
      <c r="E30" s="22"/>
      <c r="F30" s="109" t="s">
        <v>36</v>
      </c>
      <c r="G30" s="22"/>
      <c r="H30" s="22"/>
      <c r="I30" s="109" t="s">
        <v>35</v>
      </c>
      <c r="J30" s="109" t="s">
        <v>37</v>
      </c>
      <c r="K30" s="22"/>
      <c r="L30" s="39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14.4" hidden="false" customHeight="true" outlineLevel="0" collapsed="false">
      <c r="A31" s="22"/>
      <c r="B31" s="23"/>
      <c r="C31" s="22"/>
      <c r="D31" s="110" t="s">
        <v>38</v>
      </c>
      <c r="E31" s="15" t="s">
        <v>39</v>
      </c>
      <c r="F31" s="111" t="n">
        <f aca="false">ROUND((SUM(BE124:BE200)),  2)</f>
        <v>0</v>
      </c>
      <c r="G31" s="22"/>
      <c r="H31" s="22"/>
      <c r="I31" s="112" t="n">
        <v>0.21</v>
      </c>
      <c r="J31" s="111" t="n">
        <f aca="false">ROUND(((SUM(BE124:BE200))*I31),  2)</f>
        <v>0</v>
      </c>
      <c r="K31" s="22"/>
      <c r="L31" s="39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15" t="s">
        <v>40</v>
      </c>
      <c r="F32" s="111" t="n">
        <f aca="false">ROUND((SUM(BF124:BF200)),  2)</f>
        <v>0</v>
      </c>
      <c r="G32" s="22"/>
      <c r="H32" s="22"/>
      <c r="I32" s="112" t="n">
        <v>0.15</v>
      </c>
      <c r="J32" s="111" t="n">
        <f aca="false">ROUND(((SUM(BF124:BF200))*I32),  2)</f>
        <v>0</v>
      </c>
      <c r="K32" s="22"/>
      <c r="L32" s="39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true" customHeight="true" outlineLevel="0" collapsed="false">
      <c r="A33" s="22"/>
      <c r="B33" s="23"/>
      <c r="C33" s="22"/>
      <c r="D33" s="22"/>
      <c r="E33" s="15" t="s">
        <v>41</v>
      </c>
      <c r="F33" s="111" t="n">
        <f aca="false">ROUND((SUM(BG124:BG200)),  2)</f>
        <v>0</v>
      </c>
      <c r="G33" s="22"/>
      <c r="H33" s="22"/>
      <c r="I33" s="112" t="n">
        <v>0.21</v>
      </c>
      <c r="J33" s="111" t="n">
        <f aca="false">0</f>
        <v>0</v>
      </c>
      <c r="K33" s="22"/>
      <c r="L33" s="39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true" customHeight="true" outlineLevel="0" collapsed="false">
      <c r="A34" s="22"/>
      <c r="B34" s="23"/>
      <c r="C34" s="22"/>
      <c r="D34" s="22"/>
      <c r="E34" s="15" t="s">
        <v>42</v>
      </c>
      <c r="F34" s="111" t="n">
        <f aca="false">ROUND((SUM(BH124:BH200)),  2)</f>
        <v>0</v>
      </c>
      <c r="G34" s="22"/>
      <c r="H34" s="22"/>
      <c r="I34" s="112" t="n">
        <v>0.15</v>
      </c>
      <c r="J34" s="111" t="n">
        <f aca="false">0</f>
        <v>0</v>
      </c>
      <c r="K34" s="22"/>
      <c r="L34" s="39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43</v>
      </c>
      <c r="F35" s="111" t="n">
        <f aca="false">ROUND((SUM(BI124:BI200)),  2)</f>
        <v>0</v>
      </c>
      <c r="G35" s="22"/>
      <c r="H35" s="22"/>
      <c r="I35" s="112" t="n">
        <v>0</v>
      </c>
      <c r="J35" s="111" t="n">
        <f aca="false">0</f>
        <v>0</v>
      </c>
      <c r="K35" s="22"/>
      <c r="L35" s="39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39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25.45" hidden="false" customHeight="true" outlineLevel="0" collapsed="false">
      <c r="A37" s="22"/>
      <c r="B37" s="23"/>
      <c r="C37" s="113"/>
      <c r="D37" s="114" t="s">
        <v>44</v>
      </c>
      <c r="E37" s="63"/>
      <c r="F37" s="63"/>
      <c r="G37" s="115" t="s">
        <v>45</v>
      </c>
      <c r="H37" s="116" t="s">
        <v>46</v>
      </c>
      <c r="I37" s="63"/>
      <c r="J37" s="117" t="n">
        <f aca="false">SUM(J28:J35)</f>
        <v>0</v>
      </c>
      <c r="K37" s="118"/>
      <c r="L37" s="39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14.4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22"/>
      <c r="J38" s="22"/>
      <c r="K38" s="22"/>
      <c r="L38" s="39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customFormat="false" ht="14.4" hidden="false" customHeight="true" outlineLevel="0" collapsed="false">
      <c r="B39" s="6"/>
      <c r="L39" s="6"/>
    </row>
    <row r="40" customFormat="false" ht="14.4" hidden="false" customHeight="true" outlineLevel="0" collapsed="false">
      <c r="B40" s="6"/>
      <c r="L40" s="6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39"/>
      <c r="D50" s="40" t="s">
        <v>47</v>
      </c>
      <c r="E50" s="41"/>
      <c r="F50" s="41"/>
      <c r="G50" s="40" t="s">
        <v>48</v>
      </c>
      <c r="H50" s="41"/>
      <c r="I50" s="41"/>
      <c r="J50" s="41"/>
      <c r="K50" s="41"/>
      <c r="L50" s="39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2" t="s">
        <v>49</v>
      </c>
      <c r="E61" s="25"/>
      <c r="F61" s="119" t="s">
        <v>50</v>
      </c>
      <c r="G61" s="42" t="s">
        <v>49</v>
      </c>
      <c r="H61" s="25"/>
      <c r="I61" s="25"/>
      <c r="J61" s="120" t="s">
        <v>50</v>
      </c>
      <c r="K61" s="25"/>
      <c r="L61" s="39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0" t="s">
        <v>51</v>
      </c>
      <c r="E65" s="43"/>
      <c r="F65" s="43"/>
      <c r="G65" s="40" t="s">
        <v>52</v>
      </c>
      <c r="H65" s="43"/>
      <c r="I65" s="43"/>
      <c r="J65" s="43"/>
      <c r="K65" s="43"/>
      <c r="L65" s="39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12.8" hidden="false" customHeight="false" outlineLevel="0" collapsed="false">
      <c r="B67" s="6"/>
      <c r="L67" s="6"/>
    </row>
    <row r="68" customFormat="false" ht="12.8" hidden="false" customHeight="false" outlineLevel="0" collapsed="false">
      <c r="B68" s="6"/>
      <c r="L68" s="6"/>
    </row>
    <row r="69" customFormat="false" ht="12.8" hidden="false" customHeight="false" outlineLevel="0" collapsed="false">
      <c r="B69" s="6"/>
      <c r="L69" s="6"/>
    </row>
    <row r="70" customFormat="false" ht="12.8" hidden="false" customHeight="false" outlineLevel="0" collapsed="false">
      <c r="B70" s="6"/>
      <c r="L70" s="6"/>
    </row>
    <row r="71" customFormat="false" ht="12.8" hidden="false" customHeight="false" outlineLevel="0" collapsed="false">
      <c r="B71" s="6"/>
      <c r="L71" s="6"/>
    </row>
    <row r="72" customFormat="false" ht="12.8" hidden="false" customHeight="false" outlineLevel="0" collapsed="false">
      <c r="B72" s="6"/>
      <c r="L72" s="6"/>
    </row>
    <row r="73" customFormat="false" ht="12.8" hidden="false" customHeight="false" outlineLevel="0" collapsed="false">
      <c r="B73" s="6"/>
      <c r="L73" s="6"/>
    </row>
    <row r="74" customFormat="false" ht="12.8" hidden="false" customHeight="false" outlineLevel="0" collapsed="false">
      <c r="B74" s="6"/>
      <c r="L74" s="6"/>
    </row>
    <row r="75" customFormat="false" ht="12.8" hidden="false" customHeight="fals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2" t="s">
        <v>49</v>
      </c>
      <c r="E76" s="25"/>
      <c r="F76" s="119" t="s">
        <v>50</v>
      </c>
      <c r="G76" s="42" t="s">
        <v>49</v>
      </c>
      <c r="H76" s="25"/>
      <c r="I76" s="25"/>
      <c r="J76" s="120" t="s">
        <v>50</v>
      </c>
      <c r="K76" s="25"/>
      <c r="L76" s="39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82</v>
      </c>
      <c r="D82" s="22"/>
      <c r="E82" s="22"/>
      <c r="F82" s="22"/>
      <c r="G82" s="22"/>
      <c r="H82" s="22"/>
      <c r="I82" s="22"/>
      <c r="J82" s="22"/>
      <c r="K82" s="22"/>
      <c r="L82" s="39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39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15</v>
      </c>
      <c r="D84" s="22"/>
      <c r="E84" s="22"/>
      <c r="F84" s="22"/>
      <c r="G84" s="22"/>
      <c r="H84" s="22"/>
      <c r="I84" s="22"/>
      <c r="J84" s="22"/>
      <c r="K84" s="22"/>
      <c r="L84" s="39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00" t="str">
        <f aca="false">E7</f>
        <v>Oprava bytu na Jánské 18, byt č.2</v>
      </c>
      <c r="F85" s="100"/>
      <c r="G85" s="100"/>
      <c r="H85" s="100"/>
      <c r="I85" s="22"/>
      <c r="J85" s="22"/>
      <c r="K85" s="22"/>
      <c r="L85" s="39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39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16" t="str">
        <f aca="false">F10</f>
        <v>Jánská 18,Brno</v>
      </c>
      <c r="G87" s="22"/>
      <c r="H87" s="22"/>
      <c r="I87" s="15" t="s">
        <v>21</v>
      </c>
      <c r="J87" s="101" t="str">
        <f aca="false">IF(J10="","",J10)</f>
        <v>5. 8. 2023</v>
      </c>
      <c r="K87" s="22"/>
      <c r="L87" s="39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39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16" t="str">
        <f aca="false">E13</f>
        <v>MmBrna,OSM,Husova 3</v>
      </c>
      <c r="G89" s="22"/>
      <c r="H89" s="22"/>
      <c r="I89" s="15" t="s">
        <v>29</v>
      </c>
      <c r="J89" s="121" t="str">
        <f aca="false">E19</f>
        <v>Radka Volková</v>
      </c>
      <c r="K89" s="22"/>
      <c r="L89" s="39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16" t="str">
        <f aca="false">IF(E16="","",E16)</f>
        <v>Vyplň údaj</v>
      </c>
      <c r="G90" s="22"/>
      <c r="H90" s="22"/>
      <c r="I90" s="15" t="s">
        <v>32</v>
      </c>
      <c r="J90" s="121" t="str">
        <f aca="false">E22</f>
        <v>Radka Volková</v>
      </c>
      <c r="K90" s="22"/>
      <c r="L90" s="39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10.3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39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9.3" hidden="false" customHeight="true" outlineLevel="0" collapsed="false">
      <c r="A92" s="22"/>
      <c r="B92" s="23"/>
      <c r="C92" s="122" t="s">
        <v>83</v>
      </c>
      <c r="D92" s="113"/>
      <c r="E92" s="113"/>
      <c r="F92" s="113"/>
      <c r="G92" s="113"/>
      <c r="H92" s="113"/>
      <c r="I92" s="113"/>
      <c r="J92" s="123" t="s">
        <v>84</v>
      </c>
      <c r="K92" s="113"/>
      <c r="L92" s="39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39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2.8" hidden="false" customHeight="true" outlineLevel="0" collapsed="false">
      <c r="A94" s="22"/>
      <c r="B94" s="23"/>
      <c r="C94" s="124" t="s">
        <v>85</v>
      </c>
      <c r="D94" s="22"/>
      <c r="E94" s="22"/>
      <c r="F94" s="22"/>
      <c r="G94" s="22"/>
      <c r="H94" s="22"/>
      <c r="I94" s="22"/>
      <c r="J94" s="108" t="n">
        <f aca="false">J124</f>
        <v>0</v>
      </c>
      <c r="K94" s="22"/>
      <c r="L94" s="39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U94" s="3" t="s">
        <v>86</v>
      </c>
    </row>
    <row r="95" s="125" customFormat="true" ht="24.95" hidden="false" customHeight="true" outlineLevel="0" collapsed="false">
      <c r="B95" s="126"/>
      <c r="D95" s="127" t="s">
        <v>87</v>
      </c>
      <c r="E95" s="128"/>
      <c r="F95" s="128"/>
      <c r="G95" s="128"/>
      <c r="H95" s="128"/>
      <c r="I95" s="128"/>
      <c r="J95" s="129" t="n">
        <f aca="false">J125</f>
        <v>0</v>
      </c>
      <c r="L95" s="126"/>
    </row>
    <row r="96" s="130" customFormat="true" ht="19.9" hidden="false" customHeight="true" outlineLevel="0" collapsed="false">
      <c r="B96" s="131"/>
      <c r="D96" s="132" t="s">
        <v>88</v>
      </c>
      <c r="E96" s="133"/>
      <c r="F96" s="133"/>
      <c r="G96" s="133"/>
      <c r="H96" s="133"/>
      <c r="I96" s="133"/>
      <c r="J96" s="134" t="n">
        <f aca="false">J126</f>
        <v>0</v>
      </c>
      <c r="L96" s="131"/>
    </row>
    <row r="97" s="130" customFormat="true" ht="19.9" hidden="false" customHeight="true" outlineLevel="0" collapsed="false">
      <c r="B97" s="131"/>
      <c r="D97" s="132" t="s">
        <v>89</v>
      </c>
      <c r="E97" s="133"/>
      <c r="F97" s="133"/>
      <c r="G97" s="133"/>
      <c r="H97" s="133"/>
      <c r="I97" s="133"/>
      <c r="J97" s="134" t="n">
        <f aca="false">J134</f>
        <v>0</v>
      </c>
      <c r="L97" s="131"/>
    </row>
    <row r="98" s="130" customFormat="true" ht="19.9" hidden="false" customHeight="true" outlineLevel="0" collapsed="false">
      <c r="B98" s="131"/>
      <c r="D98" s="132" t="s">
        <v>90</v>
      </c>
      <c r="E98" s="133"/>
      <c r="F98" s="133"/>
      <c r="G98" s="133"/>
      <c r="H98" s="133"/>
      <c r="I98" s="133"/>
      <c r="J98" s="134" t="n">
        <f aca="false">J142</f>
        <v>0</v>
      </c>
      <c r="L98" s="131"/>
    </row>
    <row r="99" s="130" customFormat="true" ht="19.9" hidden="false" customHeight="true" outlineLevel="0" collapsed="false">
      <c r="B99" s="131"/>
      <c r="D99" s="132" t="s">
        <v>91</v>
      </c>
      <c r="E99" s="133"/>
      <c r="F99" s="133"/>
      <c r="G99" s="133"/>
      <c r="H99" s="133"/>
      <c r="I99" s="133"/>
      <c r="J99" s="134" t="n">
        <f aca="false">J148</f>
        <v>0</v>
      </c>
      <c r="L99" s="131"/>
    </row>
    <row r="100" s="125" customFormat="true" ht="24.95" hidden="false" customHeight="true" outlineLevel="0" collapsed="false">
      <c r="B100" s="126"/>
      <c r="D100" s="127" t="s">
        <v>92</v>
      </c>
      <c r="E100" s="128"/>
      <c r="F100" s="128"/>
      <c r="G100" s="128"/>
      <c r="H100" s="128"/>
      <c r="I100" s="128"/>
      <c r="J100" s="129" t="n">
        <f aca="false">J150</f>
        <v>0</v>
      </c>
      <c r="L100" s="126"/>
    </row>
    <row r="101" s="130" customFormat="true" ht="19.9" hidden="false" customHeight="true" outlineLevel="0" collapsed="false">
      <c r="B101" s="131"/>
      <c r="D101" s="132" t="s">
        <v>93</v>
      </c>
      <c r="E101" s="133"/>
      <c r="F101" s="133"/>
      <c r="G101" s="133"/>
      <c r="H101" s="133"/>
      <c r="I101" s="133"/>
      <c r="J101" s="134" t="n">
        <f aca="false">J151</f>
        <v>0</v>
      </c>
      <c r="L101" s="131"/>
    </row>
    <row r="102" s="130" customFormat="true" ht="19.9" hidden="false" customHeight="true" outlineLevel="0" collapsed="false">
      <c r="B102" s="131"/>
      <c r="D102" s="132" t="s">
        <v>94</v>
      </c>
      <c r="E102" s="133"/>
      <c r="F102" s="133"/>
      <c r="G102" s="133"/>
      <c r="H102" s="133"/>
      <c r="I102" s="133"/>
      <c r="J102" s="134" t="n">
        <f aca="false">J155</f>
        <v>0</v>
      </c>
      <c r="L102" s="131"/>
    </row>
    <row r="103" s="130" customFormat="true" ht="19.9" hidden="false" customHeight="true" outlineLevel="0" collapsed="false">
      <c r="B103" s="131"/>
      <c r="D103" s="132" t="s">
        <v>95</v>
      </c>
      <c r="E103" s="133"/>
      <c r="F103" s="133"/>
      <c r="G103" s="133"/>
      <c r="H103" s="133"/>
      <c r="I103" s="133"/>
      <c r="J103" s="134" t="n">
        <f aca="false">J180</f>
        <v>0</v>
      </c>
      <c r="L103" s="131"/>
    </row>
    <row r="104" s="125" customFormat="true" ht="24.95" hidden="false" customHeight="true" outlineLevel="0" collapsed="false">
      <c r="B104" s="126"/>
      <c r="D104" s="127" t="s">
        <v>96</v>
      </c>
      <c r="E104" s="128"/>
      <c r="F104" s="128"/>
      <c r="G104" s="128"/>
      <c r="H104" s="128"/>
      <c r="I104" s="128"/>
      <c r="J104" s="129" t="n">
        <f aca="false">J196</f>
        <v>0</v>
      </c>
      <c r="L104" s="126"/>
    </row>
    <row r="105" s="130" customFormat="true" ht="19.9" hidden="false" customHeight="true" outlineLevel="0" collapsed="false">
      <c r="B105" s="131"/>
      <c r="D105" s="132" t="s">
        <v>97</v>
      </c>
      <c r="E105" s="133"/>
      <c r="F105" s="133"/>
      <c r="G105" s="133"/>
      <c r="H105" s="133"/>
      <c r="I105" s="133"/>
      <c r="J105" s="134" t="n">
        <f aca="false">J197</f>
        <v>0</v>
      </c>
      <c r="L105" s="131"/>
    </row>
    <row r="106" s="130" customFormat="true" ht="19.9" hidden="false" customHeight="true" outlineLevel="0" collapsed="false">
      <c r="B106" s="131"/>
      <c r="D106" s="132" t="s">
        <v>98</v>
      </c>
      <c r="E106" s="133"/>
      <c r="F106" s="133"/>
      <c r="G106" s="133"/>
      <c r="H106" s="133"/>
      <c r="I106" s="133"/>
      <c r="J106" s="134" t="n">
        <f aca="false">J199</f>
        <v>0</v>
      </c>
      <c r="L106" s="131"/>
    </row>
    <row r="107" s="27" customFormat="true" ht="21.85" hidden="false" customHeight="true" outlineLevel="0" collapsed="false">
      <c r="A107" s="22"/>
      <c r="B107" s="23"/>
      <c r="C107" s="22"/>
      <c r="D107" s="22"/>
      <c r="E107" s="22"/>
      <c r="F107" s="22"/>
      <c r="G107" s="22"/>
      <c r="H107" s="22"/>
      <c r="I107" s="22"/>
      <c r="J107" s="22"/>
      <c r="K107" s="22"/>
      <c r="L107" s="39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</row>
    <row r="108" s="27" customFormat="true" ht="6.95" hidden="false" customHeight="true" outlineLevel="0" collapsed="false">
      <c r="A108" s="22"/>
      <c r="B108" s="44"/>
      <c r="C108" s="45"/>
      <c r="D108" s="45"/>
      <c r="E108" s="45"/>
      <c r="F108" s="45"/>
      <c r="G108" s="45"/>
      <c r="H108" s="45"/>
      <c r="I108" s="45"/>
      <c r="J108" s="45"/>
      <c r="K108" s="45"/>
      <c r="L108" s="39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</row>
    <row r="112" s="27" customFormat="true" ht="6.95" hidden="false" customHeight="true" outlineLevel="0" collapsed="false">
      <c r="A112" s="22"/>
      <c r="B112" s="46"/>
      <c r="C112" s="47"/>
      <c r="D112" s="47"/>
      <c r="E112" s="47"/>
      <c r="F112" s="47"/>
      <c r="G112" s="47"/>
      <c r="H112" s="47"/>
      <c r="I112" s="47"/>
      <c r="J112" s="47"/>
      <c r="K112" s="47"/>
      <c r="L112" s="39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</row>
    <row r="113" s="27" customFormat="true" ht="24.95" hidden="false" customHeight="true" outlineLevel="0" collapsed="false">
      <c r="A113" s="22"/>
      <c r="B113" s="23"/>
      <c r="C113" s="7" t="s">
        <v>99</v>
      </c>
      <c r="D113" s="22"/>
      <c r="E113" s="22"/>
      <c r="F113" s="22"/>
      <c r="G113" s="22"/>
      <c r="H113" s="22"/>
      <c r="I113" s="22"/>
      <c r="J113" s="22"/>
      <c r="K113" s="22"/>
      <c r="L113" s="39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</row>
    <row r="114" s="27" customFormat="true" ht="6.95" hidden="false" customHeight="true" outlineLevel="0" collapsed="false">
      <c r="A114" s="22"/>
      <c r="B114" s="23"/>
      <c r="C114" s="22"/>
      <c r="D114" s="22"/>
      <c r="E114" s="22"/>
      <c r="F114" s="22"/>
      <c r="G114" s="22"/>
      <c r="H114" s="22"/>
      <c r="I114" s="22"/>
      <c r="J114" s="22"/>
      <c r="K114" s="22"/>
      <c r="L114" s="39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</row>
    <row r="115" s="27" customFormat="true" ht="12" hidden="false" customHeight="true" outlineLevel="0" collapsed="false">
      <c r="A115" s="22"/>
      <c r="B115" s="23"/>
      <c r="C115" s="15" t="s">
        <v>15</v>
      </c>
      <c r="D115" s="22"/>
      <c r="E115" s="22"/>
      <c r="F115" s="22"/>
      <c r="G115" s="22"/>
      <c r="H115" s="22"/>
      <c r="I115" s="22"/>
      <c r="J115" s="22"/>
      <c r="K115" s="22"/>
      <c r="L115" s="39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</row>
    <row r="116" s="27" customFormat="true" ht="16.5" hidden="false" customHeight="true" outlineLevel="0" collapsed="false">
      <c r="A116" s="22"/>
      <c r="B116" s="23"/>
      <c r="C116" s="22"/>
      <c r="D116" s="22"/>
      <c r="E116" s="100" t="str">
        <f aca="false">E7</f>
        <v>Oprava bytu na Jánské 18, byt č.2</v>
      </c>
      <c r="F116" s="100"/>
      <c r="G116" s="100"/>
      <c r="H116" s="100"/>
      <c r="I116" s="22"/>
      <c r="J116" s="22"/>
      <c r="K116" s="22"/>
      <c r="L116" s="39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</row>
    <row r="117" s="27" customFormat="true" ht="6.95" hidden="false" customHeight="true" outlineLevel="0" collapsed="false">
      <c r="A117" s="22"/>
      <c r="B117" s="23"/>
      <c r="C117" s="22"/>
      <c r="D117" s="22"/>
      <c r="E117" s="22"/>
      <c r="F117" s="22"/>
      <c r="G117" s="22"/>
      <c r="H117" s="22"/>
      <c r="I117" s="22"/>
      <c r="J117" s="22"/>
      <c r="K117" s="22"/>
      <c r="L117" s="39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</row>
    <row r="118" s="27" customFormat="true" ht="12" hidden="false" customHeight="true" outlineLevel="0" collapsed="false">
      <c r="A118" s="22"/>
      <c r="B118" s="23"/>
      <c r="C118" s="15" t="s">
        <v>19</v>
      </c>
      <c r="D118" s="22"/>
      <c r="E118" s="22"/>
      <c r="F118" s="16" t="str">
        <f aca="false">F10</f>
        <v>Jánská 18,Brno</v>
      </c>
      <c r="G118" s="22"/>
      <c r="H118" s="22"/>
      <c r="I118" s="15" t="s">
        <v>21</v>
      </c>
      <c r="J118" s="101" t="str">
        <f aca="false">IF(J10="","",J10)</f>
        <v>5. 8. 2023</v>
      </c>
      <c r="K118" s="22"/>
      <c r="L118" s="39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</row>
    <row r="119" s="27" customFormat="true" ht="6.95" hidden="false" customHeight="true" outlineLevel="0" collapsed="false">
      <c r="A119" s="22"/>
      <c r="B119" s="23"/>
      <c r="C119" s="22"/>
      <c r="D119" s="22"/>
      <c r="E119" s="22"/>
      <c r="F119" s="22"/>
      <c r="G119" s="22"/>
      <c r="H119" s="22"/>
      <c r="I119" s="22"/>
      <c r="J119" s="22"/>
      <c r="K119" s="22"/>
      <c r="L119" s="39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15.15" hidden="false" customHeight="true" outlineLevel="0" collapsed="false">
      <c r="A120" s="22"/>
      <c r="B120" s="23"/>
      <c r="C120" s="15" t="s">
        <v>23</v>
      </c>
      <c r="D120" s="22"/>
      <c r="E120" s="22"/>
      <c r="F120" s="16" t="str">
        <f aca="false">E13</f>
        <v>MmBrna,OSM,Husova 3</v>
      </c>
      <c r="G120" s="22"/>
      <c r="H120" s="22"/>
      <c r="I120" s="15" t="s">
        <v>29</v>
      </c>
      <c r="J120" s="121" t="str">
        <f aca="false">E19</f>
        <v>Radka Volková</v>
      </c>
      <c r="K120" s="22"/>
      <c r="L120" s="39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1" s="27" customFormat="true" ht="15.15" hidden="false" customHeight="true" outlineLevel="0" collapsed="false">
      <c r="A121" s="22"/>
      <c r="B121" s="23"/>
      <c r="C121" s="15" t="s">
        <v>27</v>
      </c>
      <c r="D121" s="22"/>
      <c r="E121" s="22"/>
      <c r="F121" s="16" t="str">
        <f aca="false">IF(E16="","",E16)</f>
        <v>Vyplň údaj</v>
      </c>
      <c r="G121" s="22"/>
      <c r="H121" s="22"/>
      <c r="I121" s="15" t="s">
        <v>32</v>
      </c>
      <c r="J121" s="121" t="str">
        <f aca="false">E22</f>
        <v>Radka Volková</v>
      </c>
      <c r="K121" s="22"/>
      <c r="L121" s="39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</row>
    <row r="122" s="27" customFormat="true" ht="10.3" hidden="false" customHeight="true" outlineLevel="0" collapsed="false">
      <c r="A122" s="22"/>
      <c r="B122" s="23"/>
      <c r="C122" s="22"/>
      <c r="D122" s="22"/>
      <c r="E122" s="22"/>
      <c r="F122" s="22"/>
      <c r="G122" s="22"/>
      <c r="H122" s="22"/>
      <c r="I122" s="22"/>
      <c r="J122" s="22"/>
      <c r="K122" s="22"/>
      <c r="L122" s="39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</row>
    <row r="123" s="141" customFormat="true" ht="29.3" hidden="false" customHeight="true" outlineLevel="0" collapsed="false">
      <c r="A123" s="135"/>
      <c r="B123" s="136"/>
      <c r="C123" s="137" t="s">
        <v>100</v>
      </c>
      <c r="D123" s="138" t="s">
        <v>59</v>
      </c>
      <c r="E123" s="138" t="s">
        <v>55</v>
      </c>
      <c r="F123" s="138" t="s">
        <v>56</v>
      </c>
      <c r="G123" s="138" t="s">
        <v>101</v>
      </c>
      <c r="H123" s="138" t="s">
        <v>102</v>
      </c>
      <c r="I123" s="138" t="s">
        <v>103</v>
      </c>
      <c r="J123" s="138" t="s">
        <v>84</v>
      </c>
      <c r="K123" s="139" t="s">
        <v>104</v>
      </c>
      <c r="L123" s="140"/>
      <c r="M123" s="68"/>
      <c r="N123" s="69" t="s">
        <v>38</v>
      </c>
      <c r="O123" s="69" t="s">
        <v>105</v>
      </c>
      <c r="P123" s="69" t="s">
        <v>106</v>
      </c>
      <c r="Q123" s="69" t="s">
        <v>107</v>
      </c>
      <c r="R123" s="69" t="s">
        <v>108</v>
      </c>
      <c r="S123" s="69" t="s">
        <v>109</v>
      </c>
      <c r="T123" s="70" t="s">
        <v>110</v>
      </c>
      <c r="U123" s="135"/>
      <c r="V123" s="135"/>
      <c r="W123" s="135"/>
      <c r="X123" s="135"/>
      <c r="Y123" s="135"/>
      <c r="Z123" s="135"/>
      <c r="AA123" s="135"/>
      <c r="AB123" s="135"/>
      <c r="AC123" s="135"/>
      <c r="AD123" s="135"/>
      <c r="AE123" s="135"/>
    </row>
    <row r="124" s="27" customFormat="true" ht="22.8" hidden="false" customHeight="true" outlineLevel="0" collapsed="false">
      <c r="A124" s="22"/>
      <c r="B124" s="23"/>
      <c r="C124" s="76" t="s">
        <v>111</v>
      </c>
      <c r="D124" s="22"/>
      <c r="E124" s="22"/>
      <c r="F124" s="22"/>
      <c r="G124" s="22"/>
      <c r="H124" s="22"/>
      <c r="I124" s="22"/>
      <c r="J124" s="142" t="n">
        <f aca="false">BK124</f>
        <v>0</v>
      </c>
      <c r="K124" s="22"/>
      <c r="L124" s="23"/>
      <c r="M124" s="71"/>
      <c r="N124" s="58"/>
      <c r="O124" s="72"/>
      <c r="P124" s="143" t="n">
        <f aca="false">P125+P150+P196</f>
        <v>0</v>
      </c>
      <c r="Q124" s="72"/>
      <c r="R124" s="143" t="n">
        <f aca="false">R125+R150+R196</f>
        <v>1.17578497</v>
      </c>
      <c r="S124" s="72"/>
      <c r="T124" s="144" t="n">
        <f aca="false">T125+T150+T196</f>
        <v>0.37571513</v>
      </c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T124" s="3" t="s">
        <v>73</v>
      </c>
      <c r="AU124" s="3" t="s">
        <v>86</v>
      </c>
      <c r="BK124" s="145" t="n">
        <f aca="false">BK125+BK150+BK196</f>
        <v>0</v>
      </c>
    </row>
    <row r="125" s="146" customFormat="true" ht="25.9" hidden="false" customHeight="true" outlineLevel="0" collapsed="false">
      <c r="B125" s="147"/>
      <c r="D125" s="148" t="s">
        <v>73</v>
      </c>
      <c r="E125" s="149" t="s">
        <v>112</v>
      </c>
      <c r="F125" s="149" t="s">
        <v>113</v>
      </c>
      <c r="I125" s="150"/>
      <c r="J125" s="151" t="n">
        <f aca="false">BK125</f>
        <v>0</v>
      </c>
      <c r="L125" s="147"/>
      <c r="M125" s="152"/>
      <c r="N125" s="153"/>
      <c r="O125" s="153"/>
      <c r="P125" s="154" t="n">
        <f aca="false">P126+P134+P142+P148</f>
        <v>0</v>
      </c>
      <c r="Q125" s="153"/>
      <c r="R125" s="154" t="n">
        <f aca="false">R126+R134+R142+R148</f>
        <v>0.3289485</v>
      </c>
      <c r="S125" s="153"/>
      <c r="T125" s="155" t="n">
        <f aca="false">T126+T134+T142+T148</f>
        <v>0.198085</v>
      </c>
      <c r="AR125" s="148" t="s">
        <v>79</v>
      </c>
      <c r="AT125" s="156" t="s">
        <v>73</v>
      </c>
      <c r="AU125" s="156" t="s">
        <v>74</v>
      </c>
      <c r="AY125" s="148" t="s">
        <v>114</v>
      </c>
      <c r="BK125" s="157" t="n">
        <f aca="false">BK126+BK134+BK142+BK148</f>
        <v>0</v>
      </c>
    </row>
    <row r="126" s="146" customFormat="true" ht="22.8" hidden="false" customHeight="true" outlineLevel="0" collapsed="false">
      <c r="B126" s="147"/>
      <c r="D126" s="148" t="s">
        <v>73</v>
      </c>
      <c r="E126" s="158" t="s">
        <v>115</v>
      </c>
      <c r="F126" s="158" t="s">
        <v>116</v>
      </c>
      <c r="I126" s="150"/>
      <c r="J126" s="159" t="n">
        <f aca="false">BK126</f>
        <v>0</v>
      </c>
      <c r="L126" s="147"/>
      <c r="M126" s="152"/>
      <c r="N126" s="153"/>
      <c r="O126" s="153"/>
      <c r="P126" s="154" t="n">
        <f aca="false">SUM(P127:P133)</f>
        <v>0</v>
      </c>
      <c r="Q126" s="153"/>
      <c r="R126" s="154" t="n">
        <f aca="false">SUM(R127:R133)</f>
        <v>0.3245685</v>
      </c>
      <c r="S126" s="153"/>
      <c r="T126" s="155" t="n">
        <f aca="false">SUM(T127:T133)</f>
        <v>0</v>
      </c>
      <c r="AR126" s="148" t="s">
        <v>79</v>
      </c>
      <c r="AT126" s="156" t="s">
        <v>73</v>
      </c>
      <c r="AU126" s="156" t="s">
        <v>79</v>
      </c>
      <c r="AY126" s="148" t="s">
        <v>114</v>
      </c>
      <c r="BK126" s="157" t="n">
        <f aca="false">SUM(BK127:BK133)</f>
        <v>0</v>
      </c>
    </row>
    <row r="127" s="27" customFormat="true" ht="21.75" hidden="false" customHeight="true" outlineLevel="0" collapsed="false">
      <c r="A127" s="22"/>
      <c r="B127" s="160"/>
      <c r="C127" s="161" t="s">
        <v>79</v>
      </c>
      <c r="D127" s="161" t="s">
        <v>117</v>
      </c>
      <c r="E127" s="162" t="s">
        <v>118</v>
      </c>
      <c r="F127" s="163" t="s">
        <v>119</v>
      </c>
      <c r="G127" s="164" t="s">
        <v>120</v>
      </c>
      <c r="H127" s="165" t="n">
        <v>1.95</v>
      </c>
      <c r="I127" s="166"/>
      <c r="J127" s="167" t="n">
        <f aca="false">ROUND(I127*H127,2)</f>
        <v>0</v>
      </c>
      <c r="K127" s="163" t="s">
        <v>121</v>
      </c>
      <c r="L127" s="23"/>
      <c r="M127" s="168"/>
      <c r="N127" s="169" t="s">
        <v>40</v>
      </c>
      <c r="O127" s="60"/>
      <c r="P127" s="170" t="n">
        <f aca="false">O127*H127</f>
        <v>0</v>
      </c>
      <c r="Q127" s="170" t="n">
        <v>0.04</v>
      </c>
      <c r="R127" s="170" t="n">
        <f aca="false">Q127*H127</f>
        <v>0.078</v>
      </c>
      <c r="S127" s="170" t="n">
        <v>0</v>
      </c>
      <c r="T127" s="171" t="n">
        <f aca="false">S127*H127</f>
        <v>0</v>
      </c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R127" s="172" t="s">
        <v>122</v>
      </c>
      <c r="AT127" s="172" t="s">
        <v>117</v>
      </c>
      <c r="AU127" s="172" t="s">
        <v>123</v>
      </c>
      <c r="AY127" s="3" t="s">
        <v>114</v>
      </c>
      <c r="BE127" s="173" t="n">
        <f aca="false">IF(N127="základní",J127,0)</f>
        <v>0</v>
      </c>
      <c r="BF127" s="173" t="n">
        <f aca="false">IF(N127="snížená",J127,0)</f>
        <v>0</v>
      </c>
      <c r="BG127" s="173" t="n">
        <f aca="false">IF(N127="zákl. přenesená",J127,0)</f>
        <v>0</v>
      </c>
      <c r="BH127" s="173" t="n">
        <f aca="false">IF(N127="sníž. přenesená",J127,0)</f>
        <v>0</v>
      </c>
      <c r="BI127" s="173" t="n">
        <f aca="false">IF(N127="nulová",J127,0)</f>
        <v>0</v>
      </c>
      <c r="BJ127" s="3" t="s">
        <v>123</v>
      </c>
      <c r="BK127" s="173" t="n">
        <f aca="false">ROUND(I127*H127,2)</f>
        <v>0</v>
      </c>
      <c r="BL127" s="3" t="s">
        <v>122</v>
      </c>
      <c r="BM127" s="172" t="s">
        <v>124</v>
      </c>
    </row>
    <row r="128" s="174" customFormat="true" ht="12.8" hidden="false" customHeight="false" outlineLevel="0" collapsed="false">
      <c r="B128" s="175"/>
      <c r="D128" s="176" t="s">
        <v>125</v>
      </c>
      <c r="E128" s="177"/>
      <c r="F128" s="178" t="s">
        <v>126</v>
      </c>
      <c r="H128" s="179" t="n">
        <v>1.95</v>
      </c>
      <c r="I128" s="180"/>
      <c r="L128" s="175"/>
      <c r="M128" s="181"/>
      <c r="N128" s="182"/>
      <c r="O128" s="182"/>
      <c r="P128" s="182"/>
      <c r="Q128" s="182"/>
      <c r="R128" s="182"/>
      <c r="S128" s="182"/>
      <c r="T128" s="183"/>
      <c r="AT128" s="177" t="s">
        <v>125</v>
      </c>
      <c r="AU128" s="177" t="s">
        <v>123</v>
      </c>
      <c r="AV128" s="174" t="s">
        <v>123</v>
      </c>
      <c r="AW128" s="174" t="s">
        <v>31</v>
      </c>
      <c r="AX128" s="174" t="s">
        <v>79</v>
      </c>
      <c r="AY128" s="177" t="s">
        <v>114</v>
      </c>
    </row>
    <row r="129" s="27" customFormat="true" ht="24.15" hidden="false" customHeight="true" outlineLevel="0" collapsed="false">
      <c r="A129" s="22"/>
      <c r="B129" s="160"/>
      <c r="C129" s="161" t="s">
        <v>123</v>
      </c>
      <c r="D129" s="161" t="s">
        <v>117</v>
      </c>
      <c r="E129" s="162" t="s">
        <v>127</v>
      </c>
      <c r="F129" s="163" t="s">
        <v>128</v>
      </c>
      <c r="G129" s="164" t="s">
        <v>120</v>
      </c>
      <c r="H129" s="165" t="n">
        <v>1.95</v>
      </c>
      <c r="I129" s="166"/>
      <c r="J129" s="167" t="n">
        <f aca="false">ROUND(I129*H129,2)</f>
        <v>0</v>
      </c>
      <c r="K129" s="163" t="s">
        <v>121</v>
      </c>
      <c r="L129" s="23"/>
      <c r="M129" s="168"/>
      <c r="N129" s="169" t="s">
        <v>40</v>
      </c>
      <c r="O129" s="60"/>
      <c r="P129" s="170" t="n">
        <f aca="false">O129*H129</f>
        <v>0</v>
      </c>
      <c r="Q129" s="170" t="n">
        <v>0.04063</v>
      </c>
      <c r="R129" s="170" t="n">
        <f aca="false">Q129*H129</f>
        <v>0.0792285</v>
      </c>
      <c r="S129" s="170" t="n">
        <v>0</v>
      </c>
      <c r="T129" s="171" t="n">
        <f aca="false">S129*H129</f>
        <v>0</v>
      </c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R129" s="172" t="s">
        <v>122</v>
      </c>
      <c r="AT129" s="172" t="s">
        <v>117</v>
      </c>
      <c r="AU129" s="172" t="s">
        <v>123</v>
      </c>
      <c r="AY129" s="3" t="s">
        <v>114</v>
      </c>
      <c r="BE129" s="173" t="n">
        <f aca="false">IF(N129="základní",J129,0)</f>
        <v>0</v>
      </c>
      <c r="BF129" s="173" t="n">
        <f aca="false">IF(N129="snížená",J129,0)</f>
        <v>0</v>
      </c>
      <c r="BG129" s="173" t="n">
        <f aca="false">IF(N129="zákl. přenesená",J129,0)</f>
        <v>0</v>
      </c>
      <c r="BH129" s="173" t="n">
        <f aca="false">IF(N129="sníž. přenesená",J129,0)</f>
        <v>0</v>
      </c>
      <c r="BI129" s="173" t="n">
        <f aca="false">IF(N129="nulová",J129,0)</f>
        <v>0</v>
      </c>
      <c r="BJ129" s="3" t="s">
        <v>123</v>
      </c>
      <c r="BK129" s="173" t="n">
        <f aca="false">ROUND(I129*H129,2)</f>
        <v>0</v>
      </c>
      <c r="BL129" s="3" t="s">
        <v>122</v>
      </c>
      <c r="BM129" s="172" t="s">
        <v>129</v>
      </c>
    </row>
    <row r="130" s="27" customFormat="true" ht="24.15" hidden="false" customHeight="true" outlineLevel="0" collapsed="false">
      <c r="A130" s="22"/>
      <c r="B130" s="160"/>
      <c r="C130" s="161" t="s">
        <v>130</v>
      </c>
      <c r="D130" s="161" t="s">
        <v>117</v>
      </c>
      <c r="E130" s="162" t="s">
        <v>131</v>
      </c>
      <c r="F130" s="163" t="s">
        <v>132</v>
      </c>
      <c r="G130" s="164" t="s">
        <v>133</v>
      </c>
      <c r="H130" s="165" t="n">
        <v>13</v>
      </c>
      <c r="I130" s="166"/>
      <c r="J130" s="167" t="n">
        <f aca="false">ROUND(I130*H130,2)</f>
        <v>0</v>
      </c>
      <c r="K130" s="163" t="s">
        <v>121</v>
      </c>
      <c r="L130" s="23"/>
      <c r="M130" s="168"/>
      <c r="N130" s="169" t="s">
        <v>40</v>
      </c>
      <c r="O130" s="60"/>
      <c r="P130" s="170" t="n">
        <f aca="false">O130*H130</f>
        <v>0</v>
      </c>
      <c r="Q130" s="170" t="n">
        <v>0.0015</v>
      </c>
      <c r="R130" s="170" t="n">
        <f aca="false">Q130*H130</f>
        <v>0.0195</v>
      </c>
      <c r="S130" s="170" t="n">
        <v>0</v>
      </c>
      <c r="T130" s="171" t="n">
        <f aca="false">S130*H130</f>
        <v>0</v>
      </c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R130" s="172" t="s">
        <v>122</v>
      </c>
      <c r="AT130" s="172" t="s">
        <v>117</v>
      </c>
      <c r="AU130" s="172" t="s">
        <v>123</v>
      </c>
      <c r="AY130" s="3" t="s">
        <v>114</v>
      </c>
      <c r="BE130" s="173" t="n">
        <f aca="false">IF(N130="základní",J130,0)</f>
        <v>0</v>
      </c>
      <c r="BF130" s="173" t="n">
        <f aca="false">IF(N130="snížená",J130,0)</f>
        <v>0</v>
      </c>
      <c r="BG130" s="173" t="n">
        <f aca="false">IF(N130="zákl. přenesená",J130,0)</f>
        <v>0</v>
      </c>
      <c r="BH130" s="173" t="n">
        <f aca="false">IF(N130="sníž. přenesená",J130,0)</f>
        <v>0</v>
      </c>
      <c r="BI130" s="173" t="n">
        <f aca="false">IF(N130="nulová",J130,0)</f>
        <v>0</v>
      </c>
      <c r="BJ130" s="3" t="s">
        <v>123</v>
      </c>
      <c r="BK130" s="173" t="n">
        <f aca="false">ROUND(I130*H130,2)</f>
        <v>0</v>
      </c>
      <c r="BL130" s="3" t="s">
        <v>122</v>
      </c>
      <c r="BM130" s="172" t="s">
        <v>134</v>
      </c>
    </row>
    <row r="131" s="174" customFormat="true" ht="12.8" hidden="false" customHeight="false" outlineLevel="0" collapsed="false">
      <c r="B131" s="175"/>
      <c r="D131" s="176" t="s">
        <v>125</v>
      </c>
      <c r="E131" s="177"/>
      <c r="F131" s="178" t="s">
        <v>135</v>
      </c>
      <c r="H131" s="179" t="n">
        <v>13</v>
      </c>
      <c r="I131" s="180"/>
      <c r="L131" s="175"/>
      <c r="M131" s="181"/>
      <c r="N131" s="182"/>
      <c r="O131" s="182"/>
      <c r="P131" s="182"/>
      <c r="Q131" s="182"/>
      <c r="R131" s="182"/>
      <c r="S131" s="182"/>
      <c r="T131" s="183"/>
      <c r="AT131" s="177" t="s">
        <v>125</v>
      </c>
      <c r="AU131" s="177" t="s">
        <v>123</v>
      </c>
      <c r="AV131" s="174" t="s">
        <v>123</v>
      </c>
      <c r="AW131" s="174" t="s">
        <v>31</v>
      </c>
      <c r="AX131" s="174" t="s">
        <v>79</v>
      </c>
      <c r="AY131" s="177" t="s">
        <v>114</v>
      </c>
    </row>
    <row r="132" s="27" customFormat="true" ht="16.5" hidden="false" customHeight="true" outlineLevel="0" collapsed="false">
      <c r="A132" s="22"/>
      <c r="B132" s="160"/>
      <c r="C132" s="161" t="s">
        <v>122</v>
      </c>
      <c r="D132" s="161" t="s">
        <v>117</v>
      </c>
      <c r="E132" s="162" t="s">
        <v>136</v>
      </c>
      <c r="F132" s="163" t="s">
        <v>137</v>
      </c>
      <c r="G132" s="164" t="s">
        <v>120</v>
      </c>
      <c r="H132" s="165" t="n">
        <v>3.52</v>
      </c>
      <c r="I132" s="166"/>
      <c r="J132" s="167" t="n">
        <f aca="false">ROUND(I132*H132,2)</f>
        <v>0</v>
      </c>
      <c r="K132" s="163"/>
      <c r="L132" s="23"/>
      <c r="M132" s="168"/>
      <c r="N132" s="169" t="s">
        <v>40</v>
      </c>
      <c r="O132" s="60"/>
      <c r="P132" s="170" t="n">
        <f aca="false">O132*H132</f>
        <v>0</v>
      </c>
      <c r="Q132" s="170" t="n">
        <v>0.042</v>
      </c>
      <c r="R132" s="170" t="n">
        <f aca="false">Q132*H132</f>
        <v>0.14784</v>
      </c>
      <c r="S132" s="170" t="n">
        <v>0</v>
      </c>
      <c r="T132" s="171" t="n">
        <f aca="false">S132*H132</f>
        <v>0</v>
      </c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R132" s="172" t="s">
        <v>122</v>
      </c>
      <c r="AT132" s="172" t="s">
        <v>117</v>
      </c>
      <c r="AU132" s="172" t="s">
        <v>123</v>
      </c>
      <c r="AY132" s="3" t="s">
        <v>114</v>
      </c>
      <c r="BE132" s="173" t="n">
        <f aca="false">IF(N132="základní",J132,0)</f>
        <v>0</v>
      </c>
      <c r="BF132" s="173" t="n">
        <f aca="false">IF(N132="snížená",J132,0)</f>
        <v>0</v>
      </c>
      <c r="BG132" s="173" t="n">
        <f aca="false">IF(N132="zákl. přenesená",J132,0)</f>
        <v>0</v>
      </c>
      <c r="BH132" s="173" t="n">
        <f aca="false">IF(N132="sníž. přenesená",J132,0)</f>
        <v>0</v>
      </c>
      <c r="BI132" s="173" t="n">
        <f aca="false">IF(N132="nulová",J132,0)</f>
        <v>0</v>
      </c>
      <c r="BJ132" s="3" t="s">
        <v>123</v>
      </c>
      <c r="BK132" s="173" t="n">
        <f aca="false">ROUND(I132*H132,2)</f>
        <v>0</v>
      </c>
      <c r="BL132" s="3" t="s">
        <v>122</v>
      </c>
      <c r="BM132" s="172" t="s">
        <v>138</v>
      </c>
    </row>
    <row r="133" s="174" customFormat="true" ht="12.8" hidden="false" customHeight="false" outlineLevel="0" collapsed="false">
      <c r="B133" s="175"/>
      <c r="D133" s="176" t="s">
        <v>125</v>
      </c>
      <c r="E133" s="177"/>
      <c r="F133" s="178" t="s">
        <v>139</v>
      </c>
      <c r="H133" s="179" t="n">
        <v>3.52</v>
      </c>
      <c r="I133" s="180"/>
      <c r="L133" s="175"/>
      <c r="M133" s="181"/>
      <c r="N133" s="182"/>
      <c r="O133" s="182"/>
      <c r="P133" s="182"/>
      <c r="Q133" s="182"/>
      <c r="R133" s="182"/>
      <c r="S133" s="182"/>
      <c r="T133" s="183"/>
      <c r="AT133" s="177" t="s">
        <v>125</v>
      </c>
      <c r="AU133" s="177" t="s">
        <v>123</v>
      </c>
      <c r="AV133" s="174" t="s">
        <v>123</v>
      </c>
      <c r="AW133" s="174" t="s">
        <v>31</v>
      </c>
      <c r="AX133" s="174" t="s">
        <v>79</v>
      </c>
      <c r="AY133" s="177" t="s">
        <v>114</v>
      </c>
    </row>
    <row r="134" s="146" customFormat="true" ht="22.8" hidden="false" customHeight="true" outlineLevel="0" collapsed="false">
      <c r="B134" s="147"/>
      <c r="D134" s="148" t="s">
        <v>73</v>
      </c>
      <c r="E134" s="158" t="s">
        <v>140</v>
      </c>
      <c r="F134" s="158" t="s">
        <v>141</v>
      </c>
      <c r="I134" s="150"/>
      <c r="J134" s="159" t="n">
        <f aca="false">BK134</f>
        <v>0</v>
      </c>
      <c r="L134" s="147"/>
      <c r="M134" s="152"/>
      <c r="N134" s="153"/>
      <c r="O134" s="153"/>
      <c r="P134" s="154" t="n">
        <f aca="false">SUM(P135:P141)</f>
        <v>0</v>
      </c>
      <c r="Q134" s="153"/>
      <c r="R134" s="154" t="n">
        <f aca="false">SUM(R135:R141)</f>
        <v>0.00438</v>
      </c>
      <c r="S134" s="153"/>
      <c r="T134" s="155" t="n">
        <f aca="false">SUM(T135:T141)</f>
        <v>0.198085</v>
      </c>
      <c r="AR134" s="148" t="s">
        <v>79</v>
      </c>
      <c r="AT134" s="156" t="s">
        <v>73</v>
      </c>
      <c r="AU134" s="156" t="s">
        <v>79</v>
      </c>
      <c r="AY134" s="148" t="s">
        <v>114</v>
      </c>
      <c r="BK134" s="157" t="n">
        <f aca="false">SUM(BK135:BK141)</f>
        <v>0</v>
      </c>
    </row>
    <row r="135" s="27" customFormat="true" ht="24.15" hidden="false" customHeight="true" outlineLevel="0" collapsed="false">
      <c r="A135" s="22"/>
      <c r="B135" s="160"/>
      <c r="C135" s="161" t="s">
        <v>142</v>
      </c>
      <c r="D135" s="161" t="s">
        <v>117</v>
      </c>
      <c r="E135" s="162" t="s">
        <v>143</v>
      </c>
      <c r="F135" s="163" t="s">
        <v>144</v>
      </c>
      <c r="G135" s="164" t="s">
        <v>120</v>
      </c>
      <c r="H135" s="165" t="n">
        <v>109.5</v>
      </c>
      <c r="I135" s="166"/>
      <c r="J135" s="167" t="n">
        <f aca="false">ROUND(I135*H135,2)</f>
        <v>0</v>
      </c>
      <c r="K135" s="163" t="s">
        <v>121</v>
      </c>
      <c r="L135" s="23"/>
      <c r="M135" s="168"/>
      <c r="N135" s="169" t="s">
        <v>40</v>
      </c>
      <c r="O135" s="60"/>
      <c r="P135" s="170" t="n">
        <f aca="false">O135*H135</f>
        <v>0</v>
      </c>
      <c r="Q135" s="170" t="n">
        <v>4E-005</v>
      </c>
      <c r="R135" s="170" t="n">
        <f aca="false">Q135*H135</f>
        <v>0.00438</v>
      </c>
      <c r="S135" s="170" t="n">
        <v>0</v>
      </c>
      <c r="T135" s="171" t="n">
        <f aca="false">S135*H135</f>
        <v>0</v>
      </c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R135" s="172" t="s">
        <v>122</v>
      </c>
      <c r="AT135" s="172" t="s">
        <v>117</v>
      </c>
      <c r="AU135" s="172" t="s">
        <v>123</v>
      </c>
      <c r="AY135" s="3" t="s">
        <v>114</v>
      </c>
      <c r="BE135" s="173" t="n">
        <f aca="false">IF(N135="základní",J135,0)</f>
        <v>0</v>
      </c>
      <c r="BF135" s="173" t="n">
        <f aca="false">IF(N135="snížená",J135,0)</f>
        <v>0</v>
      </c>
      <c r="BG135" s="173" t="n">
        <f aca="false">IF(N135="zákl. přenesená",J135,0)</f>
        <v>0</v>
      </c>
      <c r="BH135" s="173" t="n">
        <f aca="false">IF(N135="sníž. přenesená",J135,0)</f>
        <v>0</v>
      </c>
      <c r="BI135" s="173" t="n">
        <f aca="false">IF(N135="nulová",J135,0)</f>
        <v>0</v>
      </c>
      <c r="BJ135" s="3" t="s">
        <v>123</v>
      </c>
      <c r="BK135" s="173" t="n">
        <f aca="false">ROUND(I135*H135,2)</f>
        <v>0</v>
      </c>
      <c r="BL135" s="3" t="s">
        <v>122</v>
      </c>
      <c r="BM135" s="172" t="s">
        <v>145</v>
      </c>
    </row>
    <row r="136" s="174" customFormat="true" ht="12.8" hidden="false" customHeight="false" outlineLevel="0" collapsed="false">
      <c r="B136" s="175"/>
      <c r="D136" s="176" t="s">
        <v>125</v>
      </c>
      <c r="E136" s="177"/>
      <c r="F136" s="178" t="s">
        <v>146</v>
      </c>
      <c r="H136" s="179" t="n">
        <v>109.5</v>
      </c>
      <c r="I136" s="180"/>
      <c r="L136" s="175"/>
      <c r="M136" s="181"/>
      <c r="N136" s="182"/>
      <c r="O136" s="182"/>
      <c r="P136" s="182"/>
      <c r="Q136" s="182"/>
      <c r="R136" s="182"/>
      <c r="S136" s="182"/>
      <c r="T136" s="183"/>
      <c r="AT136" s="177" t="s">
        <v>125</v>
      </c>
      <c r="AU136" s="177" t="s">
        <v>123</v>
      </c>
      <c r="AV136" s="174" t="s">
        <v>123</v>
      </c>
      <c r="AW136" s="174" t="s">
        <v>31</v>
      </c>
      <c r="AX136" s="174" t="s">
        <v>79</v>
      </c>
      <c r="AY136" s="177" t="s">
        <v>114</v>
      </c>
    </row>
    <row r="137" s="27" customFormat="true" ht="24.15" hidden="false" customHeight="true" outlineLevel="0" collapsed="false">
      <c r="A137" s="22"/>
      <c r="B137" s="160"/>
      <c r="C137" s="161" t="s">
        <v>115</v>
      </c>
      <c r="D137" s="161" t="s">
        <v>117</v>
      </c>
      <c r="E137" s="162" t="s">
        <v>147</v>
      </c>
      <c r="F137" s="163" t="s">
        <v>148</v>
      </c>
      <c r="G137" s="164" t="s">
        <v>120</v>
      </c>
      <c r="H137" s="165" t="n">
        <v>3.52</v>
      </c>
      <c r="I137" s="166"/>
      <c r="J137" s="167" t="n">
        <f aca="false">ROUND(I137*H137,2)</f>
        <v>0</v>
      </c>
      <c r="K137" s="163" t="s">
        <v>121</v>
      </c>
      <c r="L137" s="23"/>
      <c r="M137" s="168"/>
      <c r="N137" s="169" t="s">
        <v>40</v>
      </c>
      <c r="O137" s="60"/>
      <c r="P137" s="170" t="n">
        <f aca="false">O137*H137</f>
        <v>0</v>
      </c>
      <c r="Q137" s="170" t="n">
        <v>0</v>
      </c>
      <c r="R137" s="170" t="n">
        <f aca="false">Q137*H137</f>
        <v>0</v>
      </c>
      <c r="S137" s="170" t="n">
        <v>0.035</v>
      </c>
      <c r="T137" s="171" t="n">
        <f aca="false">S137*H137</f>
        <v>0.1232</v>
      </c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R137" s="172" t="s">
        <v>122</v>
      </c>
      <c r="AT137" s="172" t="s">
        <v>117</v>
      </c>
      <c r="AU137" s="172" t="s">
        <v>123</v>
      </c>
      <c r="AY137" s="3" t="s">
        <v>114</v>
      </c>
      <c r="BE137" s="173" t="n">
        <f aca="false">IF(N137="základní",J137,0)</f>
        <v>0</v>
      </c>
      <c r="BF137" s="173" t="n">
        <f aca="false">IF(N137="snížená",J137,0)</f>
        <v>0</v>
      </c>
      <c r="BG137" s="173" t="n">
        <f aca="false">IF(N137="zákl. přenesená",J137,0)</f>
        <v>0</v>
      </c>
      <c r="BH137" s="173" t="n">
        <f aca="false">IF(N137="sníž. přenesená",J137,0)</f>
        <v>0</v>
      </c>
      <c r="BI137" s="173" t="n">
        <f aca="false">IF(N137="nulová",J137,0)</f>
        <v>0</v>
      </c>
      <c r="BJ137" s="3" t="s">
        <v>123</v>
      </c>
      <c r="BK137" s="173" t="n">
        <f aca="false">ROUND(I137*H137,2)</f>
        <v>0</v>
      </c>
      <c r="BL137" s="3" t="s">
        <v>122</v>
      </c>
      <c r="BM137" s="172" t="s">
        <v>149</v>
      </c>
    </row>
    <row r="138" s="174" customFormat="true" ht="12.8" hidden="false" customHeight="false" outlineLevel="0" collapsed="false">
      <c r="B138" s="175"/>
      <c r="D138" s="176" t="s">
        <v>125</v>
      </c>
      <c r="E138" s="177"/>
      <c r="F138" s="178" t="s">
        <v>150</v>
      </c>
      <c r="H138" s="179" t="n">
        <v>3.52</v>
      </c>
      <c r="I138" s="180"/>
      <c r="L138" s="175"/>
      <c r="M138" s="181"/>
      <c r="N138" s="182"/>
      <c r="O138" s="182"/>
      <c r="P138" s="182"/>
      <c r="Q138" s="182"/>
      <c r="R138" s="182"/>
      <c r="S138" s="182"/>
      <c r="T138" s="183"/>
      <c r="AT138" s="177" t="s">
        <v>125</v>
      </c>
      <c r="AU138" s="177" t="s">
        <v>123</v>
      </c>
      <c r="AV138" s="174" t="s">
        <v>123</v>
      </c>
      <c r="AW138" s="174" t="s">
        <v>31</v>
      </c>
      <c r="AX138" s="174" t="s">
        <v>74</v>
      </c>
      <c r="AY138" s="177" t="s">
        <v>114</v>
      </c>
    </row>
    <row r="139" s="184" customFormat="true" ht="12.8" hidden="false" customHeight="false" outlineLevel="0" collapsed="false">
      <c r="B139" s="185"/>
      <c r="D139" s="176" t="s">
        <v>125</v>
      </c>
      <c r="E139" s="186"/>
      <c r="F139" s="187" t="s">
        <v>151</v>
      </c>
      <c r="H139" s="188" t="n">
        <v>3.52</v>
      </c>
      <c r="I139" s="189"/>
      <c r="L139" s="185"/>
      <c r="M139" s="190"/>
      <c r="N139" s="191"/>
      <c r="O139" s="191"/>
      <c r="P139" s="191"/>
      <c r="Q139" s="191"/>
      <c r="R139" s="191"/>
      <c r="S139" s="191"/>
      <c r="T139" s="192"/>
      <c r="AT139" s="186" t="s">
        <v>125</v>
      </c>
      <c r="AU139" s="186" t="s">
        <v>123</v>
      </c>
      <c r="AV139" s="184" t="s">
        <v>122</v>
      </c>
      <c r="AW139" s="184" t="s">
        <v>31</v>
      </c>
      <c r="AX139" s="184" t="s">
        <v>79</v>
      </c>
      <c r="AY139" s="186" t="s">
        <v>114</v>
      </c>
    </row>
    <row r="140" s="27" customFormat="true" ht="24.15" hidden="false" customHeight="true" outlineLevel="0" collapsed="false">
      <c r="A140" s="22"/>
      <c r="B140" s="160"/>
      <c r="C140" s="161" t="s">
        <v>152</v>
      </c>
      <c r="D140" s="161" t="s">
        <v>117</v>
      </c>
      <c r="E140" s="162" t="s">
        <v>153</v>
      </c>
      <c r="F140" s="163" t="s">
        <v>154</v>
      </c>
      <c r="G140" s="164" t="s">
        <v>120</v>
      </c>
      <c r="H140" s="165" t="n">
        <v>4.405</v>
      </c>
      <c r="I140" s="166"/>
      <c r="J140" s="167" t="n">
        <f aca="false">ROUND(I140*H140,2)</f>
        <v>0</v>
      </c>
      <c r="K140" s="163" t="s">
        <v>121</v>
      </c>
      <c r="L140" s="23"/>
      <c r="M140" s="168"/>
      <c r="N140" s="169" t="s">
        <v>40</v>
      </c>
      <c r="O140" s="60"/>
      <c r="P140" s="170" t="n">
        <f aca="false">O140*H140</f>
        <v>0</v>
      </c>
      <c r="Q140" s="170" t="n">
        <v>0</v>
      </c>
      <c r="R140" s="170" t="n">
        <f aca="false">Q140*H140</f>
        <v>0</v>
      </c>
      <c r="S140" s="170" t="n">
        <v>0.017</v>
      </c>
      <c r="T140" s="171" t="n">
        <f aca="false">S140*H140</f>
        <v>0.074885</v>
      </c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R140" s="172" t="s">
        <v>122</v>
      </c>
      <c r="AT140" s="172" t="s">
        <v>117</v>
      </c>
      <c r="AU140" s="172" t="s">
        <v>123</v>
      </c>
      <c r="AY140" s="3" t="s">
        <v>114</v>
      </c>
      <c r="BE140" s="173" t="n">
        <f aca="false">IF(N140="základní",J140,0)</f>
        <v>0</v>
      </c>
      <c r="BF140" s="173" t="n">
        <f aca="false">IF(N140="snížená",J140,0)</f>
        <v>0</v>
      </c>
      <c r="BG140" s="173" t="n">
        <f aca="false">IF(N140="zákl. přenesená",J140,0)</f>
        <v>0</v>
      </c>
      <c r="BH140" s="173" t="n">
        <f aca="false">IF(N140="sníž. přenesená",J140,0)</f>
        <v>0</v>
      </c>
      <c r="BI140" s="173" t="n">
        <f aca="false">IF(N140="nulová",J140,0)</f>
        <v>0</v>
      </c>
      <c r="BJ140" s="3" t="s">
        <v>123</v>
      </c>
      <c r="BK140" s="173" t="n">
        <f aca="false">ROUND(I140*H140,2)</f>
        <v>0</v>
      </c>
      <c r="BL140" s="3" t="s">
        <v>122</v>
      </c>
      <c r="BM140" s="172" t="s">
        <v>155</v>
      </c>
    </row>
    <row r="141" s="174" customFormat="true" ht="12.8" hidden="false" customHeight="false" outlineLevel="0" collapsed="false">
      <c r="B141" s="175"/>
      <c r="D141" s="176" t="s">
        <v>125</v>
      </c>
      <c r="E141" s="177"/>
      <c r="F141" s="178" t="s">
        <v>156</v>
      </c>
      <c r="H141" s="179" t="n">
        <v>4.405</v>
      </c>
      <c r="I141" s="180"/>
      <c r="L141" s="175"/>
      <c r="M141" s="181"/>
      <c r="N141" s="182"/>
      <c r="O141" s="182"/>
      <c r="P141" s="182"/>
      <c r="Q141" s="182"/>
      <c r="R141" s="182"/>
      <c r="S141" s="182"/>
      <c r="T141" s="183"/>
      <c r="AT141" s="177" t="s">
        <v>125</v>
      </c>
      <c r="AU141" s="177" t="s">
        <v>123</v>
      </c>
      <c r="AV141" s="174" t="s">
        <v>123</v>
      </c>
      <c r="AW141" s="174" t="s">
        <v>31</v>
      </c>
      <c r="AX141" s="174" t="s">
        <v>79</v>
      </c>
      <c r="AY141" s="177" t="s">
        <v>114</v>
      </c>
    </row>
    <row r="142" s="146" customFormat="true" ht="22.8" hidden="false" customHeight="true" outlineLevel="0" collapsed="false">
      <c r="B142" s="147"/>
      <c r="D142" s="148" t="s">
        <v>73</v>
      </c>
      <c r="E142" s="158" t="s">
        <v>157</v>
      </c>
      <c r="F142" s="158" t="s">
        <v>158</v>
      </c>
      <c r="I142" s="150"/>
      <c r="J142" s="159" t="n">
        <f aca="false">BK142</f>
        <v>0</v>
      </c>
      <c r="L142" s="147"/>
      <c r="M142" s="152"/>
      <c r="N142" s="153"/>
      <c r="O142" s="153"/>
      <c r="P142" s="154" t="n">
        <f aca="false">SUM(P143:P147)</f>
        <v>0</v>
      </c>
      <c r="Q142" s="153"/>
      <c r="R142" s="154" t="n">
        <f aca="false">SUM(R143:R147)</f>
        <v>0</v>
      </c>
      <c r="S142" s="153"/>
      <c r="T142" s="155" t="n">
        <f aca="false">SUM(T143:T147)</f>
        <v>0</v>
      </c>
      <c r="AR142" s="148" t="s">
        <v>79</v>
      </c>
      <c r="AT142" s="156" t="s">
        <v>73</v>
      </c>
      <c r="AU142" s="156" t="s">
        <v>79</v>
      </c>
      <c r="AY142" s="148" t="s">
        <v>114</v>
      </c>
      <c r="BK142" s="157" t="n">
        <f aca="false">SUM(BK143:BK147)</f>
        <v>0</v>
      </c>
    </row>
    <row r="143" s="27" customFormat="true" ht="24.15" hidden="false" customHeight="true" outlineLevel="0" collapsed="false">
      <c r="A143" s="22"/>
      <c r="B143" s="160"/>
      <c r="C143" s="161" t="s">
        <v>159</v>
      </c>
      <c r="D143" s="161" t="s">
        <v>117</v>
      </c>
      <c r="E143" s="162" t="s">
        <v>160</v>
      </c>
      <c r="F143" s="163" t="s">
        <v>161</v>
      </c>
      <c r="G143" s="164" t="s">
        <v>162</v>
      </c>
      <c r="H143" s="165" t="n">
        <v>0.376</v>
      </c>
      <c r="I143" s="166"/>
      <c r="J143" s="167" t="n">
        <f aca="false">ROUND(I143*H143,2)</f>
        <v>0</v>
      </c>
      <c r="K143" s="163" t="s">
        <v>121</v>
      </c>
      <c r="L143" s="23"/>
      <c r="M143" s="168"/>
      <c r="N143" s="169" t="s">
        <v>40</v>
      </c>
      <c r="O143" s="60"/>
      <c r="P143" s="170" t="n">
        <f aca="false">O143*H143</f>
        <v>0</v>
      </c>
      <c r="Q143" s="170" t="n">
        <v>0</v>
      </c>
      <c r="R143" s="170" t="n">
        <f aca="false">Q143*H143</f>
        <v>0</v>
      </c>
      <c r="S143" s="170" t="n">
        <v>0</v>
      </c>
      <c r="T143" s="171" t="n">
        <f aca="false">S143*H143</f>
        <v>0</v>
      </c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R143" s="172" t="s">
        <v>122</v>
      </c>
      <c r="AT143" s="172" t="s">
        <v>117</v>
      </c>
      <c r="AU143" s="172" t="s">
        <v>123</v>
      </c>
      <c r="AY143" s="3" t="s">
        <v>114</v>
      </c>
      <c r="BE143" s="173" t="n">
        <f aca="false">IF(N143="základní",J143,0)</f>
        <v>0</v>
      </c>
      <c r="BF143" s="173" t="n">
        <f aca="false">IF(N143="snížená",J143,0)</f>
        <v>0</v>
      </c>
      <c r="BG143" s="173" t="n">
        <f aca="false">IF(N143="zákl. přenesená",J143,0)</f>
        <v>0</v>
      </c>
      <c r="BH143" s="173" t="n">
        <f aca="false">IF(N143="sníž. přenesená",J143,0)</f>
        <v>0</v>
      </c>
      <c r="BI143" s="173" t="n">
        <f aca="false">IF(N143="nulová",J143,0)</f>
        <v>0</v>
      </c>
      <c r="BJ143" s="3" t="s">
        <v>123</v>
      </c>
      <c r="BK143" s="173" t="n">
        <f aca="false">ROUND(I143*H143,2)</f>
        <v>0</v>
      </c>
      <c r="BL143" s="3" t="s">
        <v>122</v>
      </c>
      <c r="BM143" s="172" t="s">
        <v>163</v>
      </c>
    </row>
    <row r="144" s="27" customFormat="true" ht="24.15" hidden="false" customHeight="true" outlineLevel="0" collapsed="false">
      <c r="A144" s="22"/>
      <c r="B144" s="160"/>
      <c r="C144" s="161" t="s">
        <v>140</v>
      </c>
      <c r="D144" s="161" t="s">
        <v>117</v>
      </c>
      <c r="E144" s="162" t="s">
        <v>164</v>
      </c>
      <c r="F144" s="163" t="s">
        <v>165</v>
      </c>
      <c r="G144" s="164" t="s">
        <v>162</v>
      </c>
      <c r="H144" s="165" t="n">
        <v>0.376</v>
      </c>
      <c r="I144" s="166"/>
      <c r="J144" s="167" t="n">
        <f aca="false">ROUND(I144*H144,2)</f>
        <v>0</v>
      </c>
      <c r="K144" s="163" t="s">
        <v>121</v>
      </c>
      <c r="L144" s="23"/>
      <c r="M144" s="168"/>
      <c r="N144" s="169" t="s">
        <v>40</v>
      </c>
      <c r="O144" s="60"/>
      <c r="P144" s="170" t="n">
        <f aca="false">O144*H144</f>
        <v>0</v>
      </c>
      <c r="Q144" s="170" t="n">
        <v>0</v>
      </c>
      <c r="R144" s="170" t="n">
        <f aca="false">Q144*H144</f>
        <v>0</v>
      </c>
      <c r="S144" s="170" t="n">
        <v>0</v>
      </c>
      <c r="T144" s="171" t="n">
        <f aca="false">S144*H144</f>
        <v>0</v>
      </c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R144" s="172" t="s">
        <v>122</v>
      </c>
      <c r="AT144" s="172" t="s">
        <v>117</v>
      </c>
      <c r="AU144" s="172" t="s">
        <v>123</v>
      </c>
      <c r="AY144" s="3" t="s">
        <v>114</v>
      </c>
      <c r="BE144" s="173" t="n">
        <f aca="false">IF(N144="základní",J144,0)</f>
        <v>0</v>
      </c>
      <c r="BF144" s="173" t="n">
        <f aca="false">IF(N144="snížená",J144,0)</f>
        <v>0</v>
      </c>
      <c r="BG144" s="173" t="n">
        <f aca="false">IF(N144="zákl. přenesená",J144,0)</f>
        <v>0</v>
      </c>
      <c r="BH144" s="173" t="n">
        <f aca="false">IF(N144="sníž. přenesená",J144,0)</f>
        <v>0</v>
      </c>
      <c r="BI144" s="173" t="n">
        <f aca="false">IF(N144="nulová",J144,0)</f>
        <v>0</v>
      </c>
      <c r="BJ144" s="3" t="s">
        <v>123</v>
      </c>
      <c r="BK144" s="173" t="n">
        <f aca="false">ROUND(I144*H144,2)</f>
        <v>0</v>
      </c>
      <c r="BL144" s="3" t="s">
        <v>122</v>
      </c>
      <c r="BM144" s="172" t="s">
        <v>166</v>
      </c>
    </row>
    <row r="145" s="27" customFormat="true" ht="24.15" hidden="false" customHeight="true" outlineLevel="0" collapsed="false">
      <c r="A145" s="22"/>
      <c r="B145" s="160"/>
      <c r="C145" s="161" t="s">
        <v>167</v>
      </c>
      <c r="D145" s="161" t="s">
        <v>117</v>
      </c>
      <c r="E145" s="162" t="s">
        <v>168</v>
      </c>
      <c r="F145" s="163" t="s">
        <v>169</v>
      </c>
      <c r="G145" s="164" t="s">
        <v>162</v>
      </c>
      <c r="H145" s="165" t="n">
        <v>7.144</v>
      </c>
      <c r="I145" s="166"/>
      <c r="J145" s="167" t="n">
        <f aca="false">ROUND(I145*H145,2)</f>
        <v>0</v>
      </c>
      <c r="K145" s="163" t="s">
        <v>121</v>
      </c>
      <c r="L145" s="23"/>
      <c r="M145" s="168"/>
      <c r="N145" s="169" t="s">
        <v>40</v>
      </c>
      <c r="O145" s="60"/>
      <c r="P145" s="170" t="n">
        <f aca="false">O145*H145</f>
        <v>0</v>
      </c>
      <c r="Q145" s="170" t="n">
        <v>0</v>
      </c>
      <c r="R145" s="170" t="n">
        <f aca="false">Q145*H145</f>
        <v>0</v>
      </c>
      <c r="S145" s="170" t="n">
        <v>0</v>
      </c>
      <c r="T145" s="171" t="n">
        <f aca="false">S145*H145</f>
        <v>0</v>
      </c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R145" s="172" t="s">
        <v>122</v>
      </c>
      <c r="AT145" s="172" t="s">
        <v>117</v>
      </c>
      <c r="AU145" s="172" t="s">
        <v>123</v>
      </c>
      <c r="AY145" s="3" t="s">
        <v>114</v>
      </c>
      <c r="BE145" s="173" t="n">
        <f aca="false">IF(N145="základní",J145,0)</f>
        <v>0</v>
      </c>
      <c r="BF145" s="173" t="n">
        <f aca="false">IF(N145="snížená",J145,0)</f>
        <v>0</v>
      </c>
      <c r="BG145" s="173" t="n">
        <f aca="false">IF(N145="zákl. přenesená",J145,0)</f>
        <v>0</v>
      </c>
      <c r="BH145" s="173" t="n">
        <f aca="false">IF(N145="sníž. přenesená",J145,0)</f>
        <v>0</v>
      </c>
      <c r="BI145" s="173" t="n">
        <f aca="false">IF(N145="nulová",J145,0)</f>
        <v>0</v>
      </c>
      <c r="BJ145" s="3" t="s">
        <v>123</v>
      </c>
      <c r="BK145" s="173" t="n">
        <f aca="false">ROUND(I145*H145,2)</f>
        <v>0</v>
      </c>
      <c r="BL145" s="3" t="s">
        <v>122</v>
      </c>
      <c r="BM145" s="172" t="s">
        <v>170</v>
      </c>
    </row>
    <row r="146" s="174" customFormat="true" ht="12.8" hidden="false" customHeight="false" outlineLevel="0" collapsed="false">
      <c r="B146" s="175"/>
      <c r="D146" s="176" t="s">
        <v>125</v>
      </c>
      <c r="F146" s="178" t="s">
        <v>171</v>
      </c>
      <c r="H146" s="179" t="n">
        <v>7.144</v>
      </c>
      <c r="I146" s="180"/>
      <c r="L146" s="175"/>
      <c r="M146" s="181"/>
      <c r="N146" s="182"/>
      <c r="O146" s="182"/>
      <c r="P146" s="182"/>
      <c r="Q146" s="182"/>
      <c r="R146" s="182"/>
      <c r="S146" s="182"/>
      <c r="T146" s="183"/>
      <c r="AT146" s="177" t="s">
        <v>125</v>
      </c>
      <c r="AU146" s="177" t="s">
        <v>123</v>
      </c>
      <c r="AV146" s="174" t="s">
        <v>123</v>
      </c>
      <c r="AW146" s="174" t="s">
        <v>2</v>
      </c>
      <c r="AX146" s="174" t="s">
        <v>79</v>
      </c>
      <c r="AY146" s="177" t="s">
        <v>114</v>
      </c>
    </row>
    <row r="147" s="27" customFormat="true" ht="24.15" hidden="false" customHeight="true" outlineLevel="0" collapsed="false">
      <c r="A147" s="22"/>
      <c r="B147" s="160"/>
      <c r="C147" s="161" t="s">
        <v>172</v>
      </c>
      <c r="D147" s="161" t="s">
        <v>117</v>
      </c>
      <c r="E147" s="162" t="s">
        <v>173</v>
      </c>
      <c r="F147" s="163" t="s">
        <v>174</v>
      </c>
      <c r="G147" s="164" t="s">
        <v>162</v>
      </c>
      <c r="H147" s="165" t="n">
        <v>0.341</v>
      </c>
      <c r="I147" s="166"/>
      <c r="J147" s="167" t="n">
        <f aca="false">ROUND(I147*H147,2)</f>
        <v>0</v>
      </c>
      <c r="K147" s="163" t="s">
        <v>121</v>
      </c>
      <c r="L147" s="23"/>
      <c r="M147" s="168"/>
      <c r="N147" s="169" t="s">
        <v>40</v>
      </c>
      <c r="O147" s="60"/>
      <c r="P147" s="170" t="n">
        <f aca="false">O147*H147</f>
        <v>0</v>
      </c>
      <c r="Q147" s="170" t="n">
        <v>0</v>
      </c>
      <c r="R147" s="170" t="n">
        <f aca="false">Q147*H147</f>
        <v>0</v>
      </c>
      <c r="S147" s="170" t="n">
        <v>0</v>
      </c>
      <c r="T147" s="171" t="n">
        <f aca="false">S147*H147</f>
        <v>0</v>
      </c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R147" s="172" t="s">
        <v>122</v>
      </c>
      <c r="AT147" s="172" t="s">
        <v>117</v>
      </c>
      <c r="AU147" s="172" t="s">
        <v>123</v>
      </c>
      <c r="AY147" s="3" t="s">
        <v>114</v>
      </c>
      <c r="BE147" s="173" t="n">
        <f aca="false">IF(N147="základní",J147,0)</f>
        <v>0</v>
      </c>
      <c r="BF147" s="173" t="n">
        <f aca="false">IF(N147="snížená",J147,0)</f>
        <v>0</v>
      </c>
      <c r="BG147" s="173" t="n">
        <f aca="false">IF(N147="zákl. přenesená",J147,0)</f>
        <v>0</v>
      </c>
      <c r="BH147" s="173" t="n">
        <f aca="false">IF(N147="sníž. přenesená",J147,0)</f>
        <v>0</v>
      </c>
      <c r="BI147" s="173" t="n">
        <f aca="false">IF(N147="nulová",J147,0)</f>
        <v>0</v>
      </c>
      <c r="BJ147" s="3" t="s">
        <v>123</v>
      </c>
      <c r="BK147" s="173" t="n">
        <f aca="false">ROUND(I147*H147,2)</f>
        <v>0</v>
      </c>
      <c r="BL147" s="3" t="s">
        <v>122</v>
      </c>
      <c r="BM147" s="172" t="s">
        <v>175</v>
      </c>
    </row>
    <row r="148" s="146" customFormat="true" ht="22.8" hidden="false" customHeight="true" outlineLevel="0" collapsed="false">
      <c r="B148" s="147"/>
      <c r="D148" s="148" t="s">
        <v>73</v>
      </c>
      <c r="E148" s="158" t="s">
        <v>176</v>
      </c>
      <c r="F148" s="158" t="s">
        <v>177</v>
      </c>
      <c r="I148" s="150"/>
      <c r="J148" s="159" t="n">
        <f aca="false">BK148</f>
        <v>0</v>
      </c>
      <c r="L148" s="147"/>
      <c r="M148" s="152"/>
      <c r="N148" s="153"/>
      <c r="O148" s="153"/>
      <c r="P148" s="154" t="n">
        <f aca="false">P149</f>
        <v>0</v>
      </c>
      <c r="Q148" s="153"/>
      <c r="R148" s="154" t="n">
        <f aca="false">R149</f>
        <v>0</v>
      </c>
      <c r="S148" s="153"/>
      <c r="T148" s="155" t="n">
        <f aca="false">T149</f>
        <v>0</v>
      </c>
      <c r="AR148" s="148" t="s">
        <v>79</v>
      </c>
      <c r="AT148" s="156" t="s">
        <v>73</v>
      </c>
      <c r="AU148" s="156" t="s">
        <v>79</v>
      </c>
      <c r="AY148" s="148" t="s">
        <v>114</v>
      </c>
      <c r="BK148" s="157" t="n">
        <f aca="false">BK149</f>
        <v>0</v>
      </c>
    </row>
    <row r="149" s="27" customFormat="true" ht="21.75" hidden="false" customHeight="true" outlineLevel="0" collapsed="false">
      <c r="A149" s="22"/>
      <c r="B149" s="160"/>
      <c r="C149" s="161" t="s">
        <v>178</v>
      </c>
      <c r="D149" s="161" t="s">
        <v>117</v>
      </c>
      <c r="E149" s="162" t="s">
        <v>179</v>
      </c>
      <c r="F149" s="163" t="s">
        <v>180</v>
      </c>
      <c r="G149" s="164" t="s">
        <v>162</v>
      </c>
      <c r="H149" s="165" t="n">
        <v>0.329</v>
      </c>
      <c r="I149" s="166"/>
      <c r="J149" s="167" t="n">
        <f aca="false">ROUND(I149*H149,2)</f>
        <v>0</v>
      </c>
      <c r="K149" s="163" t="s">
        <v>121</v>
      </c>
      <c r="L149" s="23"/>
      <c r="M149" s="168"/>
      <c r="N149" s="169" t="s">
        <v>40</v>
      </c>
      <c r="O149" s="60"/>
      <c r="P149" s="170" t="n">
        <f aca="false">O149*H149</f>
        <v>0</v>
      </c>
      <c r="Q149" s="170" t="n">
        <v>0</v>
      </c>
      <c r="R149" s="170" t="n">
        <f aca="false">Q149*H149</f>
        <v>0</v>
      </c>
      <c r="S149" s="170" t="n">
        <v>0</v>
      </c>
      <c r="T149" s="171" t="n">
        <f aca="false">S149*H149</f>
        <v>0</v>
      </c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R149" s="172" t="s">
        <v>122</v>
      </c>
      <c r="AT149" s="172" t="s">
        <v>117</v>
      </c>
      <c r="AU149" s="172" t="s">
        <v>123</v>
      </c>
      <c r="AY149" s="3" t="s">
        <v>114</v>
      </c>
      <c r="BE149" s="173" t="n">
        <f aca="false">IF(N149="základní",J149,0)</f>
        <v>0</v>
      </c>
      <c r="BF149" s="173" t="n">
        <f aca="false">IF(N149="snížená",J149,0)</f>
        <v>0</v>
      </c>
      <c r="BG149" s="173" t="n">
        <f aca="false">IF(N149="zákl. přenesená",J149,0)</f>
        <v>0</v>
      </c>
      <c r="BH149" s="173" t="n">
        <f aca="false">IF(N149="sníž. přenesená",J149,0)</f>
        <v>0</v>
      </c>
      <c r="BI149" s="173" t="n">
        <f aca="false">IF(N149="nulová",J149,0)</f>
        <v>0</v>
      </c>
      <c r="BJ149" s="3" t="s">
        <v>123</v>
      </c>
      <c r="BK149" s="173" t="n">
        <f aca="false">ROUND(I149*H149,2)</f>
        <v>0</v>
      </c>
      <c r="BL149" s="3" t="s">
        <v>122</v>
      </c>
      <c r="BM149" s="172" t="s">
        <v>181</v>
      </c>
    </row>
    <row r="150" s="146" customFormat="true" ht="25.9" hidden="false" customHeight="true" outlineLevel="0" collapsed="false">
      <c r="B150" s="147"/>
      <c r="D150" s="148" t="s">
        <v>73</v>
      </c>
      <c r="E150" s="149" t="s">
        <v>182</v>
      </c>
      <c r="F150" s="149" t="s">
        <v>183</v>
      </c>
      <c r="I150" s="150"/>
      <c r="J150" s="151" t="n">
        <f aca="false">BK150</f>
        <v>0</v>
      </c>
      <c r="L150" s="147"/>
      <c r="M150" s="152"/>
      <c r="N150" s="153"/>
      <c r="O150" s="153"/>
      <c r="P150" s="154" t="n">
        <f aca="false">P151+P155+P180</f>
        <v>0</v>
      </c>
      <c r="Q150" s="153"/>
      <c r="R150" s="154" t="n">
        <f aca="false">R151+R155+R180</f>
        <v>0.84683647</v>
      </c>
      <c r="S150" s="153"/>
      <c r="T150" s="155" t="n">
        <f aca="false">T151+T155+T180</f>
        <v>0.17763013</v>
      </c>
      <c r="AR150" s="148" t="s">
        <v>123</v>
      </c>
      <c r="AT150" s="156" t="s">
        <v>73</v>
      </c>
      <c r="AU150" s="156" t="s">
        <v>74</v>
      </c>
      <c r="AY150" s="148" t="s">
        <v>114</v>
      </c>
      <c r="BK150" s="157" t="n">
        <f aca="false">BK151+BK155+BK180</f>
        <v>0</v>
      </c>
    </row>
    <row r="151" s="146" customFormat="true" ht="22.8" hidden="false" customHeight="true" outlineLevel="0" collapsed="false">
      <c r="B151" s="147"/>
      <c r="D151" s="148" t="s">
        <v>73</v>
      </c>
      <c r="E151" s="158" t="s">
        <v>184</v>
      </c>
      <c r="F151" s="158" t="s">
        <v>185</v>
      </c>
      <c r="I151" s="150"/>
      <c r="J151" s="159" t="n">
        <f aca="false">BK151</f>
        <v>0</v>
      </c>
      <c r="L151" s="147"/>
      <c r="M151" s="152"/>
      <c r="N151" s="153"/>
      <c r="O151" s="153"/>
      <c r="P151" s="154" t="n">
        <f aca="false">SUM(P152:P154)</f>
        <v>0</v>
      </c>
      <c r="Q151" s="153"/>
      <c r="R151" s="154" t="n">
        <f aca="false">SUM(R152:R154)</f>
        <v>0</v>
      </c>
      <c r="S151" s="153"/>
      <c r="T151" s="155" t="n">
        <f aca="false">SUM(T152:T154)</f>
        <v>0.0018</v>
      </c>
      <c r="AR151" s="148" t="s">
        <v>123</v>
      </c>
      <c r="AT151" s="156" t="s">
        <v>73</v>
      </c>
      <c r="AU151" s="156" t="s">
        <v>79</v>
      </c>
      <c r="AY151" s="148" t="s">
        <v>114</v>
      </c>
      <c r="BK151" s="157" t="n">
        <f aca="false">SUM(BK152:BK154)</f>
        <v>0</v>
      </c>
    </row>
    <row r="152" s="27" customFormat="true" ht="55.5" hidden="false" customHeight="true" outlineLevel="0" collapsed="false">
      <c r="A152" s="22"/>
      <c r="B152" s="160"/>
      <c r="C152" s="161" t="s">
        <v>186</v>
      </c>
      <c r="D152" s="161" t="s">
        <v>117</v>
      </c>
      <c r="E152" s="162" t="s">
        <v>187</v>
      </c>
      <c r="F152" s="163" t="s">
        <v>188</v>
      </c>
      <c r="G152" s="164" t="s">
        <v>189</v>
      </c>
      <c r="H152" s="165" t="n">
        <v>1</v>
      </c>
      <c r="I152" s="166"/>
      <c r="J152" s="167" t="n">
        <f aca="false">ROUND(I152*H152,2)</f>
        <v>0</v>
      </c>
      <c r="K152" s="163"/>
      <c r="L152" s="23"/>
      <c r="M152" s="168"/>
      <c r="N152" s="169" t="s">
        <v>40</v>
      </c>
      <c r="O152" s="60"/>
      <c r="P152" s="170" t="n">
        <f aca="false">O152*H152</f>
        <v>0</v>
      </c>
      <c r="Q152" s="170" t="n">
        <v>0</v>
      </c>
      <c r="R152" s="170" t="n">
        <f aca="false">Q152*H152</f>
        <v>0</v>
      </c>
      <c r="S152" s="170" t="n">
        <v>0.0018</v>
      </c>
      <c r="T152" s="171" t="n">
        <f aca="false">S152*H152</f>
        <v>0.0018</v>
      </c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R152" s="172" t="s">
        <v>190</v>
      </c>
      <c r="AT152" s="172" t="s">
        <v>117</v>
      </c>
      <c r="AU152" s="172" t="s">
        <v>123</v>
      </c>
      <c r="AY152" s="3" t="s">
        <v>114</v>
      </c>
      <c r="BE152" s="173" t="n">
        <f aca="false">IF(N152="základní",J152,0)</f>
        <v>0</v>
      </c>
      <c r="BF152" s="173" t="n">
        <f aca="false">IF(N152="snížená",J152,0)</f>
        <v>0</v>
      </c>
      <c r="BG152" s="173" t="n">
        <f aca="false">IF(N152="zákl. přenesená",J152,0)</f>
        <v>0</v>
      </c>
      <c r="BH152" s="173" t="n">
        <f aca="false">IF(N152="sníž. přenesená",J152,0)</f>
        <v>0</v>
      </c>
      <c r="BI152" s="173" t="n">
        <f aca="false">IF(N152="nulová",J152,0)</f>
        <v>0</v>
      </c>
      <c r="BJ152" s="3" t="s">
        <v>123</v>
      </c>
      <c r="BK152" s="173" t="n">
        <f aca="false">ROUND(I152*H152,2)</f>
        <v>0</v>
      </c>
      <c r="BL152" s="3" t="s">
        <v>190</v>
      </c>
      <c r="BM152" s="172" t="s">
        <v>191</v>
      </c>
    </row>
    <row r="153" s="174" customFormat="true" ht="12.8" hidden="false" customHeight="false" outlineLevel="0" collapsed="false">
      <c r="B153" s="175"/>
      <c r="D153" s="176" t="s">
        <v>125</v>
      </c>
      <c r="E153" s="177"/>
      <c r="F153" s="178" t="s">
        <v>79</v>
      </c>
      <c r="H153" s="179" t="n">
        <v>1</v>
      </c>
      <c r="I153" s="180"/>
      <c r="L153" s="175"/>
      <c r="M153" s="181"/>
      <c r="N153" s="182"/>
      <c r="O153" s="182"/>
      <c r="P153" s="182"/>
      <c r="Q153" s="182"/>
      <c r="R153" s="182"/>
      <c r="S153" s="182"/>
      <c r="T153" s="183"/>
      <c r="AT153" s="177" t="s">
        <v>125</v>
      </c>
      <c r="AU153" s="177" t="s">
        <v>123</v>
      </c>
      <c r="AV153" s="174" t="s">
        <v>123</v>
      </c>
      <c r="AW153" s="174" t="s">
        <v>31</v>
      </c>
      <c r="AX153" s="174" t="s">
        <v>79</v>
      </c>
      <c r="AY153" s="177" t="s">
        <v>114</v>
      </c>
    </row>
    <row r="154" s="27" customFormat="true" ht="24.15" hidden="false" customHeight="true" outlineLevel="0" collapsed="false">
      <c r="A154" s="22"/>
      <c r="B154" s="160"/>
      <c r="C154" s="161" t="s">
        <v>192</v>
      </c>
      <c r="D154" s="161" t="s">
        <v>117</v>
      </c>
      <c r="E154" s="162" t="s">
        <v>193</v>
      </c>
      <c r="F154" s="163" t="s">
        <v>194</v>
      </c>
      <c r="G154" s="164" t="s">
        <v>195</v>
      </c>
      <c r="H154" s="193"/>
      <c r="I154" s="166"/>
      <c r="J154" s="167" t="n">
        <f aca="false">ROUND(I154*H154,2)</f>
        <v>0</v>
      </c>
      <c r="K154" s="163" t="s">
        <v>121</v>
      </c>
      <c r="L154" s="23"/>
      <c r="M154" s="168"/>
      <c r="N154" s="169" t="s">
        <v>40</v>
      </c>
      <c r="O154" s="60"/>
      <c r="P154" s="170" t="n">
        <f aca="false">O154*H154</f>
        <v>0</v>
      </c>
      <c r="Q154" s="170" t="n">
        <v>0</v>
      </c>
      <c r="R154" s="170" t="n">
        <f aca="false">Q154*H154</f>
        <v>0</v>
      </c>
      <c r="S154" s="170" t="n">
        <v>0</v>
      </c>
      <c r="T154" s="171" t="n">
        <f aca="false">S154*H154</f>
        <v>0</v>
      </c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R154" s="172" t="s">
        <v>190</v>
      </c>
      <c r="AT154" s="172" t="s">
        <v>117</v>
      </c>
      <c r="AU154" s="172" t="s">
        <v>123</v>
      </c>
      <c r="AY154" s="3" t="s">
        <v>114</v>
      </c>
      <c r="BE154" s="173" t="n">
        <f aca="false">IF(N154="základní",J154,0)</f>
        <v>0</v>
      </c>
      <c r="BF154" s="173" t="n">
        <f aca="false">IF(N154="snížená",J154,0)</f>
        <v>0</v>
      </c>
      <c r="BG154" s="173" t="n">
        <f aca="false">IF(N154="zákl. přenesená",J154,0)</f>
        <v>0</v>
      </c>
      <c r="BH154" s="173" t="n">
        <f aca="false">IF(N154="sníž. přenesená",J154,0)</f>
        <v>0</v>
      </c>
      <c r="BI154" s="173" t="n">
        <f aca="false">IF(N154="nulová",J154,0)</f>
        <v>0</v>
      </c>
      <c r="BJ154" s="3" t="s">
        <v>123</v>
      </c>
      <c r="BK154" s="173" t="n">
        <f aca="false">ROUND(I154*H154,2)</f>
        <v>0</v>
      </c>
      <c r="BL154" s="3" t="s">
        <v>190</v>
      </c>
      <c r="BM154" s="172" t="s">
        <v>196</v>
      </c>
    </row>
    <row r="155" s="146" customFormat="true" ht="22.8" hidden="false" customHeight="true" outlineLevel="0" collapsed="false">
      <c r="B155" s="147"/>
      <c r="D155" s="148" t="s">
        <v>73</v>
      </c>
      <c r="E155" s="158" t="s">
        <v>197</v>
      </c>
      <c r="F155" s="158" t="s">
        <v>198</v>
      </c>
      <c r="I155" s="150"/>
      <c r="J155" s="159" t="n">
        <f aca="false">BK155</f>
        <v>0</v>
      </c>
      <c r="L155" s="147"/>
      <c r="M155" s="152"/>
      <c r="N155" s="153"/>
      <c r="O155" s="153"/>
      <c r="P155" s="154" t="n">
        <f aca="false">SUM(P156:P179)</f>
        <v>0</v>
      </c>
      <c r="Q155" s="153"/>
      <c r="R155" s="154" t="n">
        <f aca="false">SUM(R156:R179)</f>
        <v>0.1696452</v>
      </c>
      <c r="S155" s="153"/>
      <c r="T155" s="155" t="n">
        <f aca="false">SUM(T156:T179)</f>
        <v>0.03499</v>
      </c>
      <c r="AR155" s="148" t="s">
        <v>123</v>
      </c>
      <c r="AT155" s="156" t="s">
        <v>73</v>
      </c>
      <c r="AU155" s="156" t="s">
        <v>79</v>
      </c>
      <c r="AY155" s="148" t="s">
        <v>114</v>
      </c>
      <c r="BK155" s="157" t="n">
        <f aca="false">SUM(BK156:BK179)</f>
        <v>0</v>
      </c>
    </row>
    <row r="156" s="27" customFormat="true" ht="24.15" hidden="false" customHeight="true" outlineLevel="0" collapsed="false">
      <c r="A156" s="22"/>
      <c r="B156" s="160"/>
      <c r="C156" s="161" t="s">
        <v>7</v>
      </c>
      <c r="D156" s="161" t="s">
        <v>117</v>
      </c>
      <c r="E156" s="162" t="s">
        <v>199</v>
      </c>
      <c r="F156" s="163" t="s">
        <v>200</v>
      </c>
      <c r="G156" s="164" t="s">
        <v>120</v>
      </c>
      <c r="H156" s="165" t="n">
        <v>11.98</v>
      </c>
      <c r="I156" s="166"/>
      <c r="J156" s="167" t="n">
        <f aca="false">ROUND(I156*H156,2)</f>
        <v>0</v>
      </c>
      <c r="K156" s="163" t="s">
        <v>121</v>
      </c>
      <c r="L156" s="23"/>
      <c r="M156" s="168"/>
      <c r="N156" s="169" t="s">
        <v>40</v>
      </c>
      <c r="O156" s="60"/>
      <c r="P156" s="170" t="n">
        <f aca="false">O156*H156</f>
        <v>0</v>
      </c>
      <c r="Q156" s="170" t="n">
        <v>0</v>
      </c>
      <c r="R156" s="170" t="n">
        <f aca="false">Q156*H156</f>
        <v>0</v>
      </c>
      <c r="S156" s="170" t="n">
        <v>0</v>
      </c>
      <c r="T156" s="171" t="n">
        <f aca="false">S156*H156</f>
        <v>0</v>
      </c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R156" s="172" t="s">
        <v>190</v>
      </c>
      <c r="AT156" s="172" t="s">
        <v>117</v>
      </c>
      <c r="AU156" s="172" t="s">
        <v>123</v>
      </c>
      <c r="AY156" s="3" t="s">
        <v>114</v>
      </c>
      <c r="BE156" s="173" t="n">
        <f aca="false">IF(N156="základní",J156,0)</f>
        <v>0</v>
      </c>
      <c r="BF156" s="173" t="n">
        <f aca="false">IF(N156="snížená",J156,0)</f>
        <v>0</v>
      </c>
      <c r="BG156" s="173" t="n">
        <f aca="false">IF(N156="zákl. přenesená",J156,0)</f>
        <v>0</v>
      </c>
      <c r="BH156" s="173" t="n">
        <f aca="false">IF(N156="sníž. přenesená",J156,0)</f>
        <v>0</v>
      </c>
      <c r="BI156" s="173" t="n">
        <f aca="false">IF(N156="nulová",J156,0)</f>
        <v>0</v>
      </c>
      <c r="BJ156" s="3" t="s">
        <v>123</v>
      </c>
      <c r="BK156" s="173" t="n">
        <f aca="false">ROUND(I156*H156,2)</f>
        <v>0</v>
      </c>
      <c r="BL156" s="3" t="s">
        <v>190</v>
      </c>
      <c r="BM156" s="172" t="s">
        <v>201</v>
      </c>
    </row>
    <row r="157" s="174" customFormat="true" ht="12.8" hidden="false" customHeight="false" outlineLevel="0" collapsed="false">
      <c r="B157" s="175"/>
      <c r="D157" s="176" t="s">
        <v>125</v>
      </c>
      <c r="E157" s="177"/>
      <c r="F157" s="178" t="s">
        <v>202</v>
      </c>
      <c r="H157" s="179" t="n">
        <v>11.98</v>
      </c>
      <c r="I157" s="180"/>
      <c r="L157" s="175"/>
      <c r="M157" s="181"/>
      <c r="N157" s="182"/>
      <c r="O157" s="182"/>
      <c r="P157" s="182"/>
      <c r="Q157" s="182"/>
      <c r="R157" s="182"/>
      <c r="S157" s="182"/>
      <c r="T157" s="183"/>
      <c r="AT157" s="177" t="s">
        <v>125</v>
      </c>
      <c r="AU157" s="177" t="s">
        <v>123</v>
      </c>
      <c r="AV157" s="174" t="s">
        <v>123</v>
      </c>
      <c r="AW157" s="174" t="s">
        <v>31</v>
      </c>
      <c r="AX157" s="174" t="s">
        <v>79</v>
      </c>
      <c r="AY157" s="177" t="s">
        <v>114</v>
      </c>
    </row>
    <row r="158" s="27" customFormat="true" ht="16.5" hidden="false" customHeight="true" outlineLevel="0" collapsed="false">
      <c r="A158" s="22"/>
      <c r="B158" s="160"/>
      <c r="C158" s="161" t="s">
        <v>190</v>
      </c>
      <c r="D158" s="161" t="s">
        <v>117</v>
      </c>
      <c r="E158" s="162" t="s">
        <v>203</v>
      </c>
      <c r="F158" s="163" t="s">
        <v>204</v>
      </c>
      <c r="G158" s="164" t="s">
        <v>120</v>
      </c>
      <c r="H158" s="165" t="n">
        <v>15.5</v>
      </c>
      <c r="I158" s="166"/>
      <c r="J158" s="167" t="n">
        <f aca="false">ROUND(I158*H158,2)</f>
        <v>0</v>
      </c>
      <c r="K158" s="163" t="s">
        <v>121</v>
      </c>
      <c r="L158" s="23"/>
      <c r="M158" s="168"/>
      <c r="N158" s="169" t="s">
        <v>40</v>
      </c>
      <c r="O158" s="60"/>
      <c r="P158" s="170" t="n">
        <f aca="false">O158*H158</f>
        <v>0</v>
      </c>
      <c r="Q158" s="170" t="n">
        <v>0</v>
      </c>
      <c r="R158" s="170" t="n">
        <f aca="false">Q158*H158</f>
        <v>0</v>
      </c>
      <c r="S158" s="170" t="n">
        <v>0</v>
      </c>
      <c r="T158" s="171" t="n">
        <f aca="false">S158*H158</f>
        <v>0</v>
      </c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R158" s="172" t="s">
        <v>190</v>
      </c>
      <c r="AT158" s="172" t="s">
        <v>117</v>
      </c>
      <c r="AU158" s="172" t="s">
        <v>123</v>
      </c>
      <c r="AY158" s="3" t="s">
        <v>114</v>
      </c>
      <c r="BE158" s="173" t="n">
        <f aca="false">IF(N158="základní",J158,0)</f>
        <v>0</v>
      </c>
      <c r="BF158" s="173" t="n">
        <f aca="false">IF(N158="snížená",J158,0)</f>
        <v>0</v>
      </c>
      <c r="BG158" s="173" t="n">
        <f aca="false">IF(N158="zákl. přenesená",J158,0)</f>
        <v>0</v>
      </c>
      <c r="BH158" s="173" t="n">
        <f aca="false">IF(N158="sníž. přenesená",J158,0)</f>
        <v>0</v>
      </c>
      <c r="BI158" s="173" t="n">
        <f aca="false">IF(N158="nulová",J158,0)</f>
        <v>0</v>
      </c>
      <c r="BJ158" s="3" t="s">
        <v>123</v>
      </c>
      <c r="BK158" s="173" t="n">
        <f aca="false">ROUND(I158*H158,2)</f>
        <v>0</v>
      </c>
      <c r="BL158" s="3" t="s">
        <v>190</v>
      </c>
      <c r="BM158" s="172" t="s">
        <v>205</v>
      </c>
    </row>
    <row r="159" s="174" customFormat="true" ht="12.8" hidden="false" customHeight="false" outlineLevel="0" collapsed="false">
      <c r="B159" s="175"/>
      <c r="D159" s="176" t="s">
        <v>125</v>
      </c>
      <c r="E159" s="177"/>
      <c r="F159" s="178" t="s">
        <v>206</v>
      </c>
      <c r="H159" s="179" t="n">
        <v>15.5</v>
      </c>
      <c r="I159" s="180"/>
      <c r="L159" s="175"/>
      <c r="M159" s="181"/>
      <c r="N159" s="182"/>
      <c r="O159" s="182"/>
      <c r="P159" s="182"/>
      <c r="Q159" s="182"/>
      <c r="R159" s="182"/>
      <c r="S159" s="182"/>
      <c r="T159" s="183"/>
      <c r="AT159" s="177" t="s">
        <v>125</v>
      </c>
      <c r="AU159" s="177" t="s">
        <v>123</v>
      </c>
      <c r="AV159" s="174" t="s">
        <v>123</v>
      </c>
      <c r="AW159" s="174" t="s">
        <v>31</v>
      </c>
      <c r="AX159" s="174" t="s">
        <v>79</v>
      </c>
      <c r="AY159" s="177" t="s">
        <v>114</v>
      </c>
    </row>
    <row r="160" s="27" customFormat="true" ht="24.15" hidden="false" customHeight="true" outlineLevel="0" collapsed="false">
      <c r="A160" s="22"/>
      <c r="B160" s="160"/>
      <c r="C160" s="161" t="s">
        <v>207</v>
      </c>
      <c r="D160" s="161" t="s">
        <v>117</v>
      </c>
      <c r="E160" s="162" t="s">
        <v>208</v>
      </c>
      <c r="F160" s="163" t="s">
        <v>209</v>
      </c>
      <c r="G160" s="164" t="s">
        <v>120</v>
      </c>
      <c r="H160" s="165" t="n">
        <v>15.5</v>
      </c>
      <c r="I160" s="166"/>
      <c r="J160" s="167" t="n">
        <f aca="false">ROUND(I160*H160,2)</f>
        <v>0</v>
      </c>
      <c r="K160" s="163" t="s">
        <v>121</v>
      </c>
      <c r="L160" s="23"/>
      <c r="M160" s="168"/>
      <c r="N160" s="169" t="s">
        <v>40</v>
      </c>
      <c r="O160" s="60"/>
      <c r="P160" s="170" t="n">
        <f aca="false">O160*H160</f>
        <v>0</v>
      </c>
      <c r="Q160" s="170" t="n">
        <v>3E-005</v>
      </c>
      <c r="R160" s="170" t="n">
        <f aca="false">Q160*H160</f>
        <v>0.000465</v>
      </c>
      <c r="S160" s="170" t="n">
        <v>0</v>
      </c>
      <c r="T160" s="171" t="n">
        <f aca="false">S160*H160</f>
        <v>0</v>
      </c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R160" s="172" t="s">
        <v>190</v>
      </c>
      <c r="AT160" s="172" t="s">
        <v>117</v>
      </c>
      <c r="AU160" s="172" t="s">
        <v>123</v>
      </c>
      <c r="AY160" s="3" t="s">
        <v>114</v>
      </c>
      <c r="BE160" s="173" t="n">
        <f aca="false">IF(N160="základní",J160,0)</f>
        <v>0</v>
      </c>
      <c r="BF160" s="173" t="n">
        <f aca="false">IF(N160="snížená",J160,0)</f>
        <v>0</v>
      </c>
      <c r="BG160" s="173" t="n">
        <f aca="false">IF(N160="zákl. přenesená",J160,0)</f>
        <v>0</v>
      </c>
      <c r="BH160" s="173" t="n">
        <f aca="false">IF(N160="sníž. přenesená",J160,0)</f>
        <v>0</v>
      </c>
      <c r="BI160" s="173" t="n">
        <f aca="false">IF(N160="nulová",J160,0)</f>
        <v>0</v>
      </c>
      <c r="BJ160" s="3" t="s">
        <v>123</v>
      </c>
      <c r="BK160" s="173" t="n">
        <f aca="false">ROUND(I160*H160,2)</f>
        <v>0</v>
      </c>
      <c r="BL160" s="3" t="s">
        <v>190</v>
      </c>
      <c r="BM160" s="172" t="s">
        <v>210</v>
      </c>
    </row>
    <row r="161" s="27" customFormat="true" ht="24.15" hidden="false" customHeight="true" outlineLevel="0" collapsed="false">
      <c r="A161" s="22"/>
      <c r="B161" s="160"/>
      <c r="C161" s="161" t="s">
        <v>211</v>
      </c>
      <c r="D161" s="161" t="s">
        <v>117</v>
      </c>
      <c r="E161" s="162" t="s">
        <v>212</v>
      </c>
      <c r="F161" s="163" t="s">
        <v>213</v>
      </c>
      <c r="G161" s="164" t="s">
        <v>120</v>
      </c>
      <c r="H161" s="165" t="n">
        <v>15.5</v>
      </c>
      <c r="I161" s="166"/>
      <c r="J161" s="167" t="n">
        <f aca="false">ROUND(I161*H161,2)</f>
        <v>0</v>
      </c>
      <c r="K161" s="163" t="s">
        <v>121</v>
      </c>
      <c r="L161" s="23"/>
      <c r="M161" s="168"/>
      <c r="N161" s="169" t="s">
        <v>40</v>
      </c>
      <c r="O161" s="60"/>
      <c r="P161" s="170" t="n">
        <f aca="false">O161*H161</f>
        <v>0</v>
      </c>
      <c r="Q161" s="170" t="n">
        <v>0.00012</v>
      </c>
      <c r="R161" s="170" t="n">
        <f aca="false">Q161*H161</f>
        <v>0.00186</v>
      </c>
      <c r="S161" s="170" t="n">
        <v>0</v>
      </c>
      <c r="T161" s="171" t="n">
        <f aca="false">S161*H161</f>
        <v>0</v>
      </c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R161" s="172" t="s">
        <v>190</v>
      </c>
      <c r="AT161" s="172" t="s">
        <v>117</v>
      </c>
      <c r="AU161" s="172" t="s">
        <v>123</v>
      </c>
      <c r="AY161" s="3" t="s">
        <v>114</v>
      </c>
      <c r="BE161" s="173" t="n">
        <f aca="false">IF(N161="základní",J161,0)</f>
        <v>0</v>
      </c>
      <c r="BF161" s="173" t="n">
        <f aca="false">IF(N161="snížená",J161,0)</f>
        <v>0</v>
      </c>
      <c r="BG161" s="173" t="n">
        <f aca="false">IF(N161="zákl. přenesená",J161,0)</f>
        <v>0</v>
      </c>
      <c r="BH161" s="173" t="n">
        <f aca="false">IF(N161="sníž. přenesená",J161,0)</f>
        <v>0</v>
      </c>
      <c r="BI161" s="173" t="n">
        <f aca="false">IF(N161="nulová",J161,0)</f>
        <v>0</v>
      </c>
      <c r="BJ161" s="3" t="s">
        <v>123</v>
      </c>
      <c r="BK161" s="173" t="n">
        <f aca="false">ROUND(I161*H161,2)</f>
        <v>0</v>
      </c>
      <c r="BL161" s="3" t="s">
        <v>190</v>
      </c>
      <c r="BM161" s="172" t="s">
        <v>214</v>
      </c>
    </row>
    <row r="162" s="174" customFormat="true" ht="12.8" hidden="false" customHeight="false" outlineLevel="0" collapsed="false">
      <c r="B162" s="175"/>
      <c r="D162" s="176" t="s">
        <v>125</v>
      </c>
      <c r="E162" s="177"/>
      <c r="F162" s="178" t="s">
        <v>206</v>
      </c>
      <c r="H162" s="179" t="n">
        <v>15.5</v>
      </c>
      <c r="I162" s="180"/>
      <c r="L162" s="175"/>
      <c r="M162" s="181"/>
      <c r="N162" s="182"/>
      <c r="O162" s="182"/>
      <c r="P162" s="182"/>
      <c r="Q162" s="182"/>
      <c r="R162" s="182"/>
      <c r="S162" s="182"/>
      <c r="T162" s="183"/>
      <c r="AT162" s="177" t="s">
        <v>125</v>
      </c>
      <c r="AU162" s="177" t="s">
        <v>123</v>
      </c>
      <c r="AV162" s="174" t="s">
        <v>123</v>
      </c>
      <c r="AW162" s="174" t="s">
        <v>31</v>
      </c>
      <c r="AX162" s="174" t="s">
        <v>79</v>
      </c>
      <c r="AY162" s="177" t="s">
        <v>114</v>
      </c>
    </row>
    <row r="163" s="27" customFormat="true" ht="33" hidden="false" customHeight="true" outlineLevel="0" collapsed="false">
      <c r="A163" s="22"/>
      <c r="B163" s="160"/>
      <c r="C163" s="161" t="s">
        <v>215</v>
      </c>
      <c r="D163" s="161" t="s">
        <v>117</v>
      </c>
      <c r="E163" s="162" t="s">
        <v>216</v>
      </c>
      <c r="F163" s="163" t="s">
        <v>217</v>
      </c>
      <c r="G163" s="164" t="s">
        <v>120</v>
      </c>
      <c r="H163" s="165" t="n">
        <v>15.5</v>
      </c>
      <c r="I163" s="166"/>
      <c r="J163" s="167" t="n">
        <f aca="false">ROUND(I163*H163,2)</f>
        <v>0</v>
      </c>
      <c r="K163" s="163" t="s">
        <v>121</v>
      </c>
      <c r="L163" s="23"/>
      <c r="M163" s="168"/>
      <c r="N163" s="169" t="s">
        <v>40</v>
      </c>
      <c r="O163" s="60"/>
      <c r="P163" s="170" t="n">
        <f aca="false">O163*H163</f>
        <v>0</v>
      </c>
      <c r="Q163" s="170" t="n">
        <v>0.00758</v>
      </c>
      <c r="R163" s="170" t="n">
        <f aca="false">Q163*H163</f>
        <v>0.11749</v>
      </c>
      <c r="S163" s="170" t="n">
        <v>0</v>
      </c>
      <c r="T163" s="171" t="n">
        <f aca="false">S163*H163</f>
        <v>0</v>
      </c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R163" s="172" t="s">
        <v>190</v>
      </c>
      <c r="AT163" s="172" t="s">
        <v>117</v>
      </c>
      <c r="AU163" s="172" t="s">
        <v>123</v>
      </c>
      <c r="AY163" s="3" t="s">
        <v>114</v>
      </c>
      <c r="BE163" s="173" t="n">
        <f aca="false">IF(N163="základní",J163,0)</f>
        <v>0</v>
      </c>
      <c r="BF163" s="173" t="n">
        <f aca="false">IF(N163="snížená",J163,0)</f>
        <v>0</v>
      </c>
      <c r="BG163" s="173" t="n">
        <f aca="false">IF(N163="zákl. přenesená",J163,0)</f>
        <v>0</v>
      </c>
      <c r="BH163" s="173" t="n">
        <f aca="false">IF(N163="sníž. přenesená",J163,0)</f>
        <v>0</v>
      </c>
      <c r="BI163" s="173" t="n">
        <f aca="false">IF(N163="nulová",J163,0)</f>
        <v>0</v>
      </c>
      <c r="BJ163" s="3" t="s">
        <v>123</v>
      </c>
      <c r="BK163" s="173" t="n">
        <f aca="false">ROUND(I163*H163,2)</f>
        <v>0</v>
      </c>
      <c r="BL163" s="3" t="s">
        <v>190</v>
      </c>
      <c r="BM163" s="172" t="s">
        <v>218</v>
      </c>
    </row>
    <row r="164" s="27" customFormat="true" ht="21.75" hidden="false" customHeight="true" outlineLevel="0" collapsed="false">
      <c r="A164" s="22"/>
      <c r="B164" s="160"/>
      <c r="C164" s="161" t="s">
        <v>219</v>
      </c>
      <c r="D164" s="161" t="s">
        <v>117</v>
      </c>
      <c r="E164" s="162" t="s">
        <v>220</v>
      </c>
      <c r="F164" s="163" t="s">
        <v>221</v>
      </c>
      <c r="G164" s="164" t="s">
        <v>120</v>
      </c>
      <c r="H164" s="165" t="n">
        <v>11.98</v>
      </c>
      <c r="I164" s="166"/>
      <c r="J164" s="167" t="n">
        <f aca="false">ROUND(I164*H164,2)</f>
        <v>0</v>
      </c>
      <c r="K164" s="163" t="s">
        <v>121</v>
      </c>
      <c r="L164" s="23"/>
      <c r="M164" s="168"/>
      <c r="N164" s="169" t="s">
        <v>40</v>
      </c>
      <c r="O164" s="60"/>
      <c r="P164" s="170" t="n">
        <f aca="false">O164*H164</f>
        <v>0</v>
      </c>
      <c r="Q164" s="170" t="n">
        <v>0</v>
      </c>
      <c r="R164" s="170" t="n">
        <f aca="false">Q164*H164</f>
        <v>0</v>
      </c>
      <c r="S164" s="170" t="n">
        <v>0.0025</v>
      </c>
      <c r="T164" s="171" t="n">
        <f aca="false">S164*H164</f>
        <v>0.02995</v>
      </c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R164" s="172" t="s">
        <v>190</v>
      </c>
      <c r="AT164" s="172" t="s">
        <v>117</v>
      </c>
      <c r="AU164" s="172" t="s">
        <v>123</v>
      </c>
      <c r="AY164" s="3" t="s">
        <v>114</v>
      </c>
      <c r="BE164" s="173" t="n">
        <f aca="false">IF(N164="základní",J164,0)</f>
        <v>0</v>
      </c>
      <c r="BF164" s="173" t="n">
        <f aca="false">IF(N164="snížená",J164,0)</f>
        <v>0</v>
      </c>
      <c r="BG164" s="173" t="n">
        <f aca="false">IF(N164="zákl. přenesená",J164,0)</f>
        <v>0</v>
      </c>
      <c r="BH164" s="173" t="n">
        <f aca="false">IF(N164="sníž. přenesená",J164,0)</f>
        <v>0</v>
      </c>
      <c r="BI164" s="173" t="n">
        <f aca="false">IF(N164="nulová",J164,0)</f>
        <v>0</v>
      </c>
      <c r="BJ164" s="3" t="s">
        <v>123</v>
      </c>
      <c r="BK164" s="173" t="n">
        <f aca="false">ROUND(I164*H164,2)</f>
        <v>0</v>
      </c>
      <c r="BL164" s="3" t="s">
        <v>190</v>
      </c>
      <c r="BM164" s="172" t="s">
        <v>222</v>
      </c>
    </row>
    <row r="165" s="174" customFormat="true" ht="12.8" hidden="false" customHeight="false" outlineLevel="0" collapsed="false">
      <c r="B165" s="175"/>
      <c r="D165" s="176" t="s">
        <v>125</v>
      </c>
      <c r="E165" s="177"/>
      <c r="F165" s="178" t="s">
        <v>223</v>
      </c>
      <c r="H165" s="179" t="n">
        <v>11.98</v>
      </c>
      <c r="I165" s="180"/>
      <c r="L165" s="175"/>
      <c r="M165" s="181"/>
      <c r="N165" s="182"/>
      <c r="O165" s="182"/>
      <c r="P165" s="182"/>
      <c r="Q165" s="182"/>
      <c r="R165" s="182"/>
      <c r="S165" s="182"/>
      <c r="T165" s="183"/>
      <c r="AT165" s="177" t="s">
        <v>125</v>
      </c>
      <c r="AU165" s="177" t="s">
        <v>123</v>
      </c>
      <c r="AV165" s="174" t="s">
        <v>123</v>
      </c>
      <c r="AW165" s="174" t="s">
        <v>31</v>
      </c>
      <c r="AX165" s="174" t="s">
        <v>79</v>
      </c>
      <c r="AY165" s="177" t="s">
        <v>114</v>
      </c>
    </row>
    <row r="166" s="27" customFormat="true" ht="16.5" hidden="false" customHeight="true" outlineLevel="0" collapsed="false">
      <c r="A166" s="22"/>
      <c r="B166" s="160"/>
      <c r="C166" s="161" t="s">
        <v>6</v>
      </c>
      <c r="D166" s="161" t="s">
        <v>117</v>
      </c>
      <c r="E166" s="162" t="s">
        <v>224</v>
      </c>
      <c r="F166" s="163" t="s">
        <v>225</v>
      </c>
      <c r="G166" s="164" t="s">
        <v>120</v>
      </c>
      <c r="H166" s="165" t="n">
        <v>15.5</v>
      </c>
      <c r="I166" s="166"/>
      <c r="J166" s="167" t="n">
        <f aca="false">ROUND(I166*H166,2)</f>
        <v>0</v>
      </c>
      <c r="K166" s="163" t="s">
        <v>121</v>
      </c>
      <c r="L166" s="23"/>
      <c r="M166" s="168"/>
      <c r="N166" s="169" t="s">
        <v>40</v>
      </c>
      <c r="O166" s="60"/>
      <c r="P166" s="170" t="n">
        <f aca="false">O166*H166</f>
        <v>0</v>
      </c>
      <c r="Q166" s="170" t="n">
        <v>0.0003</v>
      </c>
      <c r="R166" s="170" t="n">
        <f aca="false">Q166*H166</f>
        <v>0.00465</v>
      </c>
      <c r="S166" s="170" t="n">
        <v>0</v>
      </c>
      <c r="T166" s="171" t="n">
        <f aca="false">S166*H166</f>
        <v>0</v>
      </c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R166" s="172" t="s">
        <v>190</v>
      </c>
      <c r="AT166" s="172" t="s">
        <v>117</v>
      </c>
      <c r="AU166" s="172" t="s">
        <v>123</v>
      </c>
      <c r="AY166" s="3" t="s">
        <v>114</v>
      </c>
      <c r="BE166" s="173" t="n">
        <f aca="false">IF(N166="základní",J166,0)</f>
        <v>0</v>
      </c>
      <c r="BF166" s="173" t="n">
        <f aca="false">IF(N166="snížená",J166,0)</f>
        <v>0</v>
      </c>
      <c r="BG166" s="173" t="n">
        <f aca="false">IF(N166="zákl. přenesená",J166,0)</f>
        <v>0</v>
      </c>
      <c r="BH166" s="173" t="n">
        <f aca="false">IF(N166="sníž. přenesená",J166,0)</f>
        <v>0</v>
      </c>
      <c r="BI166" s="173" t="n">
        <f aca="false">IF(N166="nulová",J166,0)</f>
        <v>0</v>
      </c>
      <c r="BJ166" s="3" t="s">
        <v>123</v>
      </c>
      <c r="BK166" s="173" t="n">
        <f aca="false">ROUND(I166*H166,2)</f>
        <v>0</v>
      </c>
      <c r="BL166" s="3" t="s">
        <v>190</v>
      </c>
      <c r="BM166" s="172" t="s">
        <v>226</v>
      </c>
    </row>
    <row r="167" s="174" customFormat="true" ht="12.8" hidden="false" customHeight="false" outlineLevel="0" collapsed="false">
      <c r="B167" s="175"/>
      <c r="D167" s="176" t="s">
        <v>125</v>
      </c>
      <c r="E167" s="177"/>
      <c r="F167" s="178" t="s">
        <v>227</v>
      </c>
      <c r="H167" s="179" t="n">
        <v>15.5</v>
      </c>
      <c r="I167" s="180"/>
      <c r="L167" s="175"/>
      <c r="M167" s="181"/>
      <c r="N167" s="182"/>
      <c r="O167" s="182"/>
      <c r="P167" s="182"/>
      <c r="Q167" s="182"/>
      <c r="R167" s="182"/>
      <c r="S167" s="182"/>
      <c r="T167" s="183"/>
      <c r="AT167" s="177" t="s">
        <v>125</v>
      </c>
      <c r="AU167" s="177" t="s">
        <v>123</v>
      </c>
      <c r="AV167" s="174" t="s">
        <v>123</v>
      </c>
      <c r="AW167" s="174" t="s">
        <v>31</v>
      </c>
      <c r="AX167" s="174" t="s">
        <v>79</v>
      </c>
      <c r="AY167" s="177" t="s">
        <v>114</v>
      </c>
    </row>
    <row r="168" s="27" customFormat="true" ht="16.5" hidden="false" customHeight="true" outlineLevel="0" collapsed="false">
      <c r="A168" s="22"/>
      <c r="B168" s="160"/>
      <c r="C168" s="194" t="s">
        <v>228</v>
      </c>
      <c r="D168" s="194" t="s">
        <v>229</v>
      </c>
      <c r="E168" s="195" t="s">
        <v>230</v>
      </c>
      <c r="F168" s="196" t="s">
        <v>231</v>
      </c>
      <c r="G168" s="197" t="s">
        <v>120</v>
      </c>
      <c r="H168" s="198" t="n">
        <v>17.05</v>
      </c>
      <c r="I168" s="199"/>
      <c r="J168" s="200" t="n">
        <f aca="false">ROUND(I168*H168,2)</f>
        <v>0</v>
      </c>
      <c r="K168" s="163" t="s">
        <v>121</v>
      </c>
      <c r="L168" s="201"/>
      <c r="M168" s="202"/>
      <c r="N168" s="203" t="s">
        <v>40</v>
      </c>
      <c r="O168" s="60"/>
      <c r="P168" s="170" t="n">
        <f aca="false">O168*H168</f>
        <v>0</v>
      </c>
      <c r="Q168" s="170" t="n">
        <v>0.00264</v>
      </c>
      <c r="R168" s="170" t="n">
        <f aca="false">Q168*H168</f>
        <v>0.045012</v>
      </c>
      <c r="S168" s="170" t="n">
        <v>0</v>
      </c>
      <c r="T168" s="171" t="n">
        <f aca="false">S168*H168</f>
        <v>0</v>
      </c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R168" s="172" t="s">
        <v>232</v>
      </c>
      <c r="AT168" s="172" t="s">
        <v>229</v>
      </c>
      <c r="AU168" s="172" t="s">
        <v>123</v>
      </c>
      <c r="AY168" s="3" t="s">
        <v>114</v>
      </c>
      <c r="BE168" s="173" t="n">
        <f aca="false">IF(N168="základní",J168,0)</f>
        <v>0</v>
      </c>
      <c r="BF168" s="173" t="n">
        <f aca="false">IF(N168="snížená",J168,0)</f>
        <v>0</v>
      </c>
      <c r="BG168" s="173" t="n">
        <f aca="false">IF(N168="zákl. přenesená",J168,0)</f>
        <v>0</v>
      </c>
      <c r="BH168" s="173" t="n">
        <f aca="false">IF(N168="sníž. přenesená",J168,0)</f>
        <v>0</v>
      </c>
      <c r="BI168" s="173" t="n">
        <f aca="false">IF(N168="nulová",J168,0)</f>
        <v>0</v>
      </c>
      <c r="BJ168" s="3" t="s">
        <v>123</v>
      </c>
      <c r="BK168" s="173" t="n">
        <f aca="false">ROUND(I168*H168,2)</f>
        <v>0</v>
      </c>
      <c r="BL168" s="3" t="s">
        <v>190</v>
      </c>
      <c r="BM168" s="172" t="s">
        <v>233</v>
      </c>
    </row>
    <row r="169" s="174" customFormat="true" ht="12.8" hidden="false" customHeight="false" outlineLevel="0" collapsed="false">
      <c r="B169" s="175"/>
      <c r="D169" s="176" t="s">
        <v>125</v>
      </c>
      <c r="F169" s="178" t="s">
        <v>234</v>
      </c>
      <c r="H169" s="179" t="n">
        <v>17.05</v>
      </c>
      <c r="I169" s="180"/>
      <c r="L169" s="175"/>
      <c r="M169" s="181"/>
      <c r="N169" s="182"/>
      <c r="O169" s="182"/>
      <c r="P169" s="182"/>
      <c r="Q169" s="182"/>
      <c r="R169" s="182"/>
      <c r="S169" s="182"/>
      <c r="T169" s="183"/>
      <c r="AT169" s="177" t="s">
        <v>125</v>
      </c>
      <c r="AU169" s="177" t="s">
        <v>123</v>
      </c>
      <c r="AV169" s="174" t="s">
        <v>123</v>
      </c>
      <c r="AW169" s="174" t="s">
        <v>2</v>
      </c>
      <c r="AX169" s="174" t="s">
        <v>79</v>
      </c>
      <c r="AY169" s="177" t="s">
        <v>114</v>
      </c>
    </row>
    <row r="170" s="27" customFormat="true" ht="24.15" hidden="false" customHeight="true" outlineLevel="0" collapsed="false">
      <c r="A170" s="22"/>
      <c r="B170" s="160"/>
      <c r="C170" s="161" t="s">
        <v>235</v>
      </c>
      <c r="D170" s="161" t="s">
        <v>117</v>
      </c>
      <c r="E170" s="162" t="s">
        <v>236</v>
      </c>
      <c r="F170" s="163" t="s">
        <v>237</v>
      </c>
      <c r="G170" s="164" t="s">
        <v>133</v>
      </c>
      <c r="H170" s="165" t="n">
        <v>5.5</v>
      </c>
      <c r="I170" s="166"/>
      <c r="J170" s="167" t="n">
        <f aca="false">ROUND(I170*H170,2)</f>
        <v>0</v>
      </c>
      <c r="K170" s="163"/>
      <c r="L170" s="23"/>
      <c r="M170" s="168"/>
      <c r="N170" s="169" t="s">
        <v>40</v>
      </c>
      <c r="O170" s="60"/>
      <c r="P170" s="170" t="n">
        <f aca="false">O170*H170</f>
        <v>0</v>
      </c>
      <c r="Q170" s="170" t="n">
        <v>0</v>
      </c>
      <c r="R170" s="170" t="n">
        <f aca="false">Q170*H170</f>
        <v>0</v>
      </c>
      <c r="S170" s="170" t="n">
        <v>0</v>
      </c>
      <c r="T170" s="171" t="n">
        <f aca="false">S170*H170</f>
        <v>0</v>
      </c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R170" s="172" t="s">
        <v>190</v>
      </c>
      <c r="AT170" s="172" t="s">
        <v>117</v>
      </c>
      <c r="AU170" s="172" t="s">
        <v>123</v>
      </c>
      <c r="AY170" s="3" t="s">
        <v>114</v>
      </c>
      <c r="BE170" s="173" t="n">
        <f aca="false">IF(N170="základní",J170,0)</f>
        <v>0</v>
      </c>
      <c r="BF170" s="173" t="n">
        <f aca="false">IF(N170="snížená",J170,0)</f>
        <v>0</v>
      </c>
      <c r="BG170" s="173" t="n">
        <f aca="false">IF(N170="zákl. přenesená",J170,0)</f>
        <v>0</v>
      </c>
      <c r="BH170" s="173" t="n">
        <f aca="false">IF(N170="sníž. přenesená",J170,0)</f>
        <v>0</v>
      </c>
      <c r="BI170" s="173" t="n">
        <f aca="false">IF(N170="nulová",J170,0)</f>
        <v>0</v>
      </c>
      <c r="BJ170" s="3" t="s">
        <v>123</v>
      </c>
      <c r="BK170" s="173" t="n">
        <f aca="false">ROUND(I170*H170,2)</f>
        <v>0</v>
      </c>
      <c r="BL170" s="3" t="s">
        <v>190</v>
      </c>
      <c r="BM170" s="172" t="s">
        <v>238</v>
      </c>
    </row>
    <row r="171" s="174" customFormat="true" ht="12.8" hidden="false" customHeight="false" outlineLevel="0" collapsed="false">
      <c r="B171" s="175"/>
      <c r="D171" s="176" t="s">
        <v>125</v>
      </c>
      <c r="E171" s="177"/>
      <c r="F171" s="178" t="s">
        <v>239</v>
      </c>
      <c r="H171" s="179" t="n">
        <v>5.5</v>
      </c>
      <c r="I171" s="180"/>
      <c r="L171" s="175"/>
      <c r="M171" s="181"/>
      <c r="N171" s="182"/>
      <c r="O171" s="182"/>
      <c r="P171" s="182"/>
      <c r="Q171" s="182"/>
      <c r="R171" s="182"/>
      <c r="S171" s="182"/>
      <c r="T171" s="183"/>
      <c r="AT171" s="177" t="s">
        <v>125</v>
      </c>
      <c r="AU171" s="177" t="s">
        <v>123</v>
      </c>
      <c r="AV171" s="174" t="s">
        <v>123</v>
      </c>
      <c r="AW171" s="174" t="s">
        <v>31</v>
      </c>
      <c r="AX171" s="174" t="s">
        <v>79</v>
      </c>
      <c r="AY171" s="177" t="s">
        <v>114</v>
      </c>
    </row>
    <row r="172" s="27" customFormat="true" ht="21.75" hidden="false" customHeight="true" outlineLevel="0" collapsed="false">
      <c r="A172" s="22"/>
      <c r="B172" s="160"/>
      <c r="C172" s="161" t="s">
        <v>240</v>
      </c>
      <c r="D172" s="161" t="s">
        <v>117</v>
      </c>
      <c r="E172" s="162" t="s">
        <v>241</v>
      </c>
      <c r="F172" s="163" t="s">
        <v>242</v>
      </c>
      <c r="G172" s="164" t="s">
        <v>133</v>
      </c>
      <c r="H172" s="165" t="n">
        <v>16.8</v>
      </c>
      <c r="I172" s="166"/>
      <c r="J172" s="167" t="n">
        <f aca="false">ROUND(I172*H172,2)</f>
        <v>0</v>
      </c>
      <c r="K172" s="163" t="s">
        <v>121</v>
      </c>
      <c r="L172" s="23"/>
      <c r="M172" s="168"/>
      <c r="N172" s="169" t="s">
        <v>40</v>
      </c>
      <c r="O172" s="60"/>
      <c r="P172" s="170" t="n">
        <f aca="false">O172*H172</f>
        <v>0</v>
      </c>
      <c r="Q172" s="170" t="n">
        <v>0</v>
      </c>
      <c r="R172" s="170" t="n">
        <f aca="false">Q172*H172</f>
        <v>0</v>
      </c>
      <c r="S172" s="170" t="n">
        <v>0.0003</v>
      </c>
      <c r="T172" s="171" t="n">
        <f aca="false">S172*H172</f>
        <v>0.00504</v>
      </c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R172" s="172" t="s">
        <v>190</v>
      </c>
      <c r="AT172" s="172" t="s">
        <v>117</v>
      </c>
      <c r="AU172" s="172" t="s">
        <v>123</v>
      </c>
      <c r="AY172" s="3" t="s">
        <v>114</v>
      </c>
      <c r="BE172" s="173" t="n">
        <f aca="false">IF(N172="základní",J172,0)</f>
        <v>0</v>
      </c>
      <c r="BF172" s="173" t="n">
        <f aca="false">IF(N172="snížená",J172,0)</f>
        <v>0</v>
      </c>
      <c r="BG172" s="173" t="n">
        <f aca="false">IF(N172="zákl. přenesená",J172,0)</f>
        <v>0</v>
      </c>
      <c r="BH172" s="173" t="n">
        <f aca="false">IF(N172="sníž. přenesená",J172,0)</f>
        <v>0</v>
      </c>
      <c r="BI172" s="173" t="n">
        <f aca="false">IF(N172="nulová",J172,0)</f>
        <v>0</v>
      </c>
      <c r="BJ172" s="3" t="s">
        <v>123</v>
      </c>
      <c r="BK172" s="173" t="n">
        <f aca="false">ROUND(I172*H172,2)</f>
        <v>0</v>
      </c>
      <c r="BL172" s="3" t="s">
        <v>190</v>
      </c>
      <c r="BM172" s="172" t="s">
        <v>243</v>
      </c>
    </row>
    <row r="173" s="174" customFormat="true" ht="12.8" hidden="false" customHeight="false" outlineLevel="0" collapsed="false">
      <c r="B173" s="175"/>
      <c r="D173" s="176" t="s">
        <v>125</v>
      </c>
      <c r="E173" s="177"/>
      <c r="F173" s="178" t="s">
        <v>244</v>
      </c>
      <c r="H173" s="179" t="n">
        <v>16.8</v>
      </c>
      <c r="I173" s="180"/>
      <c r="L173" s="175"/>
      <c r="M173" s="181"/>
      <c r="N173" s="182"/>
      <c r="O173" s="182"/>
      <c r="P173" s="182"/>
      <c r="Q173" s="182"/>
      <c r="R173" s="182"/>
      <c r="S173" s="182"/>
      <c r="T173" s="183"/>
      <c r="AT173" s="177" t="s">
        <v>125</v>
      </c>
      <c r="AU173" s="177" t="s">
        <v>123</v>
      </c>
      <c r="AV173" s="174" t="s">
        <v>123</v>
      </c>
      <c r="AW173" s="174" t="s">
        <v>31</v>
      </c>
      <c r="AX173" s="174" t="s">
        <v>79</v>
      </c>
      <c r="AY173" s="177" t="s">
        <v>114</v>
      </c>
    </row>
    <row r="174" s="27" customFormat="true" ht="16.5" hidden="false" customHeight="true" outlineLevel="0" collapsed="false">
      <c r="A174" s="22"/>
      <c r="B174" s="160"/>
      <c r="C174" s="161" t="s">
        <v>245</v>
      </c>
      <c r="D174" s="161" t="s">
        <v>117</v>
      </c>
      <c r="E174" s="162" t="s">
        <v>246</v>
      </c>
      <c r="F174" s="163" t="s">
        <v>247</v>
      </c>
      <c r="G174" s="164" t="s">
        <v>133</v>
      </c>
      <c r="H174" s="165" t="n">
        <v>16.82</v>
      </c>
      <c r="I174" s="166"/>
      <c r="J174" s="167" t="n">
        <f aca="false">ROUND(I174*H174,2)</f>
        <v>0</v>
      </c>
      <c r="K174" s="163" t="s">
        <v>121</v>
      </c>
      <c r="L174" s="23"/>
      <c r="M174" s="168"/>
      <c r="N174" s="169" t="s">
        <v>40</v>
      </c>
      <c r="O174" s="60"/>
      <c r="P174" s="170" t="n">
        <f aca="false">O174*H174</f>
        <v>0</v>
      </c>
      <c r="Q174" s="170" t="n">
        <v>1E-005</v>
      </c>
      <c r="R174" s="170" t="n">
        <f aca="false">Q174*H174</f>
        <v>0.0001682</v>
      </c>
      <c r="S174" s="170" t="n">
        <v>0</v>
      </c>
      <c r="T174" s="171" t="n">
        <f aca="false">S174*H174</f>
        <v>0</v>
      </c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R174" s="172" t="s">
        <v>190</v>
      </c>
      <c r="AT174" s="172" t="s">
        <v>117</v>
      </c>
      <c r="AU174" s="172" t="s">
        <v>123</v>
      </c>
      <c r="AY174" s="3" t="s">
        <v>114</v>
      </c>
      <c r="BE174" s="173" t="n">
        <f aca="false">IF(N174="základní",J174,0)</f>
        <v>0</v>
      </c>
      <c r="BF174" s="173" t="n">
        <f aca="false">IF(N174="snížená",J174,0)</f>
        <v>0</v>
      </c>
      <c r="BG174" s="173" t="n">
        <f aca="false">IF(N174="zákl. přenesená",J174,0)</f>
        <v>0</v>
      </c>
      <c r="BH174" s="173" t="n">
        <f aca="false">IF(N174="sníž. přenesená",J174,0)</f>
        <v>0</v>
      </c>
      <c r="BI174" s="173" t="n">
        <f aca="false">IF(N174="nulová",J174,0)</f>
        <v>0</v>
      </c>
      <c r="BJ174" s="3" t="s">
        <v>123</v>
      </c>
      <c r="BK174" s="173" t="n">
        <f aca="false">ROUND(I174*H174,2)</f>
        <v>0</v>
      </c>
      <c r="BL174" s="3" t="s">
        <v>190</v>
      </c>
      <c r="BM174" s="172" t="s">
        <v>248</v>
      </c>
    </row>
    <row r="175" s="174" customFormat="true" ht="12.8" hidden="false" customHeight="false" outlineLevel="0" collapsed="false">
      <c r="B175" s="175"/>
      <c r="D175" s="176" t="s">
        <v>125</v>
      </c>
      <c r="E175" s="177"/>
      <c r="F175" s="178" t="s">
        <v>249</v>
      </c>
      <c r="H175" s="179" t="n">
        <v>16.82</v>
      </c>
      <c r="I175" s="180"/>
      <c r="L175" s="175"/>
      <c r="M175" s="181"/>
      <c r="N175" s="182"/>
      <c r="O175" s="182"/>
      <c r="P175" s="182"/>
      <c r="Q175" s="182"/>
      <c r="R175" s="182"/>
      <c r="S175" s="182"/>
      <c r="T175" s="183"/>
      <c r="AT175" s="177" t="s">
        <v>125</v>
      </c>
      <c r="AU175" s="177" t="s">
        <v>123</v>
      </c>
      <c r="AV175" s="174" t="s">
        <v>123</v>
      </c>
      <c r="AW175" s="174" t="s">
        <v>31</v>
      </c>
      <c r="AX175" s="174" t="s">
        <v>74</v>
      </c>
      <c r="AY175" s="177" t="s">
        <v>114</v>
      </c>
    </row>
    <row r="176" s="184" customFormat="true" ht="12.8" hidden="false" customHeight="false" outlineLevel="0" collapsed="false">
      <c r="B176" s="185"/>
      <c r="D176" s="176" t="s">
        <v>125</v>
      </c>
      <c r="E176" s="186"/>
      <c r="F176" s="187" t="s">
        <v>151</v>
      </c>
      <c r="H176" s="188" t="n">
        <v>16.82</v>
      </c>
      <c r="I176" s="189"/>
      <c r="L176" s="185"/>
      <c r="M176" s="190"/>
      <c r="N176" s="191"/>
      <c r="O176" s="191"/>
      <c r="P176" s="191"/>
      <c r="Q176" s="191"/>
      <c r="R176" s="191"/>
      <c r="S176" s="191"/>
      <c r="T176" s="192"/>
      <c r="AT176" s="186" t="s">
        <v>125</v>
      </c>
      <c r="AU176" s="186" t="s">
        <v>123</v>
      </c>
      <c r="AV176" s="184" t="s">
        <v>122</v>
      </c>
      <c r="AW176" s="184" t="s">
        <v>31</v>
      </c>
      <c r="AX176" s="184" t="s">
        <v>79</v>
      </c>
      <c r="AY176" s="186" t="s">
        <v>114</v>
      </c>
    </row>
    <row r="177" s="27" customFormat="true" ht="16.5" hidden="false" customHeight="true" outlineLevel="0" collapsed="false">
      <c r="A177" s="22"/>
      <c r="B177" s="160"/>
      <c r="C177" s="161" t="s">
        <v>250</v>
      </c>
      <c r="D177" s="161" t="s">
        <v>117</v>
      </c>
      <c r="E177" s="162" t="s">
        <v>251</v>
      </c>
      <c r="F177" s="163" t="s">
        <v>252</v>
      </c>
      <c r="G177" s="164" t="s">
        <v>120</v>
      </c>
      <c r="H177" s="165" t="n">
        <v>3.52</v>
      </c>
      <c r="I177" s="166"/>
      <c r="J177" s="167" t="n">
        <f aca="false">ROUND(I177*H177,2)</f>
        <v>0</v>
      </c>
      <c r="K177" s="163"/>
      <c r="L177" s="23"/>
      <c r="M177" s="168"/>
      <c r="N177" s="169" t="s">
        <v>40</v>
      </c>
      <c r="O177" s="60"/>
      <c r="P177" s="170" t="n">
        <f aca="false">O177*H177</f>
        <v>0</v>
      </c>
      <c r="Q177" s="170" t="n">
        <v>0</v>
      </c>
      <c r="R177" s="170" t="n">
        <f aca="false">Q177*H177</f>
        <v>0</v>
      </c>
      <c r="S177" s="170" t="n">
        <v>0</v>
      </c>
      <c r="T177" s="171" t="n">
        <f aca="false">S177*H177</f>
        <v>0</v>
      </c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R177" s="172" t="s">
        <v>190</v>
      </c>
      <c r="AT177" s="172" t="s">
        <v>117</v>
      </c>
      <c r="AU177" s="172" t="s">
        <v>123</v>
      </c>
      <c r="AY177" s="3" t="s">
        <v>114</v>
      </c>
      <c r="BE177" s="173" t="n">
        <f aca="false">IF(N177="základní",J177,0)</f>
        <v>0</v>
      </c>
      <c r="BF177" s="173" t="n">
        <f aca="false">IF(N177="snížená",J177,0)</f>
        <v>0</v>
      </c>
      <c r="BG177" s="173" t="n">
        <f aca="false">IF(N177="zákl. přenesená",J177,0)</f>
        <v>0</v>
      </c>
      <c r="BH177" s="173" t="n">
        <f aca="false">IF(N177="sníž. přenesená",J177,0)</f>
        <v>0</v>
      </c>
      <c r="BI177" s="173" t="n">
        <f aca="false">IF(N177="nulová",J177,0)</f>
        <v>0</v>
      </c>
      <c r="BJ177" s="3" t="s">
        <v>123</v>
      </c>
      <c r="BK177" s="173" t="n">
        <f aca="false">ROUND(I177*H177,2)</f>
        <v>0</v>
      </c>
      <c r="BL177" s="3" t="s">
        <v>190</v>
      </c>
      <c r="BM177" s="172" t="s">
        <v>253</v>
      </c>
    </row>
    <row r="178" s="174" customFormat="true" ht="12.8" hidden="false" customHeight="false" outlineLevel="0" collapsed="false">
      <c r="B178" s="175"/>
      <c r="D178" s="176" t="s">
        <v>125</v>
      </c>
      <c r="E178" s="177"/>
      <c r="F178" s="178" t="s">
        <v>139</v>
      </c>
      <c r="H178" s="179" t="n">
        <v>3.52</v>
      </c>
      <c r="I178" s="180"/>
      <c r="L178" s="175"/>
      <c r="M178" s="181"/>
      <c r="N178" s="182"/>
      <c r="O178" s="182"/>
      <c r="P178" s="182"/>
      <c r="Q178" s="182"/>
      <c r="R178" s="182"/>
      <c r="S178" s="182"/>
      <c r="T178" s="183"/>
      <c r="AT178" s="177" t="s">
        <v>125</v>
      </c>
      <c r="AU178" s="177" t="s">
        <v>123</v>
      </c>
      <c r="AV178" s="174" t="s">
        <v>123</v>
      </c>
      <c r="AW178" s="174" t="s">
        <v>31</v>
      </c>
      <c r="AX178" s="174" t="s">
        <v>79</v>
      </c>
      <c r="AY178" s="177" t="s">
        <v>114</v>
      </c>
    </row>
    <row r="179" s="27" customFormat="true" ht="24.15" hidden="false" customHeight="true" outlineLevel="0" collapsed="false">
      <c r="A179" s="22"/>
      <c r="B179" s="160"/>
      <c r="C179" s="161" t="s">
        <v>254</v>
      </c>
      <c r="D179" s="161" t="s">
        <v>117</v>
      </c>
      <c r="E179" s="162" t="s">
        <v>255</v>
      </c>
      <c r="F179" s="163" t="s">
        <v>256</v>
      </c>
      <c r="G179" s="164" t="s">
        <v>195</v>
      </c>
      <c r="H179" s="193"/>
      <c r="I179" s="166"/>
      <c r="J179" s="167" t="n">
        <f aca="false">ROUND(I179*H179,2)</f>
        <v>0</v>
      </c>
      <c r="K179" s="163" t="s">
        <v>121</v>
      </c>
      <c r="L179" s="23"/>
      <c r="M179" s="168"/>
      <c r="N179" s="169" t="s">
        <v>40</v>
      </c>
      <c r="O179" s="60"/>
      <c r="P179" s="170" t="n">
        <f aca="false">O179*H179</f>
        <v>0</v>
      </c>
      <c r="Q179" s="170" t="n">
        <v>0</v>
      </c>
      <c r="R179" s="170" t="n">
        <f aca="false">Q179*H179</f>
        <v>0</v>
      </c>
      <c r="S179" s="170" t="n">
        <v>0</v>
      </c>
      <c r="T179" s="171" t="n">
        <f aca="false">S179*H179</f>
        <v>0</v>
      </c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R179" s="172" t="s">
        <v>190</v>
      </c>
      <c r="AT179" s="172" t="s">
        <v>117</v>
      </c>
      <c r="AU179" s="172" t="s">
        <v>123</v>
      </c>
      <c r="AY179" s="3" t="s">
        <v>114</v>
      </c>
      <c r="BE179" s="173" t="n">
        <f aca="false">IF(N179="základní",J179,0)</f>
        <v>0</v>
      </c>
      <c r="BF179" s="173" t="n">
        <f aca="false">IF(N179="snížená",J179,0)</f>
        <v>0</v>
      </c>
      <c r="BG179" s="173" t="n">
        <f aca="false">IF(N179="zákl. přenesená",J179,0)</f>
        <v>0</v>
      </c>
      <c r="BH179" s="173" t="n">
        <f aca="false">IF(N179="sníž. přenesená",J179,0)</f>
        <v>0</v>
      </c>
      <c r="BI179" s="173" t="n">
        <f aca="false">IF(N179="nulová",J179,0)</f>
        <v>0</v>
      </c>
      <c r="BJ179" s="3" t="s">
        <v>123</v>
      </c>
      <c r="BK179" s="173" t="n">
        <f aca="false">ROUND(I179*H179,2)</f>
        <v>0</v>
      </c>
      <c r="BL179" s="3" t="s">
        <v>190</v>
      </c>
      <c r="BM179" s="172" t="s">
        <v>257</v>
      </c>
    </row>
    <row r="180" s="146" customFormat="true" ht="22.8" hidden="false" customHeight="true" outlineLevel="0" collapsed="false">
      <c r="B180" s="147"/>
      <c r="D180" s="148" t="s">
        <v>73</v>
      </c>
      <c r="E180" s="158" t="s">
        <v>258</v>
      </c>
      <c r="F180" s="158" t="s">
        <v>259</v>
      </c>
      <c r="I180" s="150"/>
      <c r="J180" s="159" t="n">
        <f aca="false">BK180</f>
        <v>0</v>
      </c>
      <c r="L180" s="147"/>
      <c r="M180" s="152"/>
      <c r="N180" s="153"/>
      <c r="O180" s="153"/>
      <c r="P180" s="154" t="n">
        <f aca="false">SUM(P181:P195)</f>
        <v>0</v>
      </c>
      <c r="Q180" s="153"/>
      <c r="R180" s="154" t="n">
        <f aca="false">SUM(R181:R195)</f>
        <v>0.67719127</v>
      </c>
      <c r="S180" s="153"/>
      <c r="T180" s="155" t="n">
        <f aca="false">SUM(T181:T195)</f>
        <v>0.14084013</v>
      </c>
      <c r="AR180" s="148" t="s">
        <v>123</v>
      </c>
      <c r="AT180" s="156" t="s">
        <v>73</v>
      </c>
      <c r="AU180" s="156" t="s">
        <v>79</v>
      </c>
      <c r="AY180" s="148" t="s">
        <v>114</v>
      </c>
      <c r="BK180" s="157" t="n">
        <f aca="false">SUM(BK181:BK195)</f>
        <v>0</v>
      </c>
    </row>
    <row r="181" s="27" customFormat="true" ht="16.5" hidden="false" customHeight="true" outlineLevel="0" collapsed="false">
      <c r="A181" s="22"/>
      <c r="B181" s="160"/>
      <c r="C181" s="161" t="s">
        <v>260</v>
      </c>
      <c r="D181" s="161" t="s">
        <v>117</v>
      </c>
      <c r="E181" s="162" t="s">
        <v>261</v>
      </c>
      <c r="F181" s="163" t="s">
        <v>262</v>
      </c>
      <c r="G181" s="164" t="s">
        <v>120</v>
      </c>
      <c r="H181" s="165" t="n">
        <v>454.323</v>
      </c>
      <c r="I181" s="166"/>
      <c r="J181" s="167" t="n">
        <f aca="false">ROUND(I181*H181,2)</f>
        <v>0</v>
      </c>
      <c r="K181" s="163" t="s">
        <v>121</v>
      </c>
      <c r="L181" s="23"/>
      <c r="M181" s="168"/>
      <c r="N181" s="169" t="s">
        <v>40</v>
      </c>
      <c r="O181" s="60"/>
      <c r="P181" s="170" t="n">
        <f aca="false">O181*H181</f>
        <v>0</v>
      </c>
      <c r="Q181" s="170" t="n">
        <v>0.001</v>
      </c>
      <c r="R181" s="170" t="n">
        <f aca="false">Q181*H181</f>
        <v>0.454323</v>
      </c>
      <c r="S181" s="170" t="n">
        <v>0.00031</v>
      </c>
      <c r="T181" s="171" t="n">
        <f aca="false">S181*H181</f>
        <v>0.14084013</v>
      </c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R181" s="172" t="s">
        <v>190</v>
      </c>
      <c r="AT181" s="172" t="s">
        <v>117</v>
      </c>
      <c r="AU181" s="172" t="s">
        <v>123</v>
      </c>
      <c r="AY181" s="3" t="s">
        <v>114</v>
      </c>
      <c r="BE181" s="173" t="n">
        <f aca="false">IF(N181="základní",J181,0)</f>
        <v>0</v>
      </c>
      <c r="BF181" s="173" t="n">
        <f aca="false">IF(N181="snížená",J181,0)</f>
        <v>0</v>
      </c>
      <c r="BG181" s="173" t="n">
        <f aca="false">IF(N181="zákl. přenesená",J181,0)</f>
        <v>0</v>
      </c>
      <c r="BH181" s="173" t="n">
        <f aca="false">IF(N181="sníž. přenesená",J181,0)</f>
        <v>0</v>
      </c>
      <c r="BI181" s="173" t="n">
        <f aca="false">IF(N181="nulová",J181,0)</f>
        <v>0</v>
      </c>
      <c r="BJ181" s="3" t="s">
        <v>123</v>
      </c>
      <c r="BK181" s="173" t="n">
        <f aca="false">ROUND(I181*H181,2)</f>
        <v>0</v>
      </c>
      <c r="BL181" s="3" t="s">
        <v>190</v>
      </c>
      <c r="BM181" s="172" t="s">
        <v>263</v>
      </c>
    </row>
    <row r="182" s="174" customFormat="true" ht="12.8" hidden="false" customHeight="false" outlineLevel="0" collapsed="false">
      <c r="B182" s="175"/>
      <c r="D182" s="176" t="s">
        <v>125</v>
      </c>
      <c r="E182" s="177"/>
      <c r="F182" s="178" t="s">
        <v>146</v>
      </c>
      <c r="H182" s="179" t="n">
        <v>109.5</v>
      </c>
      <c r="I182" s="180"/>
      <c r="L182" s="175"/>
      <c r="M182" s="181"/>
      <c r="N182" s="182"/>
      <c r="O182" s="182"/>
      <c r="P182" s="182"/>
      <c r="Q182" s="182"/>
      <c r="R182" s="182"/>
      <c r="S182" s="182"/>
      <c r="T182" s="183"/>
      <c r="AT182" s="177" t="s">
        <v>125</v>
      </c>
      <c r="AU182" s="177" t="s">
        <v>123</v>
      </c>
      <c r="AV182" s="174" t="s">
        <v>123</v>
      </c>
      <c r="AW182" s="174" t="s">
        <v>31</v>
      </c>
      <c r="AX182" s="174" t="s">
        <v>74</v>
      </c>
      <c r="AY182" s="177" t="s">
        <v>114</v>
      </c>
    </row>
    <row r="183" s="204" customFormat="true" ht="12.8" hidden="false" customHeight="false" outlineLevel="0" collapsed="false">
      <c r="B183" s="205"/>
      <c r="D183" s="176" t="s">
        <v>125</v>
      </c>
      <c r="E183" s="206"/>
      <c r="F183" s="207" t="s">
        <v>264</v>
      </c>
      <c r="H183" s="208" t="n">
        <v>109.5</v>
      </c>
      <c r="I183" s="209"/>
      <c r="L183" s="205"/>
      <c r="M183" s="210"/>
      <c r="N183" s="211"/>
      <c r="O183" s="211"/>
      <c r="P183" s="211"/>
      <c r="Q183" s="211"/>
      <c r="R183" s="211"/>
      <c r="S183" s="211"/>
      <c r="T183" s="212"/>
      <c r="AT183" s="206" t="s">
        <v>125</v>
      </c>
      <c r="AU183" s="206" t="s">
        <v>123</v>
      </c>
      <c r="AV183" s="204" t="s">
        <v>130</v>
      </c>
      <c r="AW183" s="204" t="s">
        <v>31</v>
      </c>
      <c r="AX183" s="204" t="s">
        <v>74</v>
      </c>
      <c r="AY183" s="206" t="s">
        <v>114</v>
      </c>
    </row>
    <row r="184" s="174" customFormat="true" ht="12.8" hidden="false" customHeight="false" outlineLevel="0" collapsed="false">
      <c r="B184" s="175"/>
      <c r="D184" s="176" t="s">
        <v>125</v>
      </c>
      <c r="E184" s="177"/>
      <c r="F184" s="178" t="s">
        <v>265</v>
      </c>
      <c r="H184" s="179" t="n">
        <v>49.837</v>
      </c>
      <c r="I184" s="180"/>
      <c r="L184" s="175"/>
      <c r="M184" s="181"/>
      <c r="N184" s="182"/>
      <c r="O184" s="182"/>
      <c r="P184" s="182"/>
      <c r="Q184" s="182"/>
      <c r="R184" s="182"/>
      <c r="S184" s="182"/>
      <c r="T184" s="183"/>
      <c r="AT184" s="177" t="s">
        <v>125</v>
      </c>
      <c r="AU184" s="177" t="s">
        <v>123</v>
      </c>
      <c r="AV184" s="174" t="s">
        <v>123</v>
      </c>
      <c r="AW184" s="174" t="s">
        <v>31</v>
      </c>
      <c r="AX184" s="174" t="s">
        <v>74</v>
      </c>
      <c r="AY184" s="177" t="s">
        <v>114</v>
      </c>
    </row>
    <row r="185" s="174" customFormat="true" ht="12.8" hidden="false" customHeight="false" outlineLevel="0" collapsed="false">
      <c r="B185" s="175"/>
      <c r="D185" s="176" t="s">
        <v>125</v>
      </c>
      <c r="E185" s="177"/>
      <c r="F185" s="178" t="s">
        <v>266</v>
      </c>
      <c r="H185" s="179" t="n">
        <v>23.32</v>
      </c>
      <c r="I185" s="180"/>
      <c r="L185" s="175"/>
      <c r="M185" s="181"/>
      <c r="N185" s="182"/>
      <c r="O185" s="182"/>
      <c r="P185" s="182"/>
      <c r="Q185" s="182"/>
      <c r="R185" s="182"/>
      <c r="S185" s="182"/>
      <c r="T185" s="183"/>
      <c r="AT185" s="177" t="s">
        <v>125</v>
      </c>
      <c r="AU185" s="177" t="s">
        <v>123</v>
      </c>
      <c r="AV185" s="174" t="s">
        <v>123</v>
      </c>
      <c r="AW185" s="174" t="s">
        <v>31</v>
      </c>
      <c r="AX185" s="174" t="s">
        <v>74</v>
      </c>
      <c r="AY185" s="177" t="s">
        <v>114</v>
      </c>
    </row>
    <row r="186" s="174" customFormat="true" ht="12.8" hidden="false" customHeight="false" outlineLevel="0" collapsed="false">
      <c r="B186" s="175"/>
      <c r="D186" s="176" t="s">
        <v>125</v>
      </c>
      <c r="E186" s="177"/>
      <c r="F186" s="178" t="s">
        <v>267</v>
      </c>
      <c r="H186" s="179" t="n">
        <v>76.982</v>
      </c>
      <c r="I186" s="180"/>
      <c r="L186" s="175"/>
      <c r="M186" s="181"/>
      <c r="N186" s="182"/>
      <c r="O186" s="182"/>
      <c r="P186" s="182"/>
      <c r="Q186" s="182"/>
      <c r="R186" s="182"/>
      <c r="S186" s="182"/>
      <c r="T186" s="183"/>
      <c r="AT186" s="177" t="s">
        <v>125</v>
      </c>
      <c r="AU186" s="177" t="s">
        <v>123</v>
      </c>
      <c r="AV186" s="174" t="s">
        <v>123</v>
      </c>
      <c r="AW186" s="174" t="s">
        <v>31</v>
      </c>
      <c r="AX186" s="174" t="s">
        <v>74</v>
      </c>
      <c r="AY186" s="177" t="s">
        <v>114</v>
      </c>
    </row>
    <row r="187" s="174" customFormat="true" ht="12.8" hidden="false" customHeight="false" outlineLevel="0" collapsed="false">
      <c r="B187" s="175"/>
      <c r="D187" s="176" t="s">
        <v>125</v>
      </c>
      <c r="E187" s="177"/>
      <c r="F187" s="178" t="s">
        <v>268</v>
      </c>
      <c r="H187" s="179" t="n">
        <v>56.697</v>
      </c>
      <c r="I187" s="180"/>
      <c r="L187" s="175"/>
      <c r="M187" s="181"/>
      <c r="N187" s="182"/>
      <c r="O187" s="182"/>
      <c r="P187" s="182"/>
      <c r="Q187" s="182"/>
      <c r="R187" s="182"/>
      <c r="S187" s="182"/>
      <c r="T187" s="183"/>
      <c r="AT187" s="177" t="s">
        <v>125</v>
      </c>
      <c r="AU187" s="177" t="s">
        <v>123</v>
      </c>
      <c r="AV187" s="174" t="s">
        <v>123</v>
      </c>
      <c r="AW187" s="174" t="s">
        <v>31</v>
      </c>
      <c r="AX187" s="174" t="s">
        <v>74</v>
      </c>
      <c r="AY187" s="177" t="s">
        <v>114</v>
      </c>
    </row>
    <row r="188" s="174" customFormat="true" ht="12.8" hidden="false" customHeight="false" outlineLevel="0" collapsed="false">
      <c r="B188" s="175"/>
      <c r="D188" s="176" t="s">
        <v>125</v>
      </c>
      <c r="E188" s="177"/>
      <c r="F188" s="178" t="s">
        <v>269</v>
      </c>
      <c r="H188" s="179" t="n">
        <v>119.335</v>
      </c>
      <c r="I188" s="180"/>
      <c r="L188" s="175"/>
      <c r="M188" s="181"/>
      <c r="N188" s="182"/>
      <c r="O188" s="182"/>
      <c r="P188" s="182"/>
      <c r="Q188" s="182"/>
      <c r="R188" s="182"/>
      <c r="S188" s="182"/>
      <c r="T188" s="183"/>
      <c r="AT188" s="177" t="s">
        <v>125</v>
      </c>
      <c r="AU188" s="177" t="s">
        <v>123</v>
      </c>
      <c r="AV188" s="174" t="s">
        <v>123</v>
      </c>
      <c r="AW188" s="174" t="s">
        <v>31</v>
      </c>
      <c r="AX188" s="174" t="s">
        <v>74</v>
      </c>
      <c r="AY188" s="177" t="s">
        <v>114</v>
      </c>
    </row>
    <row r="189" s="174" customFormat="true" ht="12.8" hidden="false" customHeight="false" outlineLevel="0" collapsed="false">
      <c r="B189" s="175"/>
      <c r="D189" s="176" t="s">
        <v>125</v>
      </c>
      <c r="E189" s="177"/>
      <c r="F189" s="178" t="s">
        <v>270</v>
      </c>
      <c r="H189" s="179" t="n">
        <v>18.652</v>
      </c>
      <c r="I189" s="180"/>
      <c r="L189" s="175"/>
      <c r="M189" s="181"/>
      <c r="N189" s="182"/>
      <c r="O189" s="182"/>
      <c r="P189" s="182"/>
      <c r="Q189" s="182"/>
      <c r="R189" s="182"/>
      <c r="S189" s="182"/>
      <c r="T189" s="183"/>
      <c r="AT189" s="177" t="s">
        <v>125</v>
      </c>
      <c r="AU189" s="177" t="s">
        <v>123</v>
      </c>
      <c r="AV189" s="174" t="s">
        <v>123</v>
      </c>
      <c r="AW189" s="174" t="s">
        <v>31</v>
      </c>
      <c r="AX189" s="174" t="s">
        <v>74</v>
      </c>
      <c r="AY189" s="177" t="s">
        <v>114</v>
      </c>
    </row>
    <row r="190" s="204" customFormat="true" ht="12.8" hidden="false" customHeight="false" outlineLevel="0" collapsed="false">
      <c r="B190" s="205"/>
      <c r="D190" s="176" t="s">
        <v>125</v>
      </c>
      <c r="E190" s="206"/>
      <c r="F190" s="207" t="s">
        <v>264</v>
      </c>
      <c r="H190" s="208" t="n">
        <v>344.823</v>
      </c>
      <c r="I190" s="209"/>
      <c r="L190" s="205"/>
      <c r="M190" s="210"/>
      <c r="N190" s="211"/>
      <c r="O190" s="211"/>
      <c r="P190" s="211"/>
      <c r="Q190" s="211"/>
      <c r="R190" s="211"/>
      <c r="S190" s="211"/>
      <c r="T190" s="212"/>
      <c r="AT190" s="206" t="s">
        <v>125</v>
      </c>
      <c r="AU190" s="206" t="s">
        <v>123</v>
      </c>
      <c r="AV190" s="204" t="s">
        <v>130</v>
      </c>
      <c r="AW190" s="204" t="s">
        <v>31</v>
      </c>
      <c r="AX190" s="204" t="s">
        <v>74</v>
      </c>
      <c r="AY190" s="206" t="s">
        <v>114</v>
      </c>
    </row>
    <row r="191" s="184" customFormat="true" ht="12.8" hidden="false" customHeight="false" outlineLevel="0" collapsed="false">
      <c r="B191" s="185"/>
      <c r="D191" s="176" t="s">
        <v>125</v>
      </c>
      <c r="E191" s="186"/>
      <c r="F191" s="187" t="s">
        <v>151</v>
      </c>
      <c r="H191" s="188" t="n">
        <v>454.323</v>
      </c>
      <c r="I191" s="189"/>
      <c r="L191" s="185"/>
      <c r="M191" s="190"/>
      <c r="N191" s="191"/>
      <c r="O191" s="191"/>
      <c r="P191" s="191"/>
      <c r="Q191" s="191"/>
      <c r="R191" s="191"/>
      <c r="S191" s="191"/>
      <c r="T191" s="192"/>
      <c r="AT191" s="186" t="s">
        <v>125</v>
      </c>
      <c r="AU191" s="186" t="s">
        <v>123</v>
      </c>
      <c r="AV191" s="184" t="s">
        <v>122</v>
      </c>
      <c r="AW191" s="184" t="s">
        <v>31</v>
      </c>
      <c r="AX191" s="184" t="s">
        <v>79</v>
      </c>
      <c r="AY191" s="186" t="s">
        <v>114</v>
      </c>
    </row>
    <row r="192" s="27" customFormat="true" ht="24.15" hidden="false" customHeight="true" outlineLevel="0" collapsed="false">
      <c r="A192" s="22"/>
      <c r="B192" s="160"/>
      <c r="C192" s="161" t="s">
        <v>271</v>
      </c>
      <c r="D192" s="161" t="s">
        <v>117</v>
      </c>
      <c r="E192" s="162" t="s">
        <v>272</v>
      </c>
      <c r="F192" s="163" t="s">
        <v>273</v>
      </c>
      <c r="G192" s="164" t="s">
        <v>120</v>
      </c>
      <c r="H192" s="165" t="n">
        <v>454.323</v>
      </c>
      <c r="I192" s="166"/>
      <c r="J192" s="167" t="n">
        <f aca="false">ROUND(I192*H192,2)</f>
        <v>0</v>
      </c>
      <c r="K192" s="163" t="s">
        <v>121</v>
      </c>
      <c r="L192" s="23"/>
      <c r="M192" s="168"/>
      <c r="N192" s="169" t="s">
        <v>40</v>
      </c>
      <c r="O192" s="60"/>
      <c r="P192" s="170" t="n">
        <f aca="false">O192*H192</f>
        <v>0</v>
      </c>
      <c r="Q192" s="170" t="n">
        <v>0</v>
      </c>
      <c r="R192" s="170" t="n">
        <f aca="false">Q192*H192</f>
        <v>0</v>
      </c>
      <c r="S192" s="170" t="n">
        <v>0</v>
      </c>
      <c r="T192" s="171" t="n">
        <f aca="false">S192*H192</f>
        <v>0</v>
      </c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R192" s="172" t="s">
        <v>190</v>
      </c>
      <c r="AT192" s="172" t="s">
        <v>117</v>
      </c>
      <c r="AU192" s="172" t="s">
        <v>123</v>
      </c>
      <c r="AY192" s="3" t="s">
        <v>114</v>
      </c>
      <c r="BE192" s="173" t="n">
        <f aca="false">IF(N192="základní",J192,0)</f>
        <v>0</v>
      </c>
      <c r="BF192" s="173" t="n">
        <f aca="false">IF(N192="snížená",J192,0)</f>
        <v>0</v>
      </c>
      <c r="BG192" s="173" t="n">
        <f aca="false">IF(N192="zákl. přenesená",J192,0)</f>
        <v>0</v>
      </c>
      <c r="BH192" s="173" t="n">
        <f aca="false">IF(N192="sníž. přenesená",J192,0)</f>
        <v>0</v>
      </c>
      <c r="BI192" s="173" t="n">
        <f aca="false">IF(N192="nulová",J192,0)</f>
        <v>0</v>
      </c>
      <c r="BJ192" s="3" t="s">
        <v>123</v>
      </c>
      <c r="BK192" s="173" t="n">
        <f aca="false">ROUND(I192*H192,2)</f>
        <v>0</v>
      </c>
      <c r="BL192" s="3" t="s">
        <v>190</v>
      </c>
      <c r="BM192" s="172" t="s">
        <v>274</v>
      </c>
    </row>
    <row r="193" s="27" customFormat="true" ht="24.15" hidden="false" customHeight="true" outlineLevel="0" collapsed="false">
      <c r="A193" s="22"/>
      <c r="B193" s="160"/>
      <c r="C193" s="161" t="s">
        <v>275</v>
      </c>
      <c r="D193" s="161" t="s">
        <v>117</v>
      </c>
      <c r="E193" s="162" t="s">
        <v>276</v>
      </c>
      <c r="F193" s="163" t="s">
        <v>277</v>
      </c>
      <c r="G193" s="164" t="s">
        <v>120</v>
      </c>
      <c r="H193" s="165" t="n">
        <v>1</v>
      </c>
      <c r="I193" s="166"/>
      <c r="J193" s="167" t="n">
        <f aca="false">ROUND(I193*H193,2)</f>
        <v>0</v>
      </c>
      <c r="K193" s="163" t="s">
        <v>121</v>
      </c>
      <c r="L193" s="23"/>
      <c r="M193" s="168"/>
      <c r="N193" s="169" t="s">
        <v>40</v>
      </c>
      <c r="O193" s="60"/>
      <c r="P193" s="170" t="n">
        <f aca="false">O193*H193</f>
        <v>0</v>
      </c>
      <c r="Q193" s="170" t="n">
        <v>0.00025</v>
      </c>
      <c r="R193" s="170" t="n">
        <f aca="false">Q193*H193</f>
        <v>0.00025</v>
      </c>
      <c r="S193" s="170" t="n">
        <v>0</v>
      </c>
      <c r="T193" s="171" t="n">
        <f aca="false">S193*H193</f>
        <v>0</v>
      </c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R193" s="172" t="s">
        <v>190</v>
      </c>
      <c r="AT193" s="172" t="s">
        <v>117</v>
      </c>
      <c r="AU193" s="172" t="s">
        <v>123</v>
      </c>
      <c r="AY193" s="3" t="s">
        <v>114</v>
      </c>
      <c r="BE193" s="173" t="n">
        <f aca="false">IF(N193="základní",J193,0)</f>
        <v>0</v>
      </c>
      <c r="BF193" s="173" t="n">
        <f aca="false">IF(N193="snížená",J193,0)</f>
        <v>0</v>
      </c>
      <c r="BG193" s="173" t="n">
        <f aca="false">IF(N193="zákl. přenesená",J193,0)</f>
        <v>0</v>
      </c>
      <c r="BH193" s="173" t="n">
        <f aca="false">IF(N193="sníž. přenesená",J193,0)</f>
        <v>0</v>
      </c>
      <c r="BI193" s="173" t="n">
        <f aca="false">IF(N193="nulová",J193,0)</f>
        <v>0</v>
      </c>
      <c r="BJ193" s="3" t="s">
        <v>123</v>
      </c>
      <c r="BK193" s="173" t="n">
        <f aca="false">ROUND(I193*H193,2)</f>
        <v>0</v>
      </c>
      <c r="BL193" s="3" t="s">
        <v>190</v>
      </c>
      <c r="BM193" s="172" t="s">
        <v>278</v>
      </c>
    </row>
    <row r="194" s="27" customFormat="true" ht="24.15" hidden="false" customHeight="true" outlineLevel="0" collapsed="false">
      <c r="A194" s="22"/>
      <c r="B194" s="160"/>
      <c r="C194" s="161" t="s">
        <v>279</v>
      </c>
      <c r="D194" s="161" t="s">
        <v>117</v>
      </c>
      <c r="E194" s="162" t="s">
        <v>280</v>
      </c>
      <c r="F194" s="163" t="s">
        <v>281</v>
      </c>
      <c r="G194" s="164" t="s">
        <v>120</v>
      </c>
      <c r="H194" s="165" t="n">
        <v>454.323</v>
      </c>
      <c r="I194" s="166"/>
      <c r="J194" s="167" t="n">
        <f aca="false">ROUND(I194*H194,2)</f>
        <v>0</v>
      </c>
      <c r="K194" s="163" t="s">
        <v>121</v>
      </c>
      <c r="L194" s="23"/>
      <c r="M194" s="168"/>
      <c r="N194" s="169" t="s">
        <v>40</v>
      </c>
      <c r="O194" s="60"/>
      <c r="P194" s="170" t="n">
        <f aca="false">O194*H194</f>
        <v>0</v>
      </c>
      <c r="Q194" s="170" t="n">
        <v>0.0002</v>
      </c>
      <c r="R194" s="170" t="n">
        <f aca="false">Q194*H194</f>
        <v>0.0908646</v>
      </c>
      <c r="S194" s="170" t="n">
        <v>0</v>
      </c>
      <c r="T194" s="171" t="n">
        <f aca="false">S194*H194</f>
        <v>0</v>
      </c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R194" s="172" t="s">
        <v>190</v>
      </c>
      <c r="AT194" s="172" t="s">
        <v>117</v>
      </c>
      <c r="AU194" s="172" t="s">
        <v>123</v>
      </c>
      <c r="AY194" s="3" t="s">
        <v>114</v>
      </c>
      <c r="BE194" s="173" t="n">
        <f aca="false">IF(N194="základní",J194,0)</f>
        <v>0</v>
      </c>
      <c r="BF194" s="173" t="n">
        <f aca="false">IF(N194="snížená",J194,0)</f>
        <v>0</v>
      </c>
      <c r="BG194" s="173" t="n">
        <f aca="false">IF(N194="zákl. přenesená",J194,0)</f>
        <v>0</v>
      </c>
      <c r="BH194" s="173" t="n">
        <f aca="false">IF(N194="sníž. přenesená",J194,0)</f>
        <v>0</v>
      </c>
      <c r="BI194" s="173" t="n">
        <f aca="false">IF(N194="nulová",J194,0)</f>
        <v>0</v>
      </c>
      <c r="BJ194" s="3" t="s">
        <v>123</v>
      </c>
      <c r="BK194" s="173" t="n">
        <f aca="false">ROUND(I194*H194,2)</f>
        <v>0</v>
      </c>
      <c r="BL194" s="3" t="s">
        <v>190</v>
      </c>
      <c r="BM194" s="172" t="s">
        <v>282</v>
      </c>
    </row>
    <row r="195" s="27" customFormat="true" ht="24.15" hidden="false" customHeight="true" outlineLevel="0" collapsed="false">
      <c r="A195" s="22"/>
      <c r="B195" s="160"/>
      <c r="C195" s="161" t="s">
        <v>232</v>
      </c>
      <c r="D195" s="161" t="s">
        <v>117</v>
      </c>
      <c r="E195" s="162" t="s">
        <v>283</v>
      </c>
      <c r="F195" s="163" t="s">
        <v>284</v>
      </c>
      <c r="G195" s="164" t="s">
        <v>120</v>
      </c>
      <c r="H195" s="165" t="n">
        <v>454.323</v>
      </c>
      <c r="I195" s="166"/>
      <c r="J195" s="167" t="n">
        <f aca="false">ROUND(I195*H195,2)</f>
        <v>0</v>
      </c>
      <c r="K195" s="163" t="s">
        <v>121</v>
      </c>
      <c r="L195" s="23"/>
      <c r="M195" s="168"/>
      <c r="N195" s="169" t="s">
        <v>40</v>
      </c>
      <c r="O195" s="60"/>
      <c r="P195" s="170" t="n">
        <f aca="false">O195*H195</f>
        <v>0</v>
      </c>
      <c r="Q195" s="170" t="n">
        <v>0.00029</v>
      </c>
      <c r="R195" s="170" t="n">
        <f aca="false">Q195*H195</f>
        <v>0.13175367</v>
      </c>
      <c r="S195" s="170" t="n">
        <v>0</v>
      </c>
      <c r="T195" s="171" t="n">
        <f aca="false">S195*H195</f>
        <v>0</v>
      </c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R195" s="172" t="s">
        <v>190</v>
      </c>
      <c r="AT195" s="172" t="s">
        <v>117</v>
      </c>
      <c r="AU195" s="172" t="s">
        <v>123</v>
      </c>
      <c r="AY195" s="3" t="s">
        <v>114</v>
      </c>
      <c r="BE195" s="173" t="n">
        <f aca="false">IF(N195="základní",J195,0)</f>
        <v>0</v>
      </c>
      <c r="BF195" s="173" t="n">
        <f aca="false">IF(N195="snížená",J195,0)</f>
        <v>0</v>
      </c>
      <c r="BG195" s="173" t="n">
        <f aca="false">IF(N195="zákl. přenesená",J195,0)</f>
        <v>0</v>
      </c>
      <c r="BH195" s="173" t="n">
        <f aca="false">IF(N195="sníž. přenesená",J195,0)</f>
        <v>0</v>
      </c>
      <c r="BI195" s="173" t="n">
        <f aca="false">IF(N195="nulová",J195,0)</f>
        <v>0</v>
      </c>
      <c r="BJ195" s="3" t="s">
        <v>123</v>
      </c>
      <c r="BK195" s="173" t="n">
        <f aca="false">ROUND(I195*H195,2)</f>
        <v>0</v>
      </c>
      <c r="BL195" s="3" t="s">
        <v>190</v>
      </c>
      <c r="BM195" s="172" t="s">
        <v>285</v>
      </c>
    </row>
    <row r="196" s="146" customFormat="true" ht="25.9" hidden="false" customHeight="true" outlineLevel="0" collapsed="false">
      <c r="B196" s="147"/>
      <c r="D196" s="148" t="s">
        <v>73</v>
      </c>
      <c r="E196" s="149" t="s">
        <v>286</v>
      </c>
      <c r="F196" s="149" t="s">
        <v>287</v>
      </c>
      <c r="I196" s="150"/>
      <c r="J196" s="151" t="n">
        <f aca="false">BK196</f>
        <v>0</v>
      </c>
      <c r="L196" s="147"/>
      <c r="M196" s="152"/>
      <c r="N196" s="153"/>
      <c r="O196" s="153"/>
      <c r="P196" s="154" t="n">
        <f aca="false">P197+P199</f>
        <v>0</v>
      </c>
      <c r="Q196" s="153"/>
      <c r="R196" s="154" t="n">
        <f aca="false">R197+R199</f>
        <v>0</v>
      </c>
      <c r="S196" s="153"/>
      <c r="T196" s="155" t="n">
        <f aca="false">T197+T199</f>
        <v>0</v>
      </c>
      <c r="AR196" s="148" t="s">
        <v>142</v>
      </c>
      <c r="AT196" s="156" t="s">
        <v>73</v>
      </c>
      <c r="AU196" s="156" t="s">
        <v>74</v>
      </c>
      <c r="AY196" s="148" t="s">
        <v>114</v>
      </c>
      <c r="BK196" s="157" t="n">
        <f aca="false">BK197+BK199</f>
        <v>0</v>
      </c>
    </row>
    <row r="197" s="146" customFormat="true" ht="22.8" hidden="false" customHeight="true" outlineLevel="0" collapsed="false">
      <c r="B197" s="147"/>
      <c r="D197" s="148" t="s">
        <v>73</v>
      </c>
      <c r="E197" s="158" t="s">
        <v>288</v>
      </c>
      <c r="F197" s="158" t="s">
        <v>289</v>
      </c>
      <c r="I197" s="150"/>
      <c r="J197" s="159" t="n">
        <f aca="false">BK197</f>
        <v>0</v>
      </c>
      <c r="L197" s="147"/>
      <c r="M197" s="152"/>
      <c r="N197" s="153"/>
      <c r="O197" s="153"/>
      <c r="P197" s="154" t="n">
        <f aca="false">P198</f>
        <v>0</v>
      </c>
      <c r="Q197" s="153"/>
      <c r="R197" s="154" t="n">
        <f aca="false">R198</f>
        <v>0</v>
      </c>
      <c r="S197" s="153"/>
      <c r="T197" s="155" t="n">
        <f aca="false">T198</f>
        <v>0</v>
      </c>
      <c r="AR197" s="148" t="s">
        <v>142</v>
      </c>
      <c r="AT197" s="156" t="s">
        <v>73</v>
      </c>
      <c r="AU197" s="156" t="s">
        <v>79</v>
      </c>
      <c r="AY197" s="148" t="s">
        <v>114</v>
      </c>
      <c r="BK197" s="157" t="n">
        <f aca="false">BK198</f>
        <v>0</v>
      </c>
    </row>
    <row r="198" s="27" customFormat="true" ht="16.5" hidden="false" customHeight="true" outlineLevel="0" collapsed="false">
      <c r="A198" s="22"/>
      <c r="B198" s="160"/>
      <c r="C198" s="161" t="s">
        <v>290</v>
      </c>
      <c r="D198" s="161" t="s">
        <v>117</v>
      </c>
      <c r="E198" s="162" t="s">
        <v>291</v>
      </c>
      <c r="F198" s="163" t="s">
        <v>292</v>
      </c>
      <c r="G198" s="164" t="s">
        <v>293</v>
      </c>
      <c r="H198" s="165" t="n">
        <v>1</v>
      </c>
      <c r="I198" s="166"/>
      <c r="J198" s="167" t="n">
        <f aca="false">ROUND(I198*H198,2)</f>
        <v>0</v>
      </c>
      <c r="K198" s="163" t="s">
        <v>121</v>
      </c>
      <c r="L198" s="23"/>
      <c r="M198" s="168"/>
      <c r="N198" s="169" t="s">
        <v>40</v>
      </c>
      <c r="O198" s="60"/>
      <c r="P198" s="170" t="n">
        <f aca="false">O198*H198</f>
        <v>0</v>
      </c>
      <c r="Q198" s="170" t="n">
        <v>0</v>
      </c>
      <c r="R198" s="170" t="n">
        <f aca="false">Q198*H198</f>
        <v>0</v>
      </c>
      <c r="S198" s="170" t="n">
        <v>0</v>
      </c>
      <c r="T198" s="171" t="n">
        <f aca="false">S198*H198</f>
        <v>0</v>
      </c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R198" s="172" t="s">
        <v>294</v>
      </c>
      <c r="AT198" s="172" t="s">
        <v>117</v>
      </c>
      <c r="AU198" s="172" t="s">
        <v>123</v>
      </c>
      <c r="AY198" s="3" t="s">
        <v>114</v>
      </c>
      <c r="BE198" s="173" t="n">
        <f aca="false">IF(N198="základní",J198,0)</f>
        <v>0</v>
      </c>
      <c r="BF198" s="173" t="n">
        <f aca="false">IF(N198="snížená",J198,0)</f>
        <v>0</v>
      </c>
      <c r="BG198" s="173" t="n">
        <f aca="false">IF(N198="zákl. přenesená",J198,0)</f>
        <v>0</v>
      </c>
      <c r="BH198" s="173" t="n">
        <f aca="false">IF(N198="sníž. přenesená",J198,0)</f>
        <v>0</v>
      </c>
      <c r="BI198" s="173" t="n">
        <f aca="false">IF(N198="nulová",J198,0)</f>
        <v>0</v>
      </c>
      <c r="BJ198" s="3" t="s">
        <v>123</v>
      </c>
      <c r="BK198" s="173" t="n">
        <f aca="false">ROUND(I198*H198,2)</f>
        <v>0</v>
      </c>
      <c r="BL198" s="3" t="s">
        <v>294</v>
      </c>
      <c r="BM198" s="172" t="s">
        <v>295</v>
      </c>
    </row>
    <row r="199" s="146" customFormat="true" ht="22.8" hidden="false" customHeight="true" outlineLevel="0" collapsed="false">
      <c r="B199" s="147"/>
      <c r="D199" s="148" t="s">
        <v>73</v>
      </c>
      <c r="E199" s="158" t="s">
        <v>296</v>
      </c>
      <c r="F199" s="158" t="s">
        <v>297</v>
      </c>
      <c r="I199" s="150"/>
      <c r="J199" s="159" t="n">
        <f aca="false">BK199</f>
        <v>0</v>
      </c>
      <c r="L199" s="147"/>
      <c r="M199" s="152"/>
      <c r="N199" s="153"/>
      <c r="O199" s="153"/>
      <c r="P199" s="154" t="n">
        <f aca="false">P200</f>
        <v>0</v>
      </c>
      <c r="Q199" s="153"/>
      <c r="R199" s="154" t="n">
        <f aca="false">R200</f>
        <v>0</v>
      </c>
      <c r="S199" s="153"/>
      <c r="T199" s="155" t="n">
        <f aca="false">T200</f>
        <v>0</v>
      </c>
      <c r="AR199" s="148" t="s">
        <v>142</v>
      </c>
      <c r="AT199" s="156" t="s">
        <v>73</v>
      </c>
      <c r="AU199" s="156" t="s">
        <v>79</v>
      </c>
      <c r="AY199" s="148" t="s">
        <v>114</v>
      </c>
      <c r="BK199" s="157" t="n">
        <f aca="false">BK200</f>
        <v>0</v>
      </c>
    </row>
    <row r="200" s="27" customFormat="true" ht="16.5" hidden="false" customHeight="true" outlineLevel="0" collapsed="false">
      <c r="A200" s="22"/>
      <c r="B200" s="160"/>
      <c r="C200" s="161" t="s">
        <v>298</v>
      </c>
      <c r="D200" s="161" t="s">
        <v>117</v>
      </c>
      <c r="E200" s="162" t="s">
        <v>299</v>
      </c>
      <c r="F200" s="163" t="s">
        <v>300</v>
      </c>
      <c r="G200" s="164" t="s">
        <v>293</v>
      </c>
      <c r="H200" s="165" t="n">
        <v>1</v>
      </c>
      <c r="I200" s="166"/>
      <c r="J200" s="167" t="n">
        <f aca="false">ROUND(I200*H200,2)</f>
        <v>0</v>
      </c>
      <c r="K200" s="163" t="s">
        <v>121</v>
      </c>
      <c r="L200" s="23"/>
      <c r="M200" s="213"/>
      <c r="N200" s="214" t="s">
        <v>40</v>
      </c>
      <c r="O200" s="215"/>
      <c r="P200" s="216" t="n">
        <f aca="false">O200*H200</f>
        <v>0</v>
      </c>
      <c r="Q200" s="216" t="n">
        <v>0</v>
      </c>
      <c r="R200" s="216" t="n">
        <f aca="false">Q200*H200</f>
        <v>0</v>
      </c>
      <c r="S200" s="216" t="n">
        <v>0</v>
      </c>
      <c r="T200" s="217" t="n">
        <f aca="false">S200*H200</f>
        <v>0</v>
      </c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R200" s="172" t="s">
        <v>294</v>
      </c>
      <c r="AT200" s="172" t="s">
        <v>117</v>
      </c>
      <c r="AU200" s="172" t="s">
        <v>123</v>
      </c>
      <c r="AY200" s="3" t="s">
        <v>114</v>
      </c>
      <c r="BE200" s="173" t="n">
        <f aca="false">IF(N200="základní",J200,0)</f>
        <v>0</v>
      </c>
      <c r="BF200" s="173" t="n">
        <f aca="false">IF(N200="snížená",J200,0)</f>
        <v>0</v>
      </c>
      <c r="BG200" s="173" t="n">
        <f aca="false">IF(N200="zákl. přenesená",J200,0)</f>
        <v>0</v>
      </c>
      <c r="BH200" s="173" t="n">
        <f aca="false">IF(N200="sníž. přenesená",J200,0)</f>
        <v>0</v>
      </c>
      <c r="BI200" s="173" t="n">
        <f aca="false">IF(N200="nulová",J200,0)</f>
        <v>0</v>
      </c>
      <c r="BJ200" s="3" t="s">
        <v>123</v>
      </c>
      <c r="BK200" s="173" t="n">
        <f aca="false">ROUND(I200*H200,2)</f>
        <v>0</v>
      </c>
      <c r="BL200" s="3" t="s">
        <v>294</v>
      </c>
      <c r="BM200" s="172" t="s">
        <v>301</v>
      </c>
    </row>
    <row r="201" s="27" customFormat="true" ht="6.95" hidden="false" customHeight="true" outlineLevel="0" collapsed="false">
      <c r="A201" s="22"/>
      <c r="B201" s="44"/>
      <c r="C201" s="45"/>
      <c r="D201" s="45"/>
      <c r="E201" s="45"/>
      <c r="F201" s="45"/>
      <c r="G201" s="45"/>
      <c r="H201" s="45"/>
      <c r="I201" s="45"/>
      <c r="J201" s="45"/>
      <c r="K201" s="45"/>
      <c r="L201" s="23"/>
      <c r="M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</row>
  </sheetData>
  <autoFilter ref="C123:K200"/>
  <mergeCells count="6">
    <mergeCell ref="L2:V2"/>
    <mergeCell ref="E7:H7"/>
    <mergeCell ref="E16:H16"/>
    <mergeCell ref="E25:H25"/>
    <mergeCell ref="E85:H85"/>
    <mergeCell ref="E116:H116"/>
  </mergeCell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LibreOffice/7.4.7.2$Windows_X86_64 LibreOffice_project/723314e595e8007d3cf785c16538505a1c878ca5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2023-08-04T18:46:23Z</dcterms:created>
  <dc:creator>Eva-TOSH\Eva</dc:creator>
  <dc:description/>
  <dc:language>cs-CZ</dc:language>
  <cp:lastModifiedBy/>
  <dcterms:modified xsi:type="dcterms:W3CDTF">2023-08-04T20:49:07Z</dcterms:modified>
  <cp:revision>1</cp:revision>
  <dc:subject/>
  <dc:title/>
</cp:coreProperties>
</file>