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lucka\Desktop\"/>
    </mc:Choice>
  </mc:AlternateContent>
  <xr:revisionPtr revIDLastSave="0" documentId="13_ncr:1_{C40BC762-ABCA-4D68-9697-3EB5CDF1C04C}" xr6:coauthVersionLast="45" xr6:coauthVersionMax="45" xr10:uidLastSave="{00000000-0000-0000-0000-000000000000}"/>
  <bookViews>
    <workbookView xWindow="-120" yWindow="-120" windowWidth="25440" windowHeight="15390" activeTab="2" xr2:uid="{00000000-000D-0000-FFFF-FFFF00000000}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Rekapitulace!$G$12</definedName>
    <definedName name="Dodavka0">Položky!#REF!</definedName>
    <definedName name="HSV">Rekapitulace!$E$12</definedName>
    <definedName name="HSV0">Položky!#REF!</definedName>
    <definedName name="HZS">Rekapitulace!$I$12</definedName>
    <definedName name="HZS0">Položky!#REF!</definedName>
    <definedName name="JKSO">'Krycí list'!$G$2</definedName>
    <definedName name="MJ">'Krycí list'!$G$5</definedName>
    <definedName name="Mont">Rekapitulace!$H$12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Položky!$A$1:$K$84</definedName>
    <definedName name="_xlnm.Print_Area" localSheetId="1">Rekapitulace!$A$1:$I$27</definedName>
    <definedName name="PocetMJ">'Krycí list'!$G$6</definedName>
    <definedName name="Poznamka">'Krycí list'!$B$37</definedName>
    <definedName name="Projektant">'Krycí list'!$C$8</definedName>
    <definedName name="PSV">Rekapitulace!$F$12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CH">Položky!$I$6</definedName>
    <definedName name="SloupecJC">Položky!$F$6</definedName>
    <definedName name="SloupecJH">Položky!$H$6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Rekapitulace!$H$26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BG83" i="3"/>
  <c r="BE83" i="3"/>
  <c r="BD83" i="3"/>
  <c r="BC83" i="3"/>
  <c r="K83" i="3"/>
  <c r="I83" i="3"/>
  <c r="G83" i="3"/>
  <c r="BF83" i="3" s="1"/>
  <c r="BG82" i="3"/>
  <c r="BE82" i="3"/>
  <c r="BD82" i="3"/>
  <c r="BC82" i="3"/>
  <c r="K82" i="3"/>
  <c r="I82" i="3"/>
  <c r="G82" i="3"/>
  <c r="BF82" i="3" s="1"/>
  <c r="BG81" i="3"/>
  <c r="BE81" i="3"/>
  <c r="BD81" i="3"/>
  <c r="BD84" i="3" s="1"/>
  <c r="F11" i="2" s="1"/>
  <c r="BC81" i="3"/>
  <c r="K81" i="3"/>
  <c r="I81" i="3"/>
  <c r="G81" i="3"/>
  <c r="BF81" i="3" s="1"/>
  <c r="BF84" i="3" s="1"/>
  <c r="H11" i="2" s="1"/>
  <c r="B11" i="2"/>
  <c r="A11" i="2"/>
  <c r="K84" i="3"/>
  <c r="C84" i="3"/>
  <c r="BF78" i="3"/>
  <c r="BE78" i="3"/>
  <c r="BD78" i="3"/>
  <c r="BC78" i="3"/>
  <c r="K78" i="3"/>
  <c r="I78" i="3"/>
  <c r="G78" i="3"/>
  <c r="BG78" i="3" s="1"/>
  <c r="BF77" i="3"/>
  <c r="BE77" i="3"/>
  <c r="BD77" i="3"/>
  <c r="BC77" i="3"/>
  <c r="K77" i="3"/>
  <c r="I77" i="3"/>
  <c r="G77" i="3"/>
  <c r="BG77" i="3" s="1"/>
  <c r="BF76" i="3"/>
  <c r="BE76" i="3"/>
  <c r="BD76" i="3"/>
  <c r="BC76" i="3"/>
  <c r="K76" i="3"/>
  <c r="I76" i="3"/>
  <c r="G76" i="3"/>
  <c r="BG76" i="3" s="1"/>
  <c r="BG74" i="3"/>
  <c r="BE74" i="3"/>
  <c r="BD74" i="3"/>
  <c r="BC74" i="3"/>
  <c r="K74" i="3"/>
  <c r="I74" i="3"/>
  <c r="G74" i="3"/>
  <c r="BF74" i="3" s="1"/>
  <c r="BG73" i="3"/>
  <c r="BE73" i="3"/>
  <c r="BD73" i="3"/>
  <c r="BC73" i="3"/>
  <c r="K73" i="3"/>
  <c r="I73" i="3"/>
  <c r="G73" i="3"/>
  <c r="BF73" i="3" s="1"/>
  <c r="BG72" i="3"/>
  <c r="BE72" i="3"/>
  <c r="BD72" i="3"/>
  <c r="BC72" i="3"/>
  <c r="K72" i="3"/>
  <c r="I72" i="3"/>
  <c r="G72" i="3"/>
  <c r="BF72" i="3" s="1"/>
  <c r="BG70" i="3"/>
  <c r="BE70" i="3"/>
  <c r="BD70" i="3"/>
  <c r="BC70" i="3"/>
  <c r="K70" i="3"/>
  <c r="I70" i="3"/>
  <c r="G70" i="3"/>
  <c r="BF70" i="3" s="1"/>
  <c r="BG68" i="3"/>
  <c r="BE68" i="3"/>
  <c r="BD68" i="3"/>
  <c r="BC68" i="3"/>
  <c r="K68" i="3"/>
  <c r="I68" i="3"/>
  <c r="G68" i="3"/>
  <c r="BF68" i="3" s="1"/>
  <c r="BG67" i="3"/>
  <c r="BE67" i="3"/>
  <c r="BD67" i="3"/>
  <c r="BC67" i="3"/>
  <c r="K67" i="3"/>
  <c r="I67" i="3"/>
  <c r="G67" i="3"/>
  <c r="BF67" i="3" s="1"/>
  <c r="BG66" i="3"/>
  <c r="BE66" i="3"/>
  <c r="BD66" i="3"/>
  <c r="BC66" i="3"/>
  <c r="K66" i="3"/>
  <c r="I66" i="3"/>
  <c r="G66" i="3"/>
  <c r="BF66" i="3" s="1"/>
  <c r="BG65" i="3"/>
  <c r="BE65" i="3"/>
  <c r="BD65" i="3"/>
  <c r="BC65" i="3"/>
  <c r="K65" i="3"/>
  <c r="I65" i="3"/>
  <c r="G65" i="3"/>
  <c r="BF65" i="3" s="1"/>
  <c r="BG64" i="3"/>
  <c r="BE64" i="3"/>
  <c r="BD64" i="3"/>
  <c r="BC64" i="3"/>
  <c r="K64" i="3"/>
  <c r="I64" i="3"/>
  <c r="G64" i="3"/>
  <c r="BF64" i="3" s="1"/>
  <c r="BG63" i="3"/>
  <c r="BE63" i="3"/>
  <c r="BD63" i="3"/>
  <c r="BC63" i="3"/>
  <c r="K63" i="3"/>
  <c r="I63" i="3"/>
  <c r="G63" i="3"/>
  <c r="BF63" i="3" s="1"/>
  <c r="BG62" i="3"/>
  <c r="BE62" i="3"/>
  <c r="BD62" i="3"/>
  <c r="BC62" i="3"/>
  <c r="K62" i="3"/>
  <c r="I62" i="3"/>
  <c r="G62" i="3"/>
  <c r="BF62" i="3" s="1"/>
  <c r="BG61" i="3"/>
  <c r="BE61" i="3"/>
  <c r="BD61" i="3"/>
  <c r="BC61" i="3"/>
  <c r="K61" i="3"/>
  <c r="I61" i="3"/>
  <c r="G61" i="3"/>
  <c r="BF61" i="3" s="1"/>
  <c r="BG60" i="3"/>
  <c r="BE60" i="3"/>
  <c r="BD60" i="3"/>
  <c r="BC60" i="3"/>
  <c r="K60" i="3"/>
  <c r="I60" i="3"/>
  <c r="G60" i="3"/>
  <c r="BF60" i="3" s="1"/>
  <c r="BG59" i="3"/>
  <c r="BE59" i="3"/>
  <c r="BD59" i="3"/>
  <c r="BC59" i="3"/>
  <c r="K59" i="3"/>
  <c r="I59" i="3"/>
  <c r="G59" i="3"/>
  <c r="BF59" i="3" s="1"/>
  <c r="BG58" i="3"/>
  <c r="BE58" i="3"/>
  <c r="BD58" i="3"/>
  <c r="BC58" i="3"/>
  <c r="K58" i="3"/>
  <c r="I58" i="3"/>
  <c r="G58" i="3"/>
  <c r="BF58" i="3" s="1"/>
  <c r="BG57" i="3"/>
  <c r="BE57" i="3"/>
  <c r="BD57" i="3"/>
  <c r="BC57" i="3"/>
  <c r="K57" i="3"/>
  <c r="I57" i="3"/>
  <c r="G57" i="3"/>
  <c r="BF57" i="3" s="1"/>
  <c r="BG56" i="3"/>
  <c r="BE56" i="3"/>
  <c r="BD56" i="3"/>
  <c r="BC56" i="3"/>
  <c r="K56" i="3"/>
  <c r="I56" i="3"/>
  <c r="G56" i="3"/>
  <c r="BF56" i="3" s="1"/>
  <c r="BG55" i="3"/>
  <c r="BE55" i="3"/>
  <c r="BD55" i="3"/>
  <c r="BC55" i="3"/>
  <c r="K55" i="3"/>
  <c r="I55" i="3"/>
  <c r="G55" i="3"/>
  <c r="BF55" i="3" s="1"/>
  <c r="BG54" i="3"/>
  <c r="BE54" i="3"/>
  <c r="BD54" i="3"/>
  <c r="BC54" i="3"/>
  <c r="K54" i="3"/>
  <c r="I54" i="3"/>
  <c r="G54" i="3"/>
  <c r="BF54" i="3" s="1"/>
  <c r="BG53" i="3"/>
  <c r="BE53" i="3"/>
  <c r="BD53" i="3"/>
  <c r="BC53" i="3"/>
  <c r="K53" i="3"/>
  <c r="I53" i="3"/>
  <c r="G53" i="3"/>
  <c r="BF53" i="3" s="1"/>
  <c r="BG52" i="3"/>
  <c r="BE52" i="3"/>
  <c r="BD52" i="3"/>
  <c r="BC52" i="3"/>
  <c r="K52" i="3"/>
  <c r="I52" i="3"/>
  <c r="G52" i="3"/>
  <c r="BF52" i="3" s="1"/>
  <c r="BG51" i="3"/>
  <c r="BE51" i="3"/>
  <c r="BD51" i="3"/>
  <c r="BC51" i="3"/>
  <c r="K51" i="3"/>
  <c r="I51" i="3"/>
  <c r="G51" i="3"/>
  <c r="BF51" i="3" s="1"/>
  <c r="BG50" i="3"/>
  <c r="BE50" i="3"/>
  <c r="BD50" i="3"/>
  <c r="BC50" i="3"/>
  <c r="K50" i="3"/>
  <c r="I50" i="3"/>
  <c r="G50" i="3"/>
  <c r="BF50" i="3" s="1"/>
  <c r="BG49" i="3"/>
  <c r="BE49" i="3"/>
  <c r="BD49" i="3"/>
  <c r="BC49" i="3"/>
  <c r="K49" i="3"/>
  <c r="I49" i="3"/>
  <c r="G49" i="3"/>
  <c r="BF49" i="3" s="1"/>
  <c r="BG48" i="3"/>
  <c r="BE48" i="3"/>
  <c r="BD48" i="3"/>
  <c r="BC48" i="3"/>
  <c r="K48" i="3"/>
  <c r="I48" i="3"/>
  <c r="G48" i="3"/>
  <c r="BF48" i="3" s="1"/>
  <c r="BG47" i="3"/>
  <c r="BE47" i="3"/>
  <c r="BE79" i="3" s="1"/>
  <c r="G10" i="2" s="1"/>
  <c r="BD47" i="3"/>
  <c r="BC47" i="3"/>
  <c r="K47" i="3"/>
  <c r="I47" i="3"/>
  <c r="G47" i="3"/>
  <c r="BF47" i="3" s="1"/>
  <c r="BG46" i="3"/>
  <c r="BE46" i="3"/>
  <c r="BD46" i="3"/>
  <c r="BC46" i="3"/>
  <c r="K46" i="3"/>
  <c r="I46" i="3"/>
  <c r="G46" i="3"/>
  <c r="BF46" i="3" s="1"/>
  <c r="BG45" i="3"/>
  <c r="BE45" i="3"/>
  <c r="BD45" i="3"/>
  <c r="BC45" i="3"/>
  <c r="BC79" i="3" s="1"/>
  <c r="E10" i="2" s="1"/>
  <c r="K45" i="3"/>
  <c r="I45" i="3"/>
  <c r="G45" i="3"/>
  <c r="BF45" i="3" s="1"/>
  <c r="B10" i="2"/>
  <c r="A10" i="2"/>
  <c r="I79" i="3"/>
  <c r="C79" i="3"/>
  <c r="BG42" i="3"/>
  <c r="BG43" i="3" s="1"/>
  <c r="I9" i="2" s="1"/>
  <c r="BE42" i="3"/>
  <c r="BD42" i="3"/>
  <c r="BD43" i="3" s="1"/>
  <c r="F9" i="2" s="1"/>
  <c r="BC42" i="3"/>
  <c r="K42" i="3"/>
  <c r="K43" i="3" s="1"/>
  <c r="I42" i="3"/>
  <c r="G42" i="3"/>
  <c r="BF42" i="3" s="1"/>
  <c r="BF43" i="3" s="1"/>
  <c r="H9" i="2" s="1"/>
  <c r="B9" i="2"/>
  <c r="A9" i="2"/>
  <c r="BE43" i="3"/>
  <c r="G9" i="2" s="1"/>
  <c r="BC43" i="3"/>
  <c r="E9" i="2" s="1"/>
  <c r="I43" i="3"/>
  <c r="C43" i="3"/>
  <c r="BG39" i="3"/>
  <c r="BG40" i="3" s="1"/>
  <c r="I8" i="2" s="1"/>
  <c r="BF39" i="3"/>
  <c r="BF40" i="3" s="1"/>
  <c r="H8" i="2" s="1"/>
  <c r="BE39" i="3"/>
  <c r="BD39" i="3"/>
  <c r="BD40" i="3" s="1"/>
  <c r="F8" i="2" s="1"/>
  <c r="K39" i="3"/>
  <c r="K40" i="3" s="1"/>
  <c r="I39" i="3"/>
  <c r="I40" i="3" s="1"/>
  <c r="G39" i="3"/>
  <c r="BC39" i="3" s="1"/>
  <c r="BC40" i="3" s="1"/>
  <c r="E8" i="2" s="1"/>
  <c r="B8" i="2"/>
  <c r="A8" i="2"/>
  <c r="BE40" i="3"/>
  <c r="G8" i="2" s="1"/>
  <c r="C40" i="3"/>
  <c r="BG35" i="3"/>
  <c r="BF35" i="3"/>
  <c r="BE35" i="3"/>
  <c r="BD35" i="3"/>
  <c r="K35" i="3"/>
  <c r="I35" i="3"/>
  <c r="G35" i="3"/>
  <c r="BC35" i="3" s="1"/>
  <c r="BG34" i="3"/>
  <c r="BF34" i="3"/>
  <c r="BE34" i="3"/>
  <c r="BD34" i="3"/>
  <c r="K34" i="3"/>
  <c r="I34" i="3"/>
  <c r="G34" i="3"/>
  <c r="BC34" i="3" s="1"/>
  <c r="BG33" i="3"/>
  <c r="BF33" i="3"/>
  <c r="BE33" i="3"/>
  <c r="BD33" i="3"/>
  <c r="K33" i="3"/>
  <c r="I33" i="3"/>
  <c r="G33" i="3"/>
  <c r="BC33" i="3" s="1"/>
  <c r="BG32" i="3"/>
  <c r="BF32" i="3"/>
  <c r="BE32" i="3"/>
  <c r="BD32" i="3"/>
  <c r="K32" i="3"/>
  <c r="I32" i="3"/>
  <c r="G32" i="3"/>
  <c r="BC32" i="3" s="1"/>
  <c r="BG31" i="3"/>
  <c r="BF31" i="3"/>
  <c r="BE31" i="3"/>
  <c r="BD31" i="3"/>
  <c r="K31" i="3"/>
  <c r="I31" i="3"/>
  <c r="G31" i="3"/>
  <c r="BC31" i="3" s="1"/>
  <c r="BG30" i="3"/>
  <c r="BF30" i="3"/>
  <c r="BE30" i="3"/>
  <c r="BD30" i="3"/>
  <c r="K30" i="3"/>
  <c r="I30" i="3"/>
  <c r="G30" i="3"/>
  <c r="BC30" i="3" s="1"/>
  <c r="BG28" i="3"/>
  <c r="BF28" i="3"/>
  <c r="BE28" i="3"/>
  <c r="BD28" i="3"/>
  <c r="K28" i="3"/>
  <c r="I28" i="3"/>
  <c r="G28" i="3"/>
  <c r="BC28" i="3" s="1"/>
  <c r="BG26" i="3"/>
  <c r="BF26" i="3"/>
  <c r="BE26" i="3"/>
  <c r="BD26" i="3"/>
  <c r="K26" i="3"/>
  <c r="I26" i="3"/>
  <c r="G26" i="3"/>
  <c r="BC26" i="3" s="1"/>
  <c r="BG24" i="3"/>
  <c r="BF24" i="3"/>
  <c r="BE24" i="3"/>
  <c r="BD24" i="3"/>
  <c r="K24" i="3"/>
  <c r="I24" i="3"/>
  <c r="G24" i="3"/>
  <c r="BC24" i="3" s="1"/>
  <c r="BG23" i="3"/>
  <c r="BF23" i="3"/>
  <c r="BE23" i="3"/>
  <c r="BD23" i="3"/>
  <c r="K23" i="3"/>
  <c r="I23" i="3"/>
  <c r="G23" i="3"/>
  <c r="BC23" i="3" s="1"/>
  <c r="BG22" i="3"/>
  <c r="BF22" i="3"/>
  <c r="BE22" i="3"/>
  <c r="BD22" i="3"/>
  <c r="K22" i="3"/>
  <c r="I22" i="3"/>
  <c r="G22" i="3"/>
  <c r="BC22" i="3" s="1"/>
  <c r="BG20" i="3"/>
  <c r="BF20" i="3"/>
  <c r="BE20" i="3"/>
  <c r="BD20" i="3"/>
  <c r="K20" i="3"/>
  <c r="I20" i="3"/>
  <c r="G20" i="3"/>
  <c r="BC20" i="3" s="1"/>
  <c r="BG18" i="3"/>
  <c r="BF18" i="3"/>
  <c r="BE18" i="3"/>
  <c r="BD18" i="3"/>
  <c r="K18" i="3"/>
  <c r="I18" i="3"/>
  <c r="G18" i="3"/>
  <c r="BC18" i="3" s="1"/>
  <c r="BG17" i="3"/>
  <c r="BF17" i="3"/>
  <c r="BE17" i="3"/>
  <c r="BD17" i="3"/>
  <c r="K17" i="3"/>
  <c r="I17" i="3"/>
  <c r="G17" i="3"/>
  <c r="BC17" i="3" s="1"/>
  <c r="BG15" i="3"/>
  <c r="BF15" i="3"/>
  <c r="BE15" i="3"/>
  <c r="BD15" i="3"/>
  <c r="K15" i="3"/>
  <c r="I15" i="3"/>
  <c r="G15" i="3"/>
  <c r="BC15" i="3" s="1"/>
  <c r="BG13" i="3"/>
  <c r="BF13" i="3"/>
  <c r="BE13" i="3"/>
  <c r="BE37" i="3" s="1"/>
  <c r="G7" i="2" s="1"/>
  <c r="BD13" i="3"/>
  <c r="K13" i="3"/>
  <c r="I13" i="3"/>
  <c r="G13" i="3"/>
  <c r="BC13" i="3" s="1"/>
  <c r="BG11" i="3"/>
  <c r="BF11" i="3"/>
  <c r="BE11" i="3"/>
  <c r="BD11" i="3"/>
  <c r="K11" i="3"/>
  <c r="I11" i="3"/>
  <c r="G11" i="3"/>
  <c r="BC11" i="3" s="1"/>
  <c r="BG9" i="3"/>
  <c r="BF9" i="3"/>
  <c r="BE9" i="3"/>
  <c r="BD9" i="3"/>
  <c r="K9" i="3"/>
  <c r="I9" i="3"/>
  <c r="G9" i="3"/>
  <c r="BC9" i="3" s="1"/>
  <c r="BG8" i="3"/>
  <c r="BF8" i="3"/>
  <c r="BF37" i="3" s="1"/>
  <c r="H7" i="2" s="1"/>
  <c r="BE8" i="3"/>
  <c r="BD8" i="3"/>
  <c r="BD37" i="3" s="1"/>
  <c r="F7" i="2" s="1"/>
  <c r="K8" i="3"/>
  <c r="I8" i="3"/>
  <c r="I37" i="3" s="1"/>
  <c r="G8" i="3"/>
  <c r="BC8" i="3" s="1"/>
  <c r="B7" i="2"/>
  <c r="A7" i="2"/>
  <c r="BG37" i="3"/>
  <c r="I7" i="2" s="1"/>
  <c r="K37" i="3"/>
  <c r="C37" i="3"/>
  <c r="E4" i="3"/>
  <c r="C4" i="3"/>
  <c r="F3" i="3"/>
  <c r="C3" i="3"/>
  <c r="C2" i="2"/>
  <c r="C1" i="2"/>
  <c r="C33" i="1"/>
  <c r="F33" i="1" s="1"/>
  <c r="C31" i="1"/>
  <c r="C9" i="1"/>
  <c r="G7" i="1"/>
  <c r="D2" i="1"/>
  <c r="BF79" i="3" l="1"/>
  <c r="H10" i="2" s="1"/>
  <c r="H12" i="2" s="1"/>
  <c r="C17" i="1" s="1"/>
  <c r="BD79" i="3"/>
  <c r="F10" i="2" s="1"/>
  <c r="F12" i="2" s="1"/>
  <c r="BG79" i="3"/>
  <c r="I10" i="2" s="1"/>
  <c r="I84" i="3"/>
  <c r="BE84" i="3"/>
  <c r="G11" i="2" s="1"/>
  <c r="G12" i="2" s="1"/>
  <c r="C18" i="1" s="1"/>
  <c r="G37" i="3"/>
  <c r="BG84" i="3"/>
  <c r="I11" i="2" s="1"/>
  <c r="I12" i="2" s="1"/>
  <c r="C21" i="1" s="1"/>
  <c r="BC37" i="3"/>
  <c r="E7" i="2" s="1"/>
  <c r="E12" i="2" s="1"/>
  <c r="K79" i="3"/>
  <c r="G84" i="3"/>
  <c r="BC84" i="3"/>
  <c r="E11" i="2" s="1"/>
  <c r="C15" i="1"/>
  <c r="G40" i="3"/>
  <c r="G43" i="3"/>
  <c r="G79" i="3"/>
  <c r="C16" i="1" l="1"/>
  <c r="G25" i="2"/>
  <c r="I25" i="2" s="1"/>
  <c r="G21" i="2"/>
  <c r="I21" i="2" s="1"/>
  <c r="G19" i="1" s="1"/>
  <c r="G17" i="2"/>
  <c r="I17" i="2" s="1"/>
  <c r="H26" i="2" s="1"/>
  <c r="G23" i="1" s="1"/>
  <c r="G22" i="1" s="1"/>
  <c r="G24" i="2"/>
  <c r="I24" i="2" s="1"/>
  <c r="G20" i="2"/>
  <c r="I20" i="2" s="1"/>
  <c r="G18" i="1" s="1"/>
  <c r="G22" i="2"/>
  <c r="I22" i="2" s="1"/>
  <c r="G20" i="1" s="1"/>
  <c r="G23" i="2"/>
  <c r="I23" i="2" s="1"/>
  <c r="G21" i="1" s="1"/>
  <c r="G19" i="2"/>
  <c r="I19" i="2" s="1"/>
  <c r="G17" i="1" s="1"/>
  <c r="G18" i="2"/>
  <c r="I18" i="2" s="1"/>
  <c r="G16" i="1" s="1"/>
  <c r="C19" i="1"/>
  <c r="C22" i="1" s="1"/>
  <c r="G15" i="1"/>
  <c r="C23" i="1" l="1"/>
  <c r="F30" i="1" s="1"/>
  <c r="F31" i="1" l="1"/>
  <c r="F34" i="1" s="1"/>
</calcChain>
</file>

<file path=xl/sharedStrings.xml><?xml version="1.0" encoding="utf-8"?>
<sst xmlns="http://schemas.openxmlformats.org/spreadsheetml/2006/main" count="328" uniqueCount="238">
  <si>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</si>
  <si>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</si>
  <si>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</si>
  <si>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</si>
  <si>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</si>
  <si>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</si>
  <si>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</si>
  <si>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</si>
  <si>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</si>
  <si>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</si>
  <si>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</si>
  <si>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</si>
  <si>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</si>
  <si>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</si>
  <si>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</si>
  <si>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</si>
  <si>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</si>
  <si>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</si>
  <si>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</si>
  <si>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</si>
  <si>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</si>
  <si>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</si>
  <si>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</si>
  <si>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</si>
  <si>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</si>
  <si>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</si>
  <si>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</si>
  <si>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</si>
  <si>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</si>
  <si>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</si>
  <si>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</si>
  <si>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</si>
  <si>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</si>
  <si>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</si>
  <si>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</si>
  <si>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</si>
  <si>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</si>
  <si>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</si>
  <si>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</si>
  <si>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</si>
  <si>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</si>
  <si>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</si>
  <si>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</si>
  <si>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</si>
  <si>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</si>
  <si>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</si>
  <si>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</si>
  <si>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</si>
  <si>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</si>
  <si>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</si>
  <si>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</si>
  <si>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</si>
  <si>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</si>
  <si>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</si>
  <si>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</si>
  <si>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</si>
  <si>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</si>
  <si>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</si>
  <si>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</si>
  <si>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</si>
  <si>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</si>
  <si>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</si>
  <si>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</si>
  <si>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</si>
  <si>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</si>
  <si>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</si>
  <si>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</si>
  <si>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</si>
  <si>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</si>
  <si>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</si>
  <si>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</si>
  <si>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</si>
  <si>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</si>
  <si>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</si>
  <si>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dem.hmot / MJ</t>
  </si>
  <si>
    <t>dem. hmot. celk.(t)</t>
  </si>
  <si>
    <t>Díl:</t>
  </si>
  <si>
    <t>1</t>
  </si>
  <si>
    <t>Zemní práce</t>
  </si>
  <si>
    <t>ks</t>
  </si>
  <si>
    <t>Celkem za</t>
  </si>
  <si>
    <t>SLEPÝ ROZPOČET</t>
  </si>
  <si>
    <t>Slepý rozpočet</t>
  </si>
  <si>
    <t>943</t>
  </si>
  <si>
    <t>Komunikační obchvat Tuřan</t>
  </si>
  <si>
    <t>Přeložka plynovodu STL DN 150</t>
  </si>
  <si>
    <t>827.52</t>
  </si>
  <si>
    <t>119001421R00</t>
  </si>
  <si>
    <t>Dočasné zajištění kabelů - do počtu 3 kabelů</t>
  </si>
  <si>
    <t>m</t>
  </si>
  <si>
    <t>130001101R00</t>
  </si>
  <si>
    <t>Příplatek za ztížené hloubení v blízkosti vedení</t>
  </si>
  <si>
    <t>m3</t>
  </si>
  <si>
    <t>264,16*0,2</t>
  </si>
  <si>
    <t>132201202R00</t>
  </si>
  <si>
    <t>Hloubení rýh šířky do 200 cm v hor.3 do 1000 m3</t>
  </si>
  <si>
    <t>84*0,8*1,55+80*1,0*1,6+2*4*2*2</t>
  </si>
  <si>
    <t>132201209R00</t>
  </si>
  <si>
    <t>Příplatek za lepivost - hloubení rýh 200cm v hor.3</t>
  </si>
  <si>
    <t>151101101R00</t>
  </si>
  <si>
    <t>Pažení a rozepření stěn rýh - příložné - hl. do 2m</t>
  </si>
  <si>
    <t>m2</t>
  </si>
  <si>
    <t>84*1,55*2+2*(4*2+2*2)</t>
  </si>
  <si>
    <t>151101111R00</t>
  </si>
  <si>
    <t>Odstranění pažení stěn rýh - příložné - hl. do 2 m</t>
  </si>
  <si>
    <t>161101101R00</t>
  </si>
  <si>
    <t>Svislé přemístění výkopku z hor.1-4 do 2,5 m</t>
  </si>
  <si>
    <t>264,16*0,5</t>
  </si>
  <si>
    <t>162401102R00</t>
  </si>
  <si>
    <t>Vodorovné přemístění výkopku z hor.1-4 do 2000 m</t>
  </si>
  <si>
    <t>233,248*2</t>
  </si>
  <si>
    <t>162701105R00</t>
  </si>
  <si>
    <t>Vodorovné přemístění výkopku z hor.1-4 do 10000 m</t>
  </si>
  <si>
    <t>167101102R00</t>
  </si>
  <si>
    <t>Nakládání výkopku z hor.1-4 v množství nad 100 m3</t>
  </si>
  <si>
    <t>171201209T00</t>
  </si>
  <si>
    <t>Poplatek za skládku zeminy</t>
  </si>
  <si>
    <t>t</t>
  </si>
  <si>
    <t>30,912*1,8</t>
  </si>
  <si>
    <t>174101101R00</t>
  </si>
  <si>
    <t>Zásyp jam, rýh, šachet se zhutněním</t>
  </si>
  <si>
    <t>264,16-30,912</t>
  </si>
  <si>
    <t>175111101T00</t>
  </si>
  <si>
    <t>Obsyp potrubí ručně sypaninou bez prohoz. sypaniny</t>
  </si>
  <si>
    <t>84*0,8*0,46</t>
  </si>
  <si>
    <t>R199010002</t>
  </si>
  <si>
    <t>Dočasná dopravní opatření</t>
  </si>
  <si>
    <t>sbr</t>
  </si>
  <si>
    <t>R199010007</t>
  </si>
  <si>
    <t>Ochrana stávajících inženýrských sítí</t>
  </si>
  <si>
    <t>R199010008</t>
  </si>
  <si>
    <t>Dokumentace skutečného provedení</t>
  </si>
  <si>
    <t>R199010009</t>
  </si>
  <si>
    <t>Finanční náklady zajištění údržby zeleně</t>
  </si>
  <si>
    <t>R19901001</t>
  </si>
  <si>
    <t>Finanční náklady archeologický průzkum</t>
  </si>
  <si>
    <t>58337306</t>
  </si>
  <si>
    <t>Štěrkopísek frakce 0-8 tř.B</t>
  </si>
  <si>
    <t>T</t>
  </si>
  <si>
    <t>30,912*1,7*1,01</t>
  </si>
  <si>
    <t>99</t>
  </si>
  <si>
    <t>Staveništní přesun hmot</t>
  </si>
  <si>
    <t>998276101R00</t>
  </si>
  <si>
    <t xml:space="preserve">Přesun hmot, trubní vedení plastová, otevř. výkop </t>
  </si>
  <si>
    <t>M21</t>
  </si>
  <si>
    <t>Elektromontáže</t>
  </si>
  <si>
    <t>210800525RT1</t>
  </si>
  <si>
    <t>Vodič nn a vn CY 2,5 mm2 uložený volně včetně dodávky vodiče CY 2,5</t>
  </si>
  <si>
    <t>M23</t>
  </si>
  <si>
    <t>Montáže potrubí</t>
  </si>
  <si>
    <t>230082087R00</t>
  </si>
  <si>
    <t>Demontáž do šrotu do 50 kg, rozměr 159 x 4,5</t>
  </si>
  <si>
    <t>kus</t>
  </si>
  <si>
    <t>230120048R00</t>
  </si>
  <si>
    <t>Čištění potrubí profukováním nebo proplach. DN 150</t>
  </si>
  <si>
    <t>230170004R00</t>
  </si>
  <si>
    <t>Příprava pro zkoušku těsnosti, DN 150 - 200</t>
  </si>
  <si>
    <t>sada</t>
  </si>
  <si>
    <t>230200312T00</t>
  </si>
  <si>
    <t>Jednostranné přerušení průtoku plynu za použití 2 balonů v ocelovém potrubí DN do 200 mm</t>
  </si>
  <si>
    <t>230201124T00</t>
  </si>
  <si>
    <t>Montáž trubních dílů přivařovacích D 168,1 mm, tl. stěny 4,5 mm</t>
  </si>
  <si>
    <t>230205125T00</t>
  </si>
  <si>
    <t>Montáž potrubí plastového svařovaného na tupo nebo elektrospojkou D 160 mm, tl. stěny 9,1 mm</t>
  </si>
  <si>
    <t>230205156T00</t>
  </si>
  <si>
    <t>Montáž potrubí plastového svařovaného na tupo nebo elektrospojkou D 315 mm, tl. stěny 17,9 mm</t>
  </si>
  <si>
    <t>230205411T00</t>
  </si>
  <si>
    <t>Montáž trubního díluPE potrubí svařovaného na tupo nebo elektrospojkou D 160 mm, tl. stěny 9,1 mm</t>
  </si>
  <si>
    <t>230210014R00</t>
  </si>
  <si>
    <t>Ruční opláštění ovinem páskou za studena - 4 vrst.</t>
  </si>
  <si>
    <t>230220006R00</t>
  </si>
  <si>
    <t>Montáž litinového poklopu - plynovod</t>
  </si>
  <si>
    <t>230230020R00</t>
  </si>
  <si>
    <t>Hlavní tlaková zkouška vzduchem 0,6 MPa, DN 150</t>
  </si>
  <si>
    <t>230230076R00</t>
  </si>
  <si>
    <t>Čištění potrubí, DN 200</t>
  </si>
  <si>
    <t>230250002R00</t>
  </si>
  <si>
    <t>Montáž kontrolních vývodů, napěť. zemního KVZ</t>
  </si>
  <si>
    <t>230270001R00</t>
  </si>
  <si>
    <t>Kontrola stavu pas.ochrany před sp.do výkopu, 200</t>
  </si>
  <si>
    <t>900-1    T00</t>
  </si>
  <si>
    <t>Geodetické práce</t>
  </si>
  <si>
    <t>R230200120</t>
  </si>
  <si>
    <t>Nasunutí potrubní sekce do PE chráničky, DN 150</t>
  </si>
  <si>
    <t>100120117</t>
  </si>
  <si>
    <t>Přesuvka Schuck SMU DN 150, PN 16</t>
  </si>
  <si>
    <t>100120160</t>
  </si>
  <si>
    <t>Elektrospojka PE 100 D 160, SDR 17</t>
  </si>
  <si>
    <t>100130003</t>
  </si>
  <si>
    <t>Vývod signalizačního vodiče</t>
  </si>
  <si>
    <t>10014015</t>
  </si>
  <si>
    <t>Tvarovka balónovací DN 2"/2 1/2"</t>
  </si>
  <si>
    <t>100160011</t>
  </si>
  <si>
    <t>Koleno  PE 100 D 160 45st. SDR 17</t>
  </si>
  <si>
    <t>100160017</t>
  </si>
  <si>
    <t>Koleno  PE 100 D 160 15st. SDR 17</t>
  </si>
  <si>
    <t>10016004</t>
  </si>
  <si>
    <t>Přechodka PE/ocel  D 160/150 TEZAP</t>
  </si>
  <si>
    <t>10016091</t>
  </si>
  <si>
    <t>Trubka PE 100 D 160 x 9,1 SDR 17,6</t>
  </si>
  <si>
    <t>84*1,05</t>
  </si>
  <si>
    <t>10031517</t>
  </si>
  <si>
    <t>Trubka PE 100  D 315x17,9 SDR 17,6</t>
  </si>
  <si>
    <t>20*1,05</t>
  </si>
  <si>
    <t>42291352</t>
  </si>
  <si>
    <t>Poklop litinový Y 4504 - šoupátkový</t>
  </si>
  <si>
    <t>5924531001</t>
  </si>
  <si>
    <t>Deska pod poklop šoupátkový YBX 1-40</t>
  </si>
  <si>
    <t>628321341</t>
  </si>
  <si>
    <t>Izolační páska Serviwrap</t>
  </si>
  <si>
    <t>6*1,725</t>
  </si>
  <si>
    <t>900      R00</t>
  </si>
  <si>
    <t xml:space="preserve">Hzs - propoje, odpoje </t>
  </si>
  <si>
    <t>h</t>
  </si>
  <si>
    <t>904      R00</t>
  </si>
  <si>
    <t xml:space="preserve">Hzs-zkousky v ramci montaz.praci </t>
  </si>
  <si>
    <t>905      R00</t>
  </si>
  <si>
    <t xml:space="preserve">Hzs-revize provoz.souboru a st.obj. </t>
  </si>
  <si>
    <t>M46</t>
  </si>
  <si>
    <t>Zemní práce při montážích</t>
  </si>
  <si>
    <t>460490013U00</t>
  </si>
  <si>
    <t>Krytí kabelů výstražná fólie 34cm</t>
  </si>
  <si>
    <t>460510201RT1</t>
  </si>
  <si>
    <t>Žlab kabelový prefabrikovaný TK 1, neasfaltovaný včetně dodávky žlabu a poklopu</t>
  </si>
  <si>
    <t>460520042R00</t>
  </si>
  <si>
    <t>Odkrytí a zakrytí betonového žlabu T2 N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</si>
  <si>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</si>
  <si>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</si>
  <si>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</si>
  <si>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</si>
  <si>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</si>
  <si>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</si>
  <si>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</si>
  <si>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</si>
  <si>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Silniční provoz</t>
  </si>
  <si>
    <t>Statutární město Brno</t>
  </si>
  <si>
    <t>GAsAG, spol. s r.o. Brno</t>
  </si>
  <si>
    <t>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</si>
</sst>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"/>
    <numFmt numFmtId="165" formatCode="0.0"/>
    <numFmt numFmtId="166" formatCode="#,##0\ &quot;Kč&quot;"/>
    <numFmt numFmtId="167" formatCode="#,##0.00000"/>
  </numFmts>
  <fonts count="20" x14ac:knownFonts="1"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30">
    <xf numFmtId="0" fontId="0" fillId="0" borderId="0" xfId="0"/>
    <xf numFmtId="0" fontId="1" fillId="0" borderId="1" xfId="0" applyFont="1" applyBorder="1" applyAlignment="1">
      <alignment horizontal="centerContinuous" vertical="top"/>
    </xf>
    <xf numFmtId="0" fontId="2" fillId="0" borderId="1" xfId="0" applyFont="1" applyBorder="1" applyAlignment="1">
      <alignment horizontal="centerContinuous"/>
    </xf>
    <xf numFmtId="0" fontId="2" fillId="0" borderId="0" xfId="0" applyFont="1"/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2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2" fillId="2" borderId="8" xfId="0" applyNumberFormat="1" applyFont="1" applyFill="1" applyBorder="1"/>
    <xf numFmtId="0" fontId="3" fillId="2" borderId="9" xfId="0" applyFont="1" applyFill="1" applyBorder="1"/>
    <xf numFmtId="0" fontId="2" fillId="2" borderId="9" xfId="0" applyFont="1" applyFill="1" applyBorder="1"/>
    <xf numFmtId="0" fontId="2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2" fillId="0" borderId="0" xfId="0" applyFont="1" applyFill="1"/>
    <xf numFmtId="49" fontId="3" fillId="2" borderId="12" xfId="0" applyNumberFormat="1" applyFont="1" applyFill="1" applyBorder="1"/>
    <xf numFmtId="49" fontId="2" fillId="2" borderId="13" xfId="0" applyNumberFormat="1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6" xfId="0" applyNumberFormat="1" applyFont="1" applyBorder="1" applyAlignment="1">
      <alignment horizontal="left"/>
    </xf>
    <xf numFmtId="0" fontId="2" fillId="0" borderId="0" xfId="0" applyNumberFormat="1" applyFont="1" applyBorder="1"/>
    <xf numFmtId="0" fontId="2" fillId="0" borderId="0" xfId="0" applyNumberFormat="1" applyFont="1"/>
    <xf numFmtId="0" fontId="4" fillId="0" borderId="16" xfId="0" applyFont="1" applyBorder="1" applyAlignment="1">
      <alignment horizontal="left"/>
    </xf>
    <xf numFmtId="0" fontId="2" fillId="0" borderId="0" xfId="0" applyFont="1" applyBorder="1"/>
    <xf numFmtId="0" fontId="4" fillId="0" borderId="10" xfId="0" applyFont="1" applyFill="1" applyBorder="1" applyAlignment="1"/>
    <xf numFmtId="0" fontId="4" fillId="0" borderId="16" xfId="0" applyFont="1" applyFill="1" applyBorder="1" applyAlignment="1"/>
    <xf numFmtId="0" fontId="2" fillId="0" borderId="0" xfId="0" applyFont="1" applyFill="1" applyBorder="1" applyAlignment="1"/>
    <xf numFmtId="0" fontId="4" fillId="0" borderId="10" xfId="0" applyFont="1" applyBorder="1" applyAlignment="1"/>
    <xf numFmtId="0" fontId="4" fillId="0" borderId="16" xfId="0" applyFont="1" applyBorder="1" applyAlignment="1"/>
    <xf numFmtId="3" fontId="2" fillId="0" borderId="0" xfId="0" applyNumberFormat="1" applyFon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2" fillId="0" borderId="19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3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2" fillId="2" borderId="22" xfId="0" applyFont="1" applyFill="1" applyBorder="1" applyAlignment="1">
      <alignment horizontal="centerContinuous"/>
    </xf>
    <xf numFmtId="0" fontId="2" fillId="0" borderId="24" xfId="0" applyFont="1" applyBorder="1"/>
    <xf numFmtId="0" fontId="2" fillId="0" borderId="25" xfId="0" applyFont="1" applyBorder="1"/>
    <xf numFmtId="3" fontId="2" fillId="0" borderId="6" xfId="0" applyNumberFormat="1" applyFont="1" applyBorder="1"/>
    <xf numFmtId="0" fontId="2" fillId="0" borderId="2" xfId="0" applyFont="1" applyBorder="1"/>
    <xf numFmtId="3" fontId="2" fillId="0" borderId="4" xfId="0" applyNumberFormat="1" applyFont="1" applyBorder="1"/>
    <xf numFmtId="0" fontId="2" fillId="0" borderId="3" xfId="0" applyFont="1" applyBorder="1"/>
    <xf numFmtId="3" fontId="2" fillId="0" borderId="9" xfId="0" applyNumberFormat="1" applyFont="1" applyBorder="1"/>
    <xf numFmtId="0" fontId="2" fillId="0" borderId="8" xfId="0" applyFont="1" applyBorder="1"/>
    <xf numFmtId="0" fontId="2" fillId="0" borderId="26" xfId="0" applyFont="1" applyBorder="1"/>
    <xf numFmtId="0" fontId="2" fillId="0" borderId="25" xfId="0" applyFont="1" applyBorder="1" applyAlignment="1">
      <alignment shrinkToFit="1"/>
    </xf>
    <xf numFmtId="0" fontId="2" fillId="0" borderId="27" xfId="0" applyFont="1" applyBorder="1"/>
    <xf numFmtId="0" fontId="2" fillId="0" borderId="12" xfId="0" applyFont="1" applyBorder="1"/>
    <xf numFmtId="3" fontId="2" fillId="0" borderId="30" xfId="0" applyNumberFormat="1" applyFont="1" applyBorder="1"/>
    <xf numFmtId="0" fontId="2" fillId="0" borderId="28" xfId="0" applyFont="1" applyBorder="1"/>
    <xf numFmtId="3" fontId="2" fillId="0" borderId="31" xfId="0" applyNumberFormat="1" applyFont="1" applyBorder="1"/>
    <xf numFmtId="0" fontId="2" fillId="0" borderId="29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2" fillId="0" borderId="1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/>
    <xf numFmtId="0" fontId="2" fillId="0" borderId="0" xfId="0" applyFont="1" applyFill="1" applyBorder="1"/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165" fontId="2" fillId="0" borderId="40" xfId="0" applyNumberFormat="1" applyFont="1" applyBorder="1" applyAlignment="1">
      <alignment horizontal="right"/>
    </xf>
    <xf numFmtId="0" fontId="2" fillId="0" borderId="40" xfId="0" applyFont="1" applyBorder="1"/>
    <xf numFmtId="0" fontId="2" fillId="0" borderId="9" xfId="0" applyFont="1" applyBorder="1"/>
    <xf numFmtId="165" fontId="2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31" xfId="0" applyFont="1" applyFill="1" applyBorder="1"/>
    <xf numFmtId="0" fontId="6" fillId="2" borderId="29" xfId="0" applyFont="1" applyFill="1" applyBorder="1"/>
    <xf numFmtId="0" fontId="6" fillId="0" borderId="0" xfId="0" applyFont="1"/>
    <xf numFmtId="0" fontId="2" fillId="0" borderId="0" xfId="0" applyFont="1" applyAlignment="1"/>
    <xf numFmtId="0" fontId="2" fillId="0" borderId="0" xfId="0" applyFont="1" applyAlignment="1">
      <alignment vertical="justify"/>
    </xf>
    <xf numFmtId="0" fontId="3" fillId="0" borderId="45" xfId="1" applyFont="1" applyBorder="1"/>
    <xf numFmtId="0" fontId="2" fillId="0" borderId="45" xfId="1" applyFont="1" applyBorder="1"/>
    <xf numFmtId="0" fontId="2" fillId="0" borderId="45" xfId="1" applyFont="1" applyBorder="1" applyAlignment="1">
      <alignment horizontal="right"/>
    </xf>
    <xf numFmtId="0" fontId="2" fillId="0" borderId="46" xfId="1" applyFont="1" applyBorder="1"/>
    <xf numFmtId="0" fontId="2" fillId="0" borderId="45" xfId="0" applyNumberFormat="1" applyFont="1" applyBorder="1" applyAlignment="1">
      <alignment horizontal="left"/>
    </xf>
    <xf numFmtId="0" fontId="2" fillId="0" borderId="47" xfId="0" applyNumberFormat="1" applyFont="1" applyBorder="1"/>
    <xf numFmtId="0" fontId="3" fillId="0" borderId="50" xfId="1" applyFont="1" applyBorder="1"/>
    <xf numFmtId="0" fontId="2" fillId="0" borderId="50" xfId="1" applyFont="1" applyBorder="1"/>
    <xf numFmtId="0" fontId="2" fillId="0" borderId="50" xfId="1" applyFont="1" applyBorder="1" applyAlignment="1">
      <alignment horizontal="right"/>
    </xf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3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4" fillId="0" borderId="0" xfId="0" applyFont="1" applyBorder="1"/>
    <xf numFmtId="3" fontId="2" fillId="0" borderId="35" xfId="0" applyNumberFormat="1" applyFont="1" applyBorder="1"/>
    <xf numFmtId="0" fontId="3" fillId="2" borderId="21" xfId="0" applyFont="1" applyFill="1" applyBorder="1"/>
    <xf numFmtId="0" fontId="3" fillId="2" borderId="22" xfId="0" applyFont="1" applyFill="1" applyBorder="1"/>
    <xf numFmtId="3" fontId="3" fillId="2" borderId="23" xfId="0" applyNumberFormat="1" applyFont="1" applyFill="1" applyBorder="1"/>
    <xf numFmtId="3" fontId="3" fillId="2" borderId="53" xfId="0" applyNumberFormat="1" applyFont="1" applyFill="1" applyBorder="1"/>
    <xf numFmtId="3" fontId="3" fillId="2" borderId="54" xfId="0" applyNumberFormat="1" applyFont="1" applyFill="1" applyBorder="1"/>
    <xf numFmtId="3" fontId="3" fillId="2" borderId="55" xfId="0" applyNumberFormat="1" applyFont="1" applyFill="1" applyBorder="1"/>
    <xf numFmtId="0" fontId="3" fillId="0" borderId="0" xfId="0" applyFont="1"/>
    <xf numFmtId="3" fontId="1" fillId="0" borderId="0" xfId="0" applyNumberFormat="1" applyFont="1" applyAlignment="1">
      <alignment horizontal="centerContinuous"/>
    </xf>
    <xf numFmtId="0" fontId="2" fillId="2" borderId="33" xfId="0" applyFont="1" applyFill="1" applyBorder="1"/>
    <xf numFmtId="0" fontId="3" fillId="2" borderId="58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3" xfId="0" applyNumberFormat="1" applyFont="1" applyFill="1" applyBorder="1" applyAlignment="1">
      <alignment horizontal="right"/>
    </xf>
    <xf numFmtId="0" fontId="2" fillId="0" borderId="17" xfId="0" applyFont="1" applyBorder="1"/>
    <xf numFmtId="3" fontId="2" fillId="0" borderId="26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2" borderId="28" xfId="0" applyFont="1" applyFill="1" applyBorder="1"/>
    <xf numFmtId="0" fontId="3" fillId="2" borderId="31" xfId="0" applyFont="1" applyFill="1" applyBorder="1"/>
    <xf numFmtId="0" fontId="2" fillId="2" borderId="31" xfId="0" applyFont="1" applyFill="1" applyBorder="1"/>
    <xf numFmtId="4" fontId="2" fillId="2" borderId="42" xfId="0" applyNumberFormat="1" applyFont="1" applyFill="1" applyBorder="1"/>
    <xf numFmtId="4" fontId="2" fillId="2" borderId="28" xfId="0" applyNumberFormat="1" applyFont="1" applyFill="1" applyBorder="1"/>
    <xf numFmtId="4" fontId="2" fillId="2" borderId="31" xfId="0" applyNumberFormat="1" applyFont="1" applyFill="1" applyBorder="1"/>
    <xf numFmtId="3" fontId="4" fillId="0" borderId="0" xfId="0" applyNumberFormat="1" applyFont="1"/>
    <xf numFmtId="4" fontId="4" fillId="0" borderId="0" xfId="0" applyNumberFormat="1" applyFont="1"/>
    <xf numFmtId="4" fontId="2" fillId="0" borderId="0" xfId="0" applyNumberFormat="1" applyFont="1"/>
    <xf numFmtId="0" fontId="2" fillId="0" borderId="0" xfId="1" applyFont="1"/>
    <xf numFmtId="0" fontId="10" fillId="0" borderId="0" xfId="1" applyFont="1" applyAlignment="1">
      <alignment horizontal="centerContinuous"/>
    </xf>
    <xf numFmtId="0" fontId="11" fillId="0" borderId="0" xfId="1" applyFont="1" applyAlignment="1">
      <alignment horizontal="centerContinuous"/>
    </xf>
    <xf numFmtId="0" fontId="11" fillId="0" borderId="0" xfId="1" applyFont="1" applyAlignment="1">
      <alignment horizontal="right"/>
    </xf>
    <xf numFmtId="0" fontId="4" fillId="0" borderId="46" xfId="1" applyFont="1" applyBorder="1" applyAlignment="1">
      <alignment horizontal="right"/>
    </xf>
    <xf numFmtId="0" fontId="2" fillId="0" borderId="45" xfId="1" applyFont="1" applyBorder="1" applyAlignment="1">
      <alignment horizontal="left"/>
    </xf>
    <xf numFmtId="0" fontId="2" fillId="0" borderId="47" xfId="1" applyFont="1" applyBorder="1"/>
    <xf numFmtId="0" fontId="4" fillId="0" borderId="0" xfId="1" applyFont="1"/>
    <xf numFmtId="0" fontId="2" fillId="0" borderId="0" xfId="1" applyFont="1" applyAlignment="1">
      <alignment horizontal="right"/>
    </xf>
    <xf numFmtId="0" fontId="2" fillId="0" borderId="0" xfId="1" applyFont="1" applyAlignment="1"/>
    <xf numFmtId="49" fontId="4" fillId="2" borderId="10" xfId="1" applyNumberFormat="1" applyFont="1" applyFill="1" applyBorder="1"/>
    <xf numFmtId="0" fontId="4" fillId="2" borderId="8" xfId="1" applyFont="1" applyFill="1" applyBorder="1" applyAlignment="1">
      <alignment horizontal="center"/>
    </xf>
    <xf numFmtId="0" fontId="4" fillId="2" borderId="8" xfId="1" applyNumberFormat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 wrapText="1"/>
    </xf>
    <xf numFmtId="0" fontId="3" fillId="0" borderId="56" xfId="1" applyFont="1" applyBorder="1" applyAlignment="1">
      <alignment horizontal="center"/>
    </xf>
    <xf numFmtId="49" fontId="3" fillId="0" borderId="56" xfId="1" applyNumberFormat="1" applyFont="1" applyBorder="1" applyAlignment="1">
      <alignment horizontal="left"/>
    </xf>
    <xf numFmtId="0" fontId="3" fillId="0" borderId="15" xfId="1" applyFont="1" applyBorder="1"/>
    <xf numFmtId="0" fontId="2" fillId="0" borderId="9" xfId="1" applyFont="1" applyBorder="1" applyAlignment="1">
      <alignment horizontal="center"/>
    </xf>
    <xf numFmtId="0" fontId="2" fillId="0" borderId="9" xfId="1" applyNumberFormat="1" applyFont="1" applyBorder="1" applyAlignment="1">
      <alignment horizontal="right"/>
    </xf>
    <xf numFmtId="0" fontId="2" fillId="0" borderId="9" xfId="1" applyNumberFormat="1" applyFont="1" applyBorder="1"/>
    <xf numFmtId="0" fontId="7" fillId="0" borderId="9" xfId="1" applyNumberFormat="1" applyFont="1" applyBorder="1"/>
    <xf numFmtId="0" fontId="7" fillId="0" borderId="8" xfId="1" applyNumberFormat="1" applyFont="1" applyBorder="1"/>
    <xf numFmtId="0" fontId="12" fillId="0" borderId="0" xfId="1" applyFont="1"/>
    <xf numFmtId="0" fontId="7" fillId="0" borderId="59" xfId="1" applyFont="1" applyBorder="1" applyAlignment="1">
      <alignment horizontal="center" vertical="top"/>
    </xf>
    <xf numFmtId="49" fontId="7" fillId="0" borderId="59" xfId="1" applyNumberFormat="1" applyFont="1" applyBorder="1" applyAlignment="1">
      <alignment horizontal="left" vertical="top"/>
    </xf>
    <xf numFmtId="0" fontId="7" fillId="0" borderId="59" xfId="1" applyFont="1" applyBorder="1" applyAlignment="1">
      <alignment vertical="top" wrapText="1"/>
    </xf>
    <xf numFmtId="49" fontId="7" fillId="0" borderId="59" xfId="1" applyNumberFormat="1" applyFont="1" applyBorder="1" applyAlignment="1">
      <alignment horizontal="center" shrinkToFit="1"/>
    </xf>
    <xf numFmtId="4" fontId="7" fillId="0" borderId="59" xfId="1" applyNumberFormat="1" applyFont="1" applyBorder="1" applyAlignment="1">
      <alignment horizontal="right"/>
    </xf>
    <xf numFmtId="4" fontId="7" fillId="0" borderId="59" xfId="1" applyNumberFormat="1" applyFont="1" applyBorder="1"/>
    <xf numFmtId="167" fontId="7" fillId="0" borderId="59" xfId="1" applyNumberFormat="1" applyFont="1" applyBorder="1"/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13" fillId="0" borderId="0" xfId="1" applyFont="1" applyAlignment="1">
      <alignment wrapText="1"/>
    </xf>
    <xf numFmtId="4" fontId="14" fillId="3" borderId="62" xfId="1" applyNumberFormat="1" applyFont="1" applyFill="1" applyBorder="1" applyAlignment="1">
      <alignment horizontal="right" wrapText="1"/>
    </xf>
    <xf numFmtId="0" fontId="14" fillId="3" borderId="34" xfId="1" applyFont="1" applyFill="1" applyBorder="1" applyAlignment="1">
      <alignment horizontal="left" wrapText="1"/>
    </xf>
    <xf numFmtId="0" fontId="14" fillId="0" borderId="0" xfId="0" applyFont="1" applyBorder="1" applyAlignment="1">
      <alignment horizontal="right"/>
    </xf>
    <xf numFmtId="0" fontId="2" fillId="0" borderId="0" xfId="1" applyFont="1" applyBorder="1"/>
    <xf numFmtId="0" fontId="2" fillId="0" borderId="13" xfId="1" applyFont="1" applyBorder="1"/>
    <xf numFmtId="0" fontId="2" fillId="2" borderId="10" xfId="1" applyFont="1" applyFill="1" applyBorder="1" applyAlignment="1">
      <alignment horizontal="center"/>
    </xf>
    <xf numFmtId="49" fontId="16" fillId="2" borderId="10" xfId="1" applyNumberFormat="1" applyFont="1" applyFill="1" applyBorder="1" applyAlignment="1">
      <alignment horizontal="left"/>
    </xf>
    <xf numFmtId="0" fontId="16" fillId="2" borderId="15" xfId="1" applyFont="1" applyFill="1" applyBorder="1"/>
    <xf numFmtId="0" fontId="2" fillId="2" borderId="9" xfId="1" applyFont="1" applyFill="1" applyBorder="1" applyAlignment="1">
      <alignment horizontal="center"/>
    </xf>
    <xf numFmtId="4" fontId="2" fillId="2" borderId="9" xfId="1" applyNumberFormat="1" applyFont="1" applyFill="1" applyBorder="1" applyAlignment="1">
      <alignment horizontal="right"/>
    </xf>
    <xf numFmtId="4" fontId="2" fillId="2" borderId="8" xfId="1" applyNumberFormat="1" applyFont="1" applyFill="1" applyBorder="1" applyAlignment="1">
      <alignment horizontal="right"/>
    </xf>
    <xf numFmtId="4" fontId="3" fillId="2" borderId="10" xfId="1" applyNumberFormat="1" applyFont="1" applyFill="1" applyBorder="1"/>
    <xf numFmtId="0" fontId="17" fillId="2" borderId="10" xfId="1" applyFont="1" applyFill="1" applyBorder="1"/>
    <xf numFmtId="167" fontId="17" fillId="2" borderId="10" xfId="1" applyNumberFormat="1" applyFont="1" applyFill="1" applyBorder="1"/>
    <xf numFmtId="3" fontId="2" fillId="0" borderId="0" xfId="1" applyNumberFormat="1" applyFont="1"/>
    <xf numFmtId="0" fontId="18" fillId="0" borderId="0" xfId="1" applyFont="1" applyAlignment="1"/>
    <xf numFmtId="0" fontId="19" fillId="0" borderId="0" xfId="1" applyFont="1" applyBorder="1"/>
    <xf numFmtId="3" fontId="19" fillId="0" borderId="0" xfId="1" applyNumberFormat="1" applyFont="1" applyBorder="1" applyAlignment="1">
      <alignment horizontal="right"/>
    </xf>
    <xf numFmtId="4" fontId="19" fillId="0" borderId="0" xfId="1" applyNumberFormat="1" applyFont="1" applyBorder="1"/>
    <xf numFmtId="0" fontId="18" fillId="0" borderId="0" xfId="1" applyFont="1" applyBorder="1" applyAlignment="1"/>
    <xf numFmtId="0" fontId="2" fillId="0" borderId="0" xfId="1" applyFont="1" applyBorder="1" applyAlignment="1">
      <alignment horizontal="right"/>
    </xf>
    <xf numFmtId="49" fontId="4" fillId="0" borderId="12" xfId="0" applyNumberFormat="1" applyFont="1" applyBorder="1"/>
    <xf numFmtId="3" fontId="2" fillId="0" borderId="13" xfId="0" applyNumberFormat="1" applyFont="1" applyBorder="1"/>
    <xf numFmtId="3" fontId="2" fillId="0" borderId="56" xfId="0" applyNumberFormat="1" applyFont="1" applyBorder="1"/>
    <xf numFmtId="3" fontId="2" fillId="0" borderId="57" xfId="0" applyNumberFormat="1" applyFont="1" applyBorder="1"/>
    <xf numFmtId="0" fontId="2" fillId="0" borderId="0" xfId="0" applyFont="1" applyAlignment="1">
      <alignment horizontal="left" wrapText="1"/>
    </xf>
    <xf numFmtId="166" fontId="2" fillId="0" borderId="15" xfId="0" applyNumberFormat="1" applyFont="1" applyBorder="1" applyAlignment="1">
      <alignment horizontal="right" indent="2"/>
    </xf>
    <xf numFmtId="166" fontId="2" fillId="0" borderId="16" xfId="0" applyNumberFormat="1" applyFont="1" applyBorder="1" applyAlignment="1">
      <alignment horizontal="right" indent="2"/>
    </xf>
    <xf numFmtId="166" fontId="6" fillId="2" borderId="41" xfId="0" applyNumberFormat="1" applyFont="1" applyFill="1" applyBorder="1" applyAlignment="1">
      <alignment horizontal="right" indent="2"/>
    </xf>
    <xf numFmtId="166" fontId="6" fillId="2" borderId="42" xfId="0" applyNumberFormat="1" applyFont="1" applyFill="1" applyBorder="1" applyAlignment="1">
      <alignment horizontal="right" indent="2"/>
    </xf>
    <xf numFmtId="0" fontId="7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2" fillId="0" borderId="28" xfId="0" applyFont="1" applyBorder="1" applyAlignment="1">
      <alignment horizontal="center" shrinkToFit="1"/>
    </xf>
    <xf numFmtId="0" fontId="2" fillId="0" borderId="29" xfId="0" applyFont="1" applyBorder="1" applyAlignment="1">
      <alignment horizontal="center" shrinkToFit="1"/>
    </xf>
    <xf numFmtId="0" fontId="2" fillId="0" borderId="43" xfId="1" applyFont="1" applyBorder="1" applyAlignment="1">
      <alignment horizontal="center"/>
    </xf>
    <xf numFmtId="0" fontId="2" fillId="0" borderId="44" xfId="1" applyFont="1" applyBorder="1" applyAlignment="1">
      <alignment horizontal="center"/>
    </xf>
    <xf numFmtId="0" fontId="2" fillId="0" borderId="48" xfId="1" applyFont="1" applyBorder="1" applyAlignment="1">
      <alignment horizontal="center"/>
    </xf>
    <xf numFmtId="0" fontId="2" fillId="0" borderId="49" xfId="1" applyFont="1" applyBorder="1" applyAlignment="1">
      <alignment horizontal="center"/>
    </xf>
    <xf numFmtId="0" fontId="2" fillId="0" borderId="51" xfId="1" applyFont="1" applyBorder="1" applyAlignment="1">
      <alignment horizontal="left"/>
    </xf>
    <xf numFmtId="0" fontId="2" fillId="0" borderId="50" xfId="1" applyFont="1" applyBorder="1" applyAlignment="1">
      <alignment horizontal="left"/>
    </xf>
    <xf numFmtId="0" fontId="2" fillId="0" borderId="52" xfId="1" applyFont="1" applyBorder="1" applyAlignment="1">
      <alignment horizontal="left"/>
    </xf>
    <xf numFmtId="3" fontId="3" fillId="2" borderId="31" xfId="0" applyNumberFormat="1" applyFont="1" applyFill="1" applyBorder="1" applyAlignment="1">
      <alignment horizontal="right"/>
    </xf>
    <xf numFmtId="3" fontId="3" fillId="2" borderId="42" xfId="0" applyNumberFormat="1" applyFont="1" applyFill="1" applyBorder="1" applyAlignment="1">
      <alignment horizontal="right"/>
    </xf>
    <xf numFmtId="49" fontId="14" fillId="3" borderId="60" xfId="1" applyNumberFormat="1" applyFont="1" applyFill="1" applyBorder="1" applyAlignment="1">
      <alignment horizontal="left" wrapText="1"/>
    </xf>
    <xf numFmtId="49" fontId="15" fillId="0" borderId="61" xfId="0" applyNumberFormat="1" applyFont="1" applyBorder="1" applyAlignment="1">
      <alignment horizontal="left" wrapText="1"/>
    </xf>
    <xf numFmtId="0" fontId="9" fillId="0" borderId="0" xfId="1" applyFont="1" applyAlignment="1">
      <alignment horizontal="center"/>
    </xf>
    <xf numFmtId="49" fontId="2" fillId="0" borderId="48" xfId="1" applyNumberFormat="1" applyFont="1" applyBorder="1" applyAlignment="1">
      <alignment horizontal="center"/>
    </xf>
    <xf numFmtId="0" fontId="2" fillId="0" borderId="51" xfId="1" applyFont="1" applyBorder="1" applyAlignment="1">
      <alignment horizontal="center" shrinkToFit="1"/>
    </xf>
    <xf numFmtId="0" fontId="2" fillId="0" borderId="50" xfId="1" applyFont="1" applyBorder="1" applyAlignment="1">
      <alignment horizontal="center" shrinkToFit="1"/>
    </xf>
    <xf numFmtId="0" fontId="2" fillId="0" borderId="52" xfId="1" applyFont="1" applyBorder="1" applyAlignment="1">
      <alignment horizontal="center" shrinkToFit="1"/>
    </xf>
  </cellXfs>
  <cellStyles count="2">
    <cellStyle name="Normální" xfId="0" builtinId="0"/>
    <cellStyle name="normální_POL.XLS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1"/>
  <dimension ref="A1:BE55"/>
  <sheetViews>
    <sheetView topLeftCell="A7" workbookViewId="0">
      <selection activeCell="C9" sqref="C9:E9"/>
    </sheetView>
  </sheetViews>
  <sheetFormatPr defaultRowHeight="12.75" x14ac:dyDescent="0.2"/>
  <cols>
    <col min="1" max="1" width="2" style="3" customWidth="1"/>
    <col min="2" max="2" width="15" style="3" customWidth="1"/>
    <col min="3" max="3" width="15.85546875" style="3" customWidth="1"/>
    <col min="4" max="4" width="14.5703125" style="3" customWidth="1"/>
    <col min="5" max="5" width="13.5703125" style="3" customWidth="1"/>
    <col min="6" max="6" width="16.5703125" style="3" customWidth="1"/>
    <col min="7" max="7" width="15.28515625" style="3" customWidth="1"/>
    <col min="8" max="16384" width="9.140625" style="3"/>
  </cols>
  <sheetData>
    <row r="1" spans="1:57" ht="24.75" customHeight="1" thickBot="1" x14ac:dyDescent="0.25">
      <c r="A1" s="1" t="s">
        <v>81</v>
      </c>
      <c r="B1" s="2"/>
      <c r="C1" s="2"/>
      <c r="D1" s="2"/>
      <c r="E1" s="2"/>
      <c r="F1" s="2"/>
      <c r="G1" s="2"/>
    </row>
    <row r="2" spans="1:57" ht="12.75" customHeight="1" x14ac:dyDescent="0.2">
      <c r="A2" s="4" t="s">
        <v>0</v>
      </c>
      <c r="B2" s="5"/>
      <c r="C2" s="6">
        <v>402</v>
      </c>
      <c r="D2" s="6" t="str">
        <f>Rekapitulace!G2</f>
        <v>Přeložka plynovodu STL DN 150</v>
      </c>
      <c r="E2" s="5"/>
      <c r="F2" s="7" t="s">
        <v>1</v>
      </c>
      <c r="G2" s="8" t="s">
        <v>86</v>
      </c>
    </row>
    <row r="3" spans="1:57" ht="3" hidden="1" customHeight="1" x14ac:dyDescent="0.2">
      <c r="A3" s="9"/>
      <c r="B3" s="10"/>
      <c r="C3" s="11"/>
      <c r="D3" s="11"/>
      <c r="E3" s="10"/>
      <c r="F3" s="12"/>
      <c r="G3" s="13"/>
    </row>
    <row r="4" spans="1:57" ht="12" customHeight="1" x14ac:dyDescent="0.2">
      <c r="A4" s="14" t="s">
        <v>2</v>
      </c>
      <c r="B4" s="10"/>
      <c r="C4" s="11" t="s">
        <v>3</v>
      </c>
      <c r="D4" s="11"/>
      <c r="E4" s="10"/>
      <c r="F4" s="12" t="s">
        <v>4</v>
      </c>
      <c r="G4" s="15"/>
    </row>
    <row r="5" spans="1:57" ht="12.95" customHeight="1" x14ac:dyDescent="0.2">
      <c r="A5" s="16" t="s">
        <v>237</v>
      </c>
      <c r="B5" s="17"/>
      <c r="C5" s="18" t="s">
        <v>85</v>
      </c>
      <c r="D5" s="19"/>
      <c r="E5" s="20"/>
      <c r="F5" s="12" t="s">
        <v>6</v>
      </c>
      <c r="G5" s="13"/>
    </row>
    <row r="6" spans="1:57" ht="12.95" customHeight="1" x14ac:dyDescent="0.2">
      <c r="A6" s="14" t="s">
        <v>7</v>
      </c>
      <c r="B6" s="10"/>
      <c r="C6" s="11" t="s">
        <v>8</v>
      </c>
      <c r="D6" s="11"/>
      <c r="E6" s="10"/>
      <c r="F6" s="21" t="s">
        <v>9</v>
      </c>
      <c r="G6" s="22"/>
      <c r="O6" s="23"/>
    </row>
    <row r="7" spans="1:57" ht="12.95" customHeight="1" x14ac:dyDescent="0.2">
      <c r="A7" s="24" t="s">
        <v>83</v>
      </c>
      <c r="B7" s="25"/>
      <c r="C7" s="26" t="s">
        <v>84</v>
      </c>
      <c r="D7" s="27"/>
      <c r="E7" s="27"/>
      <c r="F7" s="28" t="s">
        <v>10</v>
      </c>
      <c r="G7" s="22">
        <f>IF(PocetMJ=0,,ROUND((F30+F32)/PocetMJ,1))</f>
        <v>0</v>
      </c>
    </row>
    <row r="8" spans="1:57" x14ac:dyDescent="0.2">
      <c r="A8" s="29" t="s">
        <v>11</v>
      </c>
      <c r="B8" s="12"/>
      <c r="C8" s="209" t="s">
        <v>236</v>
      </c>
      <c r="D8" s="209"/>
      <c r="E8" s="210"/>
      <c r="F8" s="30" t="s">
        <v>12</v>
      </c>
      <c r="G8" s="31"/>
      <c r="H8" s="32"/>
      <c r="I8" s="33"/>
    </row>
    <row r="9" spans="1:57" x14ac:dyDescent="0.2">
      <c r="A9" s="29" t="s">
        <v>13</v>
      </c>
      <c r="B9" s="12"/>
      <c r="C9" s="209" t="str">
        <f>Projektant</f>
        <v>GAsAG, spol. s r.o. Brno</v>
      </c>
      <c r="D9" s="209"/>
      <c r="E9" s="210"/>
      <c r="F9" s="12"/>
      <c r="G9" s="34"/>
      <c r="H9" s="35"/>
    </row>
    <row r="10" spans="1:57" x14ac:dyDescent="0.2">
      <c r="A10" s="29" t="s">
        <v>14</v>
      </c>
      <c r="B10" s="12"/>
      <c r="C10" s="209" t="s">
        <v>235</v>
      </c>
      <c r="D10" s="209"/>
      <c r="E10" s="209"/>
      <c r="F10" s="36"/>
      <c r="G10" s="37"/>
      <c r="H10" s="38"/>
    </row>
    <row r="11" spans="1:57" ht="13.5" customHeight="1" x14ac:dyDescent="0.2">
      <c r="A11" s="29" t="s">
        <v>15</v>
      </c>
      <c r="B11" s="12"/>
      <c r="C11" s="209"/>
      <c r="D11" s="209"/>
      <c r="E11" s="209"/>
      <c r="F11" s="39" t="s">
        <v>16</v>
      </c>
      <c r="G11" s="40">
        <v>943</v>
      </c>
      <c r="H11" s="35"/>
      <c r="BA11" s="41"/>
      <c r="BB11" s="41"/>
      <c r="BC11" s="41"/>
      <c r="BD11" s="41"/>
      <c r="BE11" s="41"/>
    </row>
    <row r="12" spans="1:57" ht="12.75" customHeight="1" x14ac:dyDescent="0.2">
      <c r="A12" s="42" t="s">
        <v>17</v>
      </c>
      <c r="B12" s="10"/>
      <c r="C12" s="211"/>
      <c r="D12" s="211"/>
      <c r="E12" s="211"/>
      <c r="F12" s="43" t="s">
        <v>18</v>
      </c>
      <c r="G12" s="44"/>
      <c r="H12" s="35"/>
    </row>
    <row r="13" spans="1:57" ht="28.5" customHeight="1" thickBot="1" x14ac:dyDescent="0.25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57" ht="17.25" customHeight="1" thickBot="1" x14ac:dyDescent="0.25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57" ht="15.95" customHeight="1" x14ac:dyDescent="0.2">
      <c r="A15" s="54"/>
      <c r="B15" s="55" t="s">
        <v>22</v>
      </c>
      <c r="C15" s="56">
        <f>HSV</f>
        <v>0</v>
      </c>
      <c r="D15" s="57" t="str">
        <f>Rekapitulace!A17</f>
        <v>Ztížené výrobní podmínky</v>
      </c>
      <c r="E15" s="58"/>
      <c r="F15" s="59"/>
      <c r="G15" s="56">
        <f>Rekapitulace!I17</f>
        <v>0</v>
      </c>
    </row>
    <row r="16" spans="1:57" ht="15.95" customHeight="1" x14ac:dyDescent="0.2">
      <c r="A16" s="54" t="s">
        <v>23</v>
      </c>
      <c r="B16" s="55" t="s">
        <v>24</v>
      </c>
      <c r="C16" s="56">
        <f>PSV</f>
        <v>0</v>
      </c>
      <c r="D16" s="9" t="str">
        <f>Rekapitulace!A18</f>
        <v>Oborová přirážka</v>
      </c>
      <c r="E16" s="60"/>
      <c r="F16" s="61"/>
      <c r="G16" s="56">
        <f>Rekapitulace!I18</f>
        <v>0</v>
      </c>
    </row>
    <row r="17" spans="1:7" ht="15.95" customHeight="1" x14ac:dyDescent="0.2">
      <c r="A17" s="54" t="s">
        <v>25</v>
      </c>
      <c r="B17" s="55" t="s">
        <v>26</v>
      </c>
      <c r="C17" s="56">
        <f>Mont</f>
        <v>0</v>
      </c>
      <c r="D17" s="9" t="str">
        <f>Rekapitulace!A19</f>
        <v>Přesun stavebních kapacit</v>
      </c>
      <c r="E17" s="60"/>
      <c r="F17" s="61"/>
      <c r="G17" s="56">
        <f>Rekapitulace!I19</f>
        <v>0</v>
      </c>
    </row>
    <row r="18" spans="1:7" ht="15.95" customHeight="1" x14ac:dyDescent="0.2">
      <c r="A18" s="62" t="s">
        <v>27</v>
      </c>
      <c r="B18" s="63" t="s">
        <v>28</v>
      </c>
      <c r="C18" s="56">
        <f>Dodavka</f>
        <v>0</v>
      </c>
      <c r="D18" s="9" t="str">
        <f>Rekapitulace!A20</f>
        <v>Mimostaveništní doprava</v>
      </c>
      <c r="E18" s="60"/>
      <c r="F18" s="61"/>
      <c r="G18" s="56">
        <f>Rekapitulace!I20</f>
        <v>0</v>
      </c>
    </row>
    <row r="19" spans="1:7" ht="15.95" customHeight="1" x14ac:dyDescent="0.2">
      <c r="A19" s="64" t="s">
        <v>29</v>
      </c>
      <c r="B19" s="55"/>
      <c r="C19" s="56">
        <f>SUM(C15:C18)</f>
        <v>0</v>
      </c>
      <c r="D19" s="9" t="str">
        <f>Rekapitulace!A21</f>
        <v>Zařízení staveniště</v>
      </c>
      <c r="E19" s="60"/>
      <c r="F19" s="61"/>
      <c r="G19" s="56">
        <f>Rekapitulace!I21</f>
        <v>0</v>
      </c>
    </row>
    <row r="20" spans="1:7" ht="15.95" customHeight="1" x14ac:dyDescent="0.2">
      <c r="A20" s="64"/>
      <c r="B20" s="55"/>
      <c r="C20" s="56"/>
      <c r="D20" s="9" t="str">
        <f>Rekapitulace!A22</f>
        <v>Provoz investora</v>
      </c>
      <c r="E20" s="60"/>
      <c r="F20" s="61"/>
      <c r="G20" s="56">
        <f>Rekapitulace!I22</f>
        <v>0</v>
      </c>
    </row>
    <row r="21" spans="1:7" ht="15.95" customHeight="1" x14ac:dyDescent="0.2">
      <c r="A21" s="64" t="s">
        <v>30</v>
      </c>
      <c r="B21" s="55"/>
      <c r="C21" s="56">
        <f>HZS</f>
        <v>0</v>
      </c>
      <c r="D21" s="9" t="str">
        <f>Rekapitulace!A23</f>
        <v>Kompletační činnost (IČD)</v>
      </c>
      <c r="E21" s="60"/>
      <c r="F21" s="61"/>
      <c r="G21" s="56">
        <f>Rekapitulace!I23</f>
        <v>0</v>
      </c>
    </row>
    <row r="22" spans="1:7" ht="15.95" customHeight="1" x14ac:dyDescent="0.2">
      <c r="A22" s="65" t="s">
        <v>31</v>
      </c>
      <c r="B22" s="35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95" customHeight="1" thickBot="1" x14ac:dyDescent="0.25">
      <c r="A23" s="212" t="s">
        <v>33</v>
      </c>
      <c r="B23" s="213"/>
      <c r="C23" s="66">
        <f>C22+G23</f>
        <v>0</v>
      </c>
      <c r="D23" s="67" t="s">
        <v>34</v>
      </c>
      <c r="E23" s="68"/>
      <c r="F23" s="69"/>
      <c r="G23" s="56">
        <f>VRN</f>
        <v>0</v>
      </c>
    </row>
    <row r="24" spans="1:7" x14ac:dyDescent="0.2">
      <c r="A24" s="70" t="s">
        <v>35</v>
      </c>
      <c r="B24" s="71"/>
      <c r="C24" s="72"/>
      <c r="D24" s="71" t="s">
        <v>36</v>
      </c>
      <c r="E24" s="71"/>
      <c r="F24" s="73" t="s">
        <v>37</v>
      </c>
      <c r="G24" s="74"/>
    </row>
    <row r="25" spans="1:7" x14ac:dyDescent="0.2">
      <c r="A25" s="65" t="s">
        <v>38</v>
      </c>
      <c r="B25" s="35"/>
      <c r="C25" s="75"/>
      <c r="D25" s="35" t="s">
        <v>38</v>
      </c>
      <c r="F25" s="76" t="s">
        <v>38</v>
      </c>
      <c r="G25" s="77"/>
    </row>
    <row r="26" spans="1:7" ht="37.5" customHeight="1" x14ac:dyDescent="0.2">
      <c r="A26" s="65" t="s">
        <v>39</v>
      </c>
      <c r="B26" s="78"/>
      <c r="C26" s="75"/>
      <c r="D26" s="35" t="s">
        <v>39</v>
      </c>
      <c r="F26" s="76" t="s">
        <v>39</v>
      </c>
      <c r="G26" s="77"/>
    </row>
    <row r="27" spans="1:7" x14ac:dyDescent="0.2">
      <c r="A27" s="65"/>
      <c r="B27" s="79"/>
      <c r="C27" s="75"/>
      <c r="D27" s="35"/>
      <c r="F27" s="76"/>
      <c r="G27" s="77"/>
    </row>
    <row r="28" spans="1:7" x14ac:dyDescent="0.2">
      <c r="A28" s="65" t="s">
        <v>40</v>
      </c>
      <c r="B28" s="35"/>
      <c r="C28" s="75"/>
      <c r="D28" s="76" t="s">
        <v>41</v>
      </c>
      <c r="E28" s="75"/>
      <c r="F28" s="80" t="s">
        <v>41</v>
      </c>
      <c r="G28" s="77"/>
    </row>
    <row r="29" spans="1:7" ht="69" customHeight="1" x14ac:dyDescent="0.2">
      <c r="A29" s="65"/>
      <c r="B29" s="35"/>
      <c r="C29" s="81"/>
      <c r="D29" s="82"/>
      <c r="E29" s="81"/>
      <c r="F29" s="35"/>
      <c r="G29" s="77"/>
    </row>
    <row r="30" spans="1:7" x14ac:dyDescent="0.2">
      <c r="A30" s="83" t="s">
        <v>42</v>
      </c>
      <c r="B30" s="84"/>
      <c r="C30" s="85">
        <v>21</v>
      </c>
      <c r="D30" s="84" t="s">
        <v>43</v>
      </c>
      <c r="E30" s="86"/>
      <c r="F30" s="204">
        <f>C23-F32</f>
        <v>0</v>
      </c>
      <c r="G30" s="205"/>
    </row>
    <row r="31" spans="1:7" x14ac:dyDescent="0.2">
      <c r="A31" s="83" t="s">
        <v>44</v>
      </c>
      <c r="B31" s="84"/>
      <c r="C31" s="85">
        <f>SazbaDPH1</f>
        <v>21</v>
      </c>
      <c r="D31" s="84" t="s">
        <v>45</v>
      </c>
      <c r="E31" s="86"/>
      <c r="F31" s="204">
        <f>ROUND(PRODUCT(F30,C31/100),0)</f>
        <v>0</v>
      </c>
      <c r="G31" s="205"/>
    </row>
    <row r="32" spans="1:7" x14ac:dyDescent="0.2">
      <c r="A32" s="83" t="s">
        <v>42</v>
      </c>
      <c r="B32" s="84"/>
      <c r="C32" s="85">
        <v>0</v>
      </c>
      <c r="D32" s="84" t="s">
        <v>45</v>
      </c>
      <c r="E32" s="86"/>
      <c r="F32" s="204">
        <v>0</v>
      </c>
      <c r="G32" s="205"/>
    </row>
    <row r="33" spans="1:8" x14ac:dyDescent="0.2">
      <c r="A33" s="83" t="s">
        <v>44</v>
      </c>
      <c r="B33" s="87"/>
      <c r="C33" s="88">
        <f>SazbaDPH2</f>
        <v>0</v>
      </c>
      <c r="D33" s="84" t="s">
        <v>45</v>
      </c>
      <c r="E33" s="61"/>
      <c r="F33" s="204">
        <f>ROUND(PRODUCT(F32,C33/100),0)</f>
        <v>0</v>
      </c>
      <c r="G33" s="205"/>
    </row>
    <row r="34" spans="1:8" s="92" customFormat="1" ht="19.5" customHeight="1" thickBot="1" x14ac:dyDescent="0.3">
      <c r="A34" s="89" t="s">
        <v>46</v>
      </c>
      <c r="B34" s="90"/>
      <c r="C34" s="90"/>
      <c r="D34" s="90"/>
      <c r="E34" s="91"/>
      <c r="F34" s="206">
        <f>ROUND(SUM(F30:F33),0)</f>
        <v>0</v>
      </c>
      <c r="G34" s="207"/>
    </row>
    <row r="36" spans="1:8" x14ac:dyDescent="0.2">
      <c r="A36" s="93" t="s">
        <v>47</v>
      </c>
      <c r="B36" s="93"/>
      <c r="C36" s="93"/>
      <c r="D36" s="93"/>
      <c r="E36" s="93"/>
      <c r="F36" s="93"/>
      <c r="G36" s="93"/>
      <c r="H36" s="3" t="s">
        <v>5</v>
      </c>
    </row>
    <row r="37" spans="1:8" ht="14.25" customHeight="1" x14ac:dyDescent="0.2">
      <c r="A37" s="93"/>
      <c r="B37" s="208"/>
      <c r="C37" s="208"/>
      <c r="D37" s="208"/>
      <c r="E37" s="208"/>
      <c r="F37" s="208"/>
      <c r="G37" s="208"/>
      <c r="H37" s="3" t="s">
        <v>5</v>
      </c>
    </row>
    <row r="38" spans="1:8" ht="12.75" customHeight="1" x14ac:dyDescent="0.2">
      <c r="A38" s="94"/>
      <c r="B38" s="208"/>
      <c r="C38" s="208"/>
      <c r="D38" s="208"/>
      <c r="E38" s="208"/>
      <c r="F38" s="208"/>
      <c r="G38" s="208"/>
      <c r="H38" s="3" t="s">
        <v>5</v>
      </c>
    </row>
    <row r="39" spans="1:8" x14ac:dyDescent="0.2">
      <c r="A39" s="94"/>
      <c r="B39" s="208"/>
      <c r="C39" s="208"/>
      <c r="D39" s="208"/>
      <c r="E39" s="208"/>
      <c r="F39" s="208"/>
      <c r="G39" s="208"/>
      <c r="H39" s="3" t="s">
        <v>5</v>
      </c>
    </row>
    <row r="40" spans="1:8" x14ac:dyDescent="0.2">
      <c r="A40" s="94"/>
      <c r="B40" s="208"/>
      <c r="C40" s="208"/>
      <c r="D40" s="208"/>
      <c r="E40" s="208"/>
      <c r="F40" s="208"/>
      <c r="G40" s="208"/>
      <c r="H40" s="3" t="s">
        <v>5</v>
      </c>
    </row>
    <row r="41" spans="1:8" x14ac:dyDescent="0.2">
      <c r="A41" s="94"/>
      <c r="B41" s="208"/>
      <c r="C41" s="208"/>
      <c r="D41" s="208"/>
      <c r="E41" s="208"/>
      <c r="F41" s="208"/>
      <c r="G41" s="208"/>
      <c r="H41" s="3" t="s">
        <v>5</v>
      </c>
    </row>
    <row r="42" spans="1:8" x14ac:dyDescent="0.2">
      <c r="A42" s="94"/>
      <c r="B42" s="208"/>
      <c r="C42" s="208"/>
      <c r="D42" s="208"/>
      <c r="E42" s="208"/>
      <c r="F42" s="208"/>
      <c r="G42" s="208"/>
      <c r="H42" s="3" t="s">
        <v>5</v>
      </c>
    </row>
    <row r="43" spans="1:8" x14ac:dyDescent="0.2">
      <c r="A43" s="94"/>
      <c r="B43" s="208"/>
      <c r="C43" s="208"/>
      <c r="D43" s="208"/>
      <c r="E43" s="208"/>
      <c r="F43" s="208"/>
      <c r="G43" s="208"/>
      <c r="H43" s="3" t="s">
        <v>5</v>
      </c>
    </row>
    <row r="44" spans="1:8" x14ac:dyDescent="0.2">
      <c r="A44" s="94"/>
      <c r="B44" s="208"/>
      <c r="C44" s="208"/>
      <c r="D44" s="208"/>
      <c r="E44" s="208"/>
      <c r="F44" s="208"/>
      <c r="G44" s="208"/>
      <c r="H44" s="3" t="s">
        <v>5</v>
      </c>
    </row>
    <row r="45" spans="1:8" ht="0.75" customHeight="1" x14ac:dyDescent="0.2">
      <c r="A45" s="94"/>
      <c r="B45" s="208"/>
      <c r="C45" s="208"/>
      <c r="D45" s="208"/>
      <c r="E45" s="208"/>
      <c r="F45" s="208"/>
      <c r="G45" s="208"/>
      <c r="H45" s="3" t="s">
        <v>5</v>
      </c>
    </row>
    <row r="46" spans="1:8" x14ac:dyDescent="0.2">
      <c r="B46" s="203"/>
      <c r="C46" s="203"/>
      <c r="D46" s="203"/>
      <c r="E46" s="203"/>
      <c r="F46" s="203"/>
      <c r="G46" s="203"/>
    </row>
    <row r="47" spans="1:8" x14ac:dyDescent="0.2">
      <c r="B47" s="203"/>
      <c r="C47" s="203"/>
      <c r="D47" s="203"/>
      <c r="E47" s="203"/>
      <c r="F47" s="203"/>
      <c r="G47" s="203"/>
    </row>
    <row r="48" spans="1:8" x14ac:dyDescent="0.2">
      <c r="B48" s="203"/>
      <c r="C48" s="203"/>
      <c r="D48" s="203"/>
      <c r="E48" s="203"/>
      <c r="F48" s="203"/>
      <c r="G48" s="203"/>
    </row>
    <row r="49" spans="2:7" x14ac:dyDescent="0.2">
      <c r="B49" s="203"/>
      <c r="C49" s="203"/>
      <c r="D49" s="203"/>
      <c r="E49" s="203"/>
      <c r="F49" s="203"/>
      <c r="G49" s="203"/>
    </row>
    <row r="50" spans="2:7" x14ac:dyDescent="0.2">
      <c r="B50" s="203"/>
      <c r="C50" s="203"/>
      <c r="D50" s="203"/>
      <c r="E50" s="203"/>
      <c r="F50" s="203"/>
      <c r="G50" s="203"/>
    </row>
    <row r="51" spans="2:7" x14ac:dyDescent="0.2">
      <c r="B51" s="203"/>
      <c r="C51" s="203"/>
      <c r="D51" s="203"/>
      <c r="E51" s="203"/>
      <c r="F51" s="203"/>
      <c r="G51" s="203"/>
    </row>
    <row r="52" spans="2:7" x14ac:dyDescent="0.2">
      <c r="B52" s="203"/>
      <c r="C52" s="203"/>
      <c r="D52" s="203"/>
      <c r="E52" s="203"/>
      <c r="F52" s="203"/>
      <c r="G52" s="203"/>
    </row>
    <row r="53" spans="2:7" x14ac:dyDescent="0.2">
      <c r="B53" s="203"/>
      <c r="C53" s="203"/>
      <c r="D53" s="203"/>
      <c r="E53" s="203"/>
      <c r="F53" s="203"/>
      <c r="G53" s="203"/>
    </row>
    <row r="54" spans="2:7" x14ac:dyDescent="0.2">
      <c r="B54" s="203"/>
      <c r="C54" s="203"/>
      <c r="D54" s="203"/>
      <c r="E54" s="203"/>
      <c r="F54" s="203"/>
      <c r="G54" s="203"/>
    </row>
    <row r="55" spans="2:7" x14ac:dyDescent="0.2">
      <c r="B55" s="203"/>
      <c r="C55" s="203"/>
      <c r="D55" s="203"/>
      <c r="E55" s="203"/>
      <c r="F55" s="203"/>
      <c r="G55" s="203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ageMargins left="0.59055118110236227" right="0.39370078740157483" top="0.59055118110236227" bottom="0.59055118110236227" header="0.19685039370078741" footer="0.19685039370078741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31"/>
  <dimension ref="A1:BE77"/>
  <sheetViews>
    <sheetView workbookViewId="0">
      <selection activeCell="I3" sqref="I3"/>
    </sheetView>
  </sheetViews>
  <sheetFormatPr defaultRowHeight="12.75" x14ac:dyDescent="0.2"/>
  <cols>
    <col min="1" max="1" width="5.85546875" style="3" customWidth="1"/>
    <col min="2" max="2" width="6.140625" style="3" customWidth="1"/>
    <col min="3" max="3" width="11.42578125" style="3" customWidth="1"/>
    <col min="4" max="4" width="15.85546875" style="3" customWidth="1"/>
    <col min="5" max="5" width="11.28515625" style="3" customWidth="1"/>
    <col min="6" max="6" width="10.85546875" style="3" customWidth="1"/>
    <col min="7" max="7" width="11" style="3" customWidth="1"/>
    <col min="8" max="8" width="11.140625" style="3" customWidth="1"/>
    <col min="9" max="9" width="10.7109375" style="3" customWidth="1"/>
    <col min="10" max="16384" width="9.140625" style="3"/>
  </cols>
  <sheetData>
    <row r="1" spans="1:57" ht="13.5" thickTop="1" x14ac:dyDescent="0.2">
      <c r="A1" s="214" t="s">
        <v>48</v>
      </c>
      <c r="B1" s="215"/>
      <c r="C1" s="95" t="str">
        <f>CONCATENATE(cislostavby," ",nazevstavby)</f>
        <v>943 Komunikační obchvat Tuřan</v>
      </c>
      <c r="D1" s="96"/>
      <c r="E1" s="97"/>
      <c r="F1" s="96"/>
      <c r="G1" s="98" t="s">
        <v>49</v>
      </c>
      <c r="H1" s="99">
        <v>402</v>
      </c>
      <c r="I1" s="100"/>
    </row>
    <row r="2" spans="1:57" ht="13.5" thickBot="1" x14ac:dyDescent="0.25">
      <c r="A2" s="216" t="s">
        <v>50</v>
      </c>
      <c r="B2" s="217"/>
      <c r="C2" s="101" t="str">
        <f>CONCATENATE(cisloobjektu," ",nazevobjektu)</f>
        <v>402 Přeložka plynovodu STL DN 150</v>
      </c>
      <c r="D2" s="102"/>
      <c r="E2" s="103"/>
      <c r="F2" s="102"/>
      <c r="G2" s="218" t="s">
        <v>85</v>
      </c>
      <c r="H2" s="219"/>
      <c r="I2" s="220"/>
    </row>
    <row r="3" spans="1:57" ht="13.5" thickTop="1" x14ac:dyDescent="0.2">
      <c r="F3" s="35"/>
    </row>
    <row r="4" spans="1:57" ht="19.5" customHeight="1" x14ac:dyDescent="0.25">
      <c r="A4" s="104" t="s">
        <v>51</v>
      </c>
      <c r="B4" s="105"/>
      <c r="C4" s="105"/>
      <c r="D4" s="105"/>
      <c r="E4" s="106"/>
      <c r="F4" s="105"/>
      <c r="G4" s="105"/>
      <c r="H4" s="105"/>
      <c r="I4" s="105"/>
    </row>
    <row r="5" spans="1:57" ht="13.5" thickBot="1" x14ac:dyDescent="0.25"/>
    <row r="6" spans="1:57" s="35" customFormat="1" ht="13.5" thickBot="1" x14ac:dyDescent="0.25">
      <c r="A6" s="107"/>
      <c r="B6" s="108" t="s">
        <v>52</v>
      </c>
      <c r="C6" s="108"/>
      <c r="D6" s="109"/>
      <c r="E6" s="110" t="s">
        <v>53</v>
      </c>
      <c r="F6" s="111" t="s">
        <v>54</v>
      </c>
      <c r="G6" s="111" t="s">
        <v>55</v>
      </c>
      <c r="H6" s="111" t="s">
        <v>56</v>
      </c>
      <c r="I6" s="112" t="s">
        <v>30</v>
      </c>
    </row>
    <row r="7" spans="1:57" s="35" customFormat="1" x14ac:dyDescent="0.2">
      <c r="A7" s="199" t="str">
        <f>Položky!B7</f>
        <v>1</v>
      </c>
      <c r="B7" s="113" t="str">
        <f>Položky!C7</f>
        <v>Zemní práce</v>
      </c>
      <c r="D7" s="114"/>
      <c r="E7" s="200">
        <f>Položky!BC37</f>
        <v>0</v>
      </c>
      <c r="F7" s="201">
        <f>Položky!BD37</f>
        <v>0</v>
      </c>
      <c r="G7" s="201">
        <f>Položky!BE37</f>
        <v>0</v>
      </c>
      <c r="H7" s="201">
        <f>Položky!BF37</f>
        <v>0</v>
      </c>
      <c r="I7" s="202">
        <f>Položky!BG37</f>
        <v>0</v>
      </c>
    </row>
    <row r="8" spans="1:57" s="35" customFormat="1" x14ac:dyDescent="0.2">
      <c r="A8" s="199" t="str">
        <f>Položky!B38</f>
        <v>99</v>
      </c>
      <c r="B8" s="113" t="str">
        <f>Položky!C38</f>
        <v>Staveništní přesun hmot</v>
      </c>
      <c r="D8" s="114"/>
      <c r="E8" s="200">
        <f>Položky!BC40</f>
        <v>0</v>
      </c>
      <c r="F8" s="201">
        <f>Položky!BD40</f>
        <v>0</v>
      </c>
      <c r="G8" s="201">
        <f>Položky!BE40</f>
        <v>0</v>
      </c>
      <c r="H8" s="201">
        <f>Položky!BF40</f>
        <v>0</v>
      </c>
      <c r="I8" s="202">
        <f>Položky!BG40</f>
        <v>0</v>
      </c>
    </row>
    <row r="9" spans="1:57" s="35" customFormat="1" x14ac:dyDescent="0.2">
      <c r="A9" s="199" t="str">
        <f>Položky!B41</f>
        <v>M21</v>
      </c>
      <c r="B9" s="113" t="str">
        <f>Položky!C41</f>
        <v>Elektromontáže</v>
      </c>
      <c r="D9" s="114"/>
      <c r="E9" s="200">
        <f>Položky!BC43</f>
        <v>0</v>
      </c>
      <c r="F9" s="201">
        <f>Položky!BD43</f>
        <v>0</v>
      </c>
      <c r="G9" s="201">
        <f>Položky!BE43</f>
        <v>0</v>
      </c>
      <c r="H9" s="201">
        <f>Položky!BF43</f>
        <v>0</v>
      </c>
      <c r="I9" s="202">
        <f>Položky!BG43</f>
        <v>0</v>
      </c>
    </row>
    <row r="10" spans="1:57" s="35" customFormat="1" x14ac:dyDescent="0.2">
      <c r="A10" s="199" t="str">
        <f>Položky!B44</f>
        <v>M23</v>
      </c>
      <c r="B10" s="113" t="str">
        <f>Položky!C44</f>
        <v>Montáže potrubí</v>
      </c>
      <c r="D10" s="114"/>
      <c r="E10" s="200">
        <f>Položky!BC79</f>
        <v>0</v>
      </c>
      <c r="F10" s="201">
        <f>Položky!BD79</f>
        <v>0</v>
      </c>
      <c r="G10" s="201">
        <f>Položky!BE79</f>
        <v>0</v>
      </c>
      <c r="H10" s="201">
        <f>Položky!BF79</f>
        <v>0</v>
      </c>
      <c r="I10" s="202">
        <f>Položky!BG79</f>
        <v>0</v>
      </c>
    </row>
    <row r="11" spans="1:57" s="35" customFormat="1" ht="13.5" thickBot="1" x14ac:dyDescent="0.25">
      <c r="A11" s="199" t="str">
        <f>Položky!B80</f>
        <v>M46</v>
      </c>
      <c r="B11" s="113" t="str">
        <f>Položky!C80</f>
        <v>Zemní práce při montážích</v>
      </c>
      <c r="D11" s="114"/>
      <c r="E11" s="200">
        <f>Položky!BC84</f>
        <v>0</v>
      </c>
      <c r="F11" s="201">
        <f>Položky!BD84</f>
        <v>0</v>
      </c>
      <c r="G11" s="201">
        <f>Položky!BE84</f>
        <v>0</v>
      </c>
      <c r="H11" s="201">
        <f>Položky!BF84</f>
        <v>0</v>
      </c>
      <c r="I11" s="202">
        <f>Položky!BG84</f>
        <v>0</v>
      </c>
    </row>
    <row r="12" spans="1:57" s="121" customFormat="1" ht="13.5" thickBot="1" x14ac:dyDescent="0.25">
      <c r="A12" s="115"/>
      <c r="B12" s="116" t="s">
        <v>57</v>
      </c>
      <c r="C12" s="116"/>
      <c r="D12" s="117"/>
      <c r="E12" s="118">
        <f>SUM(E7:E11)</f>
        <v>0</v>
      </c>
      <c r="F12" s="119">
        <f>SUM(F7:F11)</f>
        <v>0</v>
      </c>
      <c r="G12" s="119">
        <f>SUM(G7:G11)</f>
        <v>0</v>
      </c>
      <c r="H12" s="119">
        <f>SUM(H7:H11)</f>
        <v>0</v>
      </c>
      <c r="I12" s="120">
        <f>SUM(I7:I11)</f>
        <v>0</v>
      </c>
    </row>
    <row r="13" spans="1:57" x14ac:dyDescent="0.2">
      <c r="A13" s="35"/>
      <c r="B13" s="35"/>
      <c r="C13" s="35"/>
      <c r="D13" s="35"/>
      <c r="E13" s="35"/>
      <c r="F13" s="35"/>
      <c r="G13" s="35"/>
      <c r="H13" s="35"/>
      <c r="I13" s="35"/>
    </row>
    <row r="14" spans="1:57" ht="19.5" customHeight="1" x14ac:dyDescent="0.25">
      <c r="A14" s="105" t="s">
        <v>58</v>
      </c>
      <c r="B14" s="105"/>
      <c r="C14" s="105"/>
      <c r="D14" s="105"/>
      <c r="E14" s="105"/>
      <c r="F14" s="105"/>
      <c r="G14" s="122"/>
      <c r="H14" s="105"/>
      <c r="I14" s="105"/>
      <c r="BA14" s="41"/>
      <c r="BB14" s="41"/>
      <c r="BC14" s="41"/>
      <c r="BD14" s="41"/>
      <c r="BE14" s="41"/>
    </row>
    <row r="15" spans="1:57" ht="13.5" thickBot="1" x14ac:dyDescent="0.25"/>
    <row r="16" spans="1:57" x14ac:dyDescent="0.2">
      <c r="A16" s="70" t="s">
        <v>59</v>
      </c>
      <c r="B16" s="71"/>
      <c r="C16" s="71"/>
      <c r="D16" s="123"/>
      <c r="E16" s="124" t="s">
        <v>60</v>
      </c>
      <c r="F16" s="125" t="s">
        <v>61</v>
      </c>
      <c r="G16" s="126" t="s">
        <v>62</v>
      </c>
      <c r="H16" s="127"/>
      <c r="I16" s="128" t="s">
        <v>60</v>
      </c>
    </row>
    <row r="17" spans="1:53" x14ac:dyDescent="0.2">
      <c r="A17" s="64" t="s">
        <v>226</v>
      </c>
      <c r="B17" s="55"/>
      <c r="C17" s="55"/>
      <c r="D17" s="129"/>
      <c r="E17" s="130"/>
      <c r="F17" s="131"/>
      <c r="G17" s="132">
        <f t="shared" ref="G17:G25" si="0">CHOOSE(BA17+1,HSV+PSV,HSV+PSV+Mont,HSV+PSV+Dodavka+Mont,HSV,PSV,Mont,Dodavka,Mont+Dodavka,0)</f>
        <v>0</v>
      </c>
      <c r="H17" s="133"/>
      <c r="I17" s="134">
        <f t="shared" ref="I17:I25" si="1">E17+F17*G17/100</f>
        <v>0</v>
      </c>
      <c r="BA17" s="3">
        <v>0</v>
      </c>
    </row>
    <row r="18" spans="1:53" x14ac:dyDescent="0.2">
      <c r="A18" s="64" t="s">
        <v>227</v>
      </c>
      <c r="B18" s="55"/>
      <c r="C18" s="55"/>
      <c r="D18" s="129"/>
      <c r="E18" s="130"/>
      <c r="F18" s="131"/>
      <c r="G18" s="132">
        <f t="shared" si="0"/>
        <v>0</v>
      </c>
      <c r="H18" s="133"/>
      <c r="I18" s="134">
        <f t="shared" si="1"/>
        <v>0</v>
      </c>
      <c r="BA18" s="3">
        <v>0</v>
      </c>
    </row>
    <row r="19" spans="1:53" x14ac:dyDescent="0.2">
      <c r="A19" s="64" t="s">
        <v>228</v>
      </c>
      <c r="B19" s="55"/>
      <c r="C19" s="55"/>
      <c r="D19" s="129"/>
      <c r="E19" s="130"/>
      <c r="F19" s="131"/>
      <c r="G19" s="132">
        <f t="shared" si="0"/>
        <v>0</v>
      </c>
      <c r="H19" s="133"/>
      <c r="I19" s="134">
        <f t="shared" si="1"/>
        <v>0</v>
      </c>
      <c r="BA19" s="3">
        <v>0</v>
      </c>
    </row>
    <row r="20" spans="1:53" x14ac:dyDescent="0.2">
      <c r="A20" s="64" t="s">
        <v>229</v>
      </c>
      <c r="B20" s="55"/>
      <c r="C20" s="55"/>
      <c r="D20" s="129"/>
      <c r="E20" s="130"/>
      <c r="F20" s="131"/>
      <c r="G20" s="132">
        <f t="shared" si="0"/>
        <v>0</v>
      </c>
      <c r="H20" s="133"/>
      <c r="I20" s="134">
        <f t="shared" si="1"/>
        <v>0</v>
      </c>
      <c r="BA20" s="3">
        <v>0</v>
      </c>
    </row>
    <row r="21" spans="1:53" x14ac:dyDescent="0.2">
      <c r="A21" s="64" t="s">
        <v>230</v>
      </c>
      <c r="B21" s="55"/>
      <c r="C21" s="55"/>
      <c r="D21" s="129"/>
      <c r="E21" s="130"/>
      <c r="F21" s="131"/>
      <c r="G21" s="132">
        <f t="shared" si="0"/>
        <v>0</v>
      </c>
      <c r="H21" s="133"/>
      <c r="I21" s="134">
        <f t="shared" si="1"/>
        <v>0</v>
      </c>
      <c r="BA21" s="3">
        <v>1</v>
      </c>
    </row>
    <row r="22" spans="1:53" x14ac:dyDescent="0.2">
      <c r="A22" s="64" t="s">
        <v>231</v>
      </c>
      <c r="B22" s="55"/>
      <c r="C22" s="55"/>
      <c r="D22" s="129"/>
      <c r="E22" s="130"/>
      <c r="F22" s="131"/>
      <c r="G22" s="132">
        <f t="shared" si="0"/>
        <v>0</v>
      </c>
      <c r="H22" s="133"/>
      <c r="I22" s="134">
        <f t="shared" si="1"/>
        <v>0</v>
      </c>
      <c r="BA22" s="3">
        <v>1</v>
      </c>
    </row>
    <row r="23" spans="1:53" x14ac:dyDescent="0.2">
      <c r="A23" s="64" t="s">
        <v>232</v>
      </c>
      <c r="B23" s="55"/>
      <c r="C23" s="55"/>
      <c r="D23" s="129"/>
      <c r="E23" s="130"/>
      <c r="F23" s="131"/>
      <c r="G23" s="132">
        <f t="shared" si="0"/>
        <v>0</v>
      </c>
      <c r="H23" s="133"/>
      <c r="I23" s="134">
        <f t="shared" si="1"/>
        <v>0</v>
      </c>
      <c r="BA23" s="3">
        <v>2</v>
      </c>
    </row>
    <row r="24" spans="1:53" x14ac:dyDescent="0.2">
      <c r="A24" s="64" t="s">
        <v>233</v>
      </c>
      <c r="B24" s="55"/>
      <c r="C24" s="55"/>
      <c r="D24" s="129"/>
      <c r="E24" s="130"/>
      <c r="F24" s="131"/>
      <c r="G24" s="132">
        <f t="shared" si="0"/>
        <v>0</v>
      </c>
      <c r="H24" s="133"/>
      <c r="I24" s="134">
        <f t="shared" si="1"/>
        <v>0</v>
      </c>
      <c r="BA24" s="3">
        <v>2</v>
      </c>
    </row>
    <row r="25" spans="1:53" x14ac:dyDescent="0.2">
      <c r="A25" s="64" t="s">
        <v>234</v>
      </c>
      <c r="B25" s="55"/>
      <c r="C25" s="55"/>
      <c r="D25" s="129"/>
      <c r="E25" s="130"/>
      <c r="F25" s="131"/>
      <c r="G25" s="132">
        <f t="shared" si="0"/>
        <v>0</v>
      </c>
      <c r="H25" s="133"/>
      <c r="I25" s="134">
        <f t="shared" si="1"/>
        <v>0</v>
      </c>
      <c r="BA25" s="3">
        <v>0</v>
      </c>
    </row>
    <row r="26" spans="1:53" ht="13.5" thickBot="1" x14ac:dyDescent="0.25">
      <c r="A26" s="135"/>
      <c r="B26" s="136" t="s">
        <v>63</v>
      </c>
      <c r="C26" s="137"/>
      <c r="D26" s="138"/>
      <c r="E26" s="139"/>
      <c r="F26" s="140"/>
      <c r="G26" s="140"/>
      <c r="H26" s="221">
        <f>SUM(I17:I25)</f>
        <v>0</v>
      </c>
      <c r="I26" s="222"/>
    </row>
    <row r="28" spans="1:53" x14ac:dyDescent="0.2">
      <c r="B28" s="121"/>
      <c r="F28" s="141"/>
      <c r="G28" s="142"/>
      <c r="H28" s="142"/>
      <c r="I28" s="143"/>
    </row>
    <row r="29" spans="1:53" x14ac:dyDescent="0.2">
      <c r="F29" s="141"/>
      <c r="G29" s="142"/>
      <c r="H29" s="142"/>
      <c r="I29" s="143"/>
    </row>
    <row r="30" spans="1:53" x14ac:dyDescent="0.2">
      <c r="F30" s="141"/>
      <c r="G30" s="142"/>
      <c r="H30" s="142"/>
      <c r="I30" s="143"/>
    </row>
    <row r="31" spans="1:53" x14ac:dyDescent="0.2">
      <c r="F31" s="141"/>
      <c r="G31" s="142"/>
      <c r="H31" s="142"/>
      <c r="I31" s="143"/>
    </row>
    <row r="32" spans="1:53" x14ac:dyDescent="0.2">
      <c r="F32" s="141"/>
      <c r="G32" s="142"/>
      <c r="H32" s="142"/>
      <c r="I32" s="143"/>
    </row>
    <row r="33" spans="6:9" x14ac:dyDescent="0.2">
      <c r="F33" s="141"/>
      <c r="G33" s="142"/>
      <c r="H33" s="142"/>
      <c r="I33" s="143"/>
    </row>
    <row r="34" spans="6:9" x14ac:dyDescent="0.2">
      <c r="F34" s="141"/>
      <c r="G34" s="142"/>
      <c r="H34" s="142"/>
      <c r="I34" s="143"/>
    </row>
    <row r="35" spans="6:9" x14ac:dyDescent="0.2">
      <c r="F35" s="141"/>
      <c r="G35" s="142"/>
      <c r="H35" s="142"/>
      <c r="I35" s="143"/>
    </row>
    <row r="36" spans="6:9" x14ac:dyDescent="0.2">
      <c r="F36" s="141"/>
      <c r="G36" s="142"/>
      <c r="H36" s="142"/>
      <c r="I36" s="143"/>
    </row>
    <row r="37" spans="6:9" x14ac:dyDescent="0.2">
      <c r="F37" s="141"/>
      <c r="G37" s="142"/>
      <c r="H37" s="142"/>
      <c r="I37" s="143"/>
    </row>
    <row r="38" spans="6:9" x14ac:dyDescent="0.2">
      <c r="F38" s="141"/>
      <c r="G38" s="142"/>
      <c r="H38" s="142"/>
      <c r="I38" s="143"/>
    </row>
    <row r="39" spans="6:9" x14ac:dyDescent="0.2">
      <c r="F39" s="141"/>
      <c r="G39" s="142"/>
      <c r="H39" s="142"/>
      <c r="I39" s="143"/>
    </row>
    <row r="40" spans="6:9" x14ac:dyDescent="0.2">
      <c r="F40" s="141"/>
      <c r="G40" s="142"/>
      <c r="H40" s="142"/>
      <c r="I40" s="143"/>
    </row>
    <row r="41" spans="6:9" x14ac:dyDescent="0.2">
      <c r="F41" s="141"/>
      <c r="G41" s="142"/>
      <c r="H41" s="142"/>
      <c r="I41" s="143"/>
    </row>
    <row r="42" spans="6:9" x14ac:dyDescent="0.2">
      <c r="F42" s="141"/>
      <c r="G42" s="142"/>
      <c r="H42" s="142"/>
      <c r="I42" s="143"/>
    </row>
    <row r="43" spans="6:9" x14ac:dyDescent="0.2">
      <c r="F43" s="141"/>
      <c r="G43" s="142"/>
      <c r="H43" s="142"/>
      <c r="I43" s="143"/>
    </row>
    <row r="44" spans="6:9" x14ac:dyDescent="0.2">
      <c r="F44" s="141"/>
      <c r="G44" s="142"/>
      <c r="H44" s="142"/>
      <c r="I44" s="143"/>
    </row>
    <row r="45" spans="6:9" x14ac:dyDescent="0.2">
      <c r="F45" s="141"/>
      <c r="G45" s="142"/>
      <c r="H45" s="142"/>
      <c r="I45" s="143"/>
    </row>
    <row r="46" spans="6:9" x14ac:dyDescent="0.2">
      <c r="F46" s="141"/>
      <c r="G46" s="142"/>
      <c r="H46" s="142"/>
      <c r="I46" s="143"/>
    </row>
    <row r="47" spans="6:9" x14ac:dyDescent="0.2">
      <c r="F47" s="141"/>
      <c r="G47" s="142"/>
      <c r="H47" s="142"/>
      <c r="I47" s="143"/>
    </row>
    <row r="48" spans="6:9" x14ac:dyDescent="0.2">
      <c r="F48" s="141"/>
      <c r="G48" s="142"/>
      <c r="H48" s="142"/>
      <c r="I48" s="143"/>
    </row>
    <row r="49" spans="6:9" x14ac:dyDescent="0.2">
      <c r="F49" s="141"/>
      <c r="G49" s="142"/>
      <c r="H49" s="142"/>
      <c r="I49" s="143"/>
    </row>
    <row r="50" spans="6:9" x14ac:dyDescent="0.2">
      <c r="F50" s="141"/>
      <c r="G50" s="142"/>
      <c r="H50" s="142"/>
      <c r="I50" s="143"/>
    </row>
    <row r="51" spans="6:9" x14ac:dyDescent="0.2">
      <c r="F51" s="141"/>
      <c r="G51" s="142"/>
      <c r="H51" s="142"/>
      <c r="I51" s="143"/>
    </row>
    <row r="52" spans="6:9" x14ac:dyDescent="0.2">
      <c r="F52" s="141"/>
      <c r="G52" s="142"/>
      <c r="H52" s="142"/>
      <c r="I52" s="143"/>
    </row>
    <row r="53" spans="6:9" x14ac:dyDescent="0.2">
      <c r="F53" s="141"/>
      <c r="G53" s="142"/>
      <c r="H53" s="142"/>
      <c r="I53" s="143"/>
    </row>
    <row r="54" spans="6:9" x14ac:dyDescent="0.2">
      <c r="F54" s="141"/>
      <c r="G54" s="142"/>
      <c r="H54" s="142"/>
      <c r="I54" s="143"/>
    </row>
    <row r="55" spans="6:9" x14ac:dyDescent="0.2">
      <c r="F55" s="141"/>
      <c r="G55" s="142"/>
      <c r="H55" s="142"/>
      <c r="I55" s="143"/>
    </row>
    <row r="56" spans="6:9" x14ac:dyDescent="0.2">
      <c r="F56" s="141"/>
      <c r="G56" s="142"/>
      <c r="H56" s="142"/>
      <c r="I56" s="143"/>
    </row>
    <row r="57" spans="6:9" x14ac:dyDescent="0.2">
      <c r="F57" s="141"/>
      <c r="G57" s="142"/>
      <c r="H57" s="142"/>
      <c r="I57" s="143"/>
    </row>
    <row r="58" spans="6:9" x14ac:dyDescent="0.2">
      <c r="F58" s="141"/>
      <c r="G58" s="142"/>
      <c r="H58" s="142"/>
      <c r="I58" s="143"/>
    </row>
    <row r="59" spans="6:9" x14ac:dyDescent="0.2">
      <c r="F59" s="141"/>
      <c r="G59" s="142"/>
      <c r="H59" s="142"/>
      <c r="I59" s="143"/>
    </row>
    <row r="60" spans="6:9" x14ac:dyDescent="0.2">
      <c r="F60" s="141"/>
      <c r="G60" s="142"/>
      <c r="H60" s="142"/>
      <c r="I60" s="143"/>
    </row>
    <row r="61" spans="6:9" x14ac:dyDescent="0.2">
      <c r="F61" s="141"/>
      <c r="G61" s="142"/>
      <c r="H61" s="142"/>
      <c r="I61" s="143"/>
    </row>
    <row r="62" spans="6:9" x14ac:dyDescent="0.2">
      <c r="F62" s="141"/>
      <c r="G62" s="142"/>
      <c r="H62" s="142"/>
      <c r="I62" s="143"/>
    </row>
    <row r="63" spans="6:9" x14ac:dyDescent="0.2">
      <c r="F63" s="141"/>
      <c r="G63" s="142"/>
      <c r="H63" s="142"/>
      <c r="I63" s="143"/>
    </row>
    <row r="64" spans="6:9" x14ac:dyDescent="0.2">
      <c r="F64" s="141"/>
      <c r="G64" s="142"/>
      <c r="H64" s="142"/>
      <c r="I64" s="143"/>
    </row>
    <row r="65" spans="6:9" x14ac:dyDescent="0.2">
      <c r="F65" s="141"/>
      <c r="G65" s="142"/>
      <c r="H65" s="142"/>
      <c r="I65" s="143"/>
    </row>
    <row r="66" spans="6:9" x14ac:dyDescent="0.2">
      <c r="F66" s="141"/>
      <c r="G66" s="142"/>
      <c r="H66" s="142"/>
      <c r="I66" s="143"/>
    </row>
    <row r="67" spans="6:9" x14ac:dyDescent="0.2">
      <c r="F67" s="141"/>
      <c r="G67" s="142"/>
      <c r="H67" s="142"/>
      <c r="I67" s="143"/>
    </row>
    <row r="68" spans="6:9" x14ac:dyDescent="0.2">
      <c r="F68" s="141"/>
      <c r="G68" s="142"/>
      <c r="H68" s="142"/>
      <c r="I68" s="143"/>
    </row>
    <row r="69" spans="6:9" x14ac:dyDescent="0.2">
      <c r="F69" s="141"/>
      <c r="G69" s="142"/>
      <c r="H69" s="142"/>
      <c r="I69" s="143"/>
    </row>
    <row r="70" spans="6:9" x14ac:dyDescent="0.2">
      <c r="F70" s="141"/>
      <c r="G70" s="142"/>
      <c r="H70" s="142"/>
      <c r="I70" s="143"/>
    </row>
    <row r="71" spans="6:9" x14ac:dyDescent="0.2">
      <c r="F71" s="141"/>
      <c r="G71" s="142"/>
      <c r="H71" s="142"/>
      <c r="I71" s="143"/>
    </row>
    <row r="72" spans="6:9" x14ac:dyDescent="0.2">
      <c r="F72" s="141"/>
      <c r="G72" s="142"/>
      <c r="H72" s="142"/>
      <c r="I72" s="143"/>
    </row>
    <row r="73" spans="6:9" x14ac:dyDescent="0.2">
      <c r="F73" s="141"/>
      <c r="G73" s="142"/>
      <c r="H73" s="142"/>
      <c r="I73" s="143"/>
    </row>
    <row r="74" spans="6:9" x14ac:dyDescent="0.2">
      <c r="F74" s="141"/>
      <c r="G74" s="142"/>
      <c r="H74" s="142"/>
      <c r="I74" s="143"/>
    </row>
    <row r="75" spans="6:9" x14ac:dyDescent="0.2">
      <c r="F75" s="141"/>
      <c r="G75" s="142"/>
      <c r="H75" s="142"/>
      <c r="I75" s="143"/>
    </row>
    <row r="76" spans="6:9" x14ac:dyDescent="0.2">
      <c r="F76" s="141"/>
      <c r="G76" s="142"/>
      <c r="H76" s="142"/>
      <c r="I76" s="143"/>
    </row>
    <row r="77" spans="6:9" x14ac:dyDescent="0.2">
      <c r="F77" s="141"/>
      <c r="G77" s="142"/>
      <c r="H77" s="142"/>
      <c r="I77" s="143"/>
    </row>
  </sheetData>
  <mergeCells count="4">
    <mergeCell ref="A1:B1"/>
    <mergeCell ref="A2:B2"/>
    <mergeCell ref="G2:I2"/>
    <mergeCell ref="H26:I26"/>
  </mergeCells>
  <pageMargins left="0.59055118110236227" right="0.39370078740157483" top="0.59055118110236227" bottom="0.59055118110236227" header="0.19685039370078741" footer="0.19685039370078741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/>
  <dimension ref="A1:CD157"/>
  <sheetViews>
    <sheetView showGridLines="0" showZeros="0" tabSelected="1" topLeftCell="A37" workbookViewId="0">
      <selection activeCell="A84" sqref="A84:IV86"/>
    </sheetView>
  </sheetViews>
  <sheetFormatPr defaultRowHeight="12.75" x14ac:dyDescent="0.2"/>
  <cols>
    <col min="1" max="1" width="4.42578125" style="144" customWidth="1"/>
    <col min="2" max="2" width="11.5703125" style="144" customWidth="1"/>
    <col min="3" max="3" width="40.42578125" style="144" customWidth="1"/>
    <col min="4" max="4" width="5.5703125" style="144" customWidth="1"/>
    <col min="5" max="5" width="8.5703125" style="152" customWidth="1"/>
    <col min="6" max="6" width="9.85546875" style="144" customWidth="1"/>
    <col min="7" max="7" width="13.85546875" style="144" customWidth="1"/>
    <col min="8" max="11" width="11.140625" style="144" customWidth="1"/>
    <col min="12" max="12" width="75.42578125" style="144" customWidth="1"/>
    <col min="13" max="13" width="45.28515625" style="144" customWidth="1"/>
    <col min="14" max="14" width="75.42578125" style="144" customWidth="1"/>
    <col min="15" max="15" width="45.28515625" style="144" customWidth="1"/>
    <col min="16" max="16384" width="9.140625" style="144"/>
  </cols>
  <sheetData>
    <row r="1" spans="1:82" ht="15.75" x14ac:dyDescent="0.25">
      <c r="A1" s="225" t="s">
        <v>82</v>
      </c>
      <c r="B1" s="225"/>
      <c r="C1" s="225"/>
      <c r="D1" s="225"/>
      <c r="E1" s="225"/>
      <c r="F1" s="225"/>
      <c r="G1" s="225"/>
    </row>
    <row r="2" spans="1:82" ht="14.25" customHeight="1" thickBot="1" x14ac:dyDescent="0.25">
      <c r="B2" s="145"/>
      <c r="C2" s="146"/>
      <c r="D2" s="146"/>
      <c r="E2" s="147"/>
      <c r="F2" s="146"/>
      <c r="G2" s="146"/>
    </row>
    <row r="3" spans="1:82" ht="13.5" thickTop="1" x14ac:dyDescent="0.2">
      <c r="A3" s="214" t="s">
        <v>48</v>
      </c>
      <c r="B3" s="215"/>
      <c r="C3" s="95" t="str">
        <f>CONCATENATE(cislostavby," ",nazevstavby)</f>
        <v>943 Komunikační obchvat Tuřan</v>
      </c>
      <c r="D3" s="96"/>
      <c r="E3" s="148" t="s">
        <v>64</v>
      </c>
      <c r="F3" s="149">
        <f>Rekapitulace!H1</f>
        <v>402</v>
      </c>
      <c r="G3" s="150"/>
    </row>
    <row r="4" spans="1:82" ht="13.5" thickBot="1" x14ac:dyDescent="0.25">
      <c r="A4" s="226" t="s">
        <v>50</v>
      </c>
      <c r="B4" s="217"/>
      <c r="C4" s="101" t="str">
        <f>CONCATENATE(cisloobjektu," ",nazevobjektu)</f>
        <v>402 Přeložka plynovodu STL DN 150</v>
      </c>
      <c r="D4" s="102"/>
      <c r="E4" s="227" t="str">
        <f>Rekapitulace!G2</f>
        <v>Přeložka plynovodu STL DN 150</v>
      </c>
      <c r="F4" s="228"/>
      <c r="G4" s="229"/>
    </row>
    <row r="5" spans="1:82" ht="13.5" thickTop="1" x14ac:dyDescent="0.2">
      <c r="A5" s="151"/>
      <c r="G5" s="153"/>
    </row>
    <row r="6" spans="1:82" ht="22.5" x14ac:dyDescent="0.2">
      <c r="A6" s="154" t="s">
        <v>65</v>
      </c>
      <c r="B6" s="155" t="s">
        <v>66</v>
      </c>
      <c r="C6" s="155" t="s">
        <v>67</v>
      </c>
      <c r="D6" s="155" t="s">
        <v>68</v>
      </c>
      <c r="E6" s="156" t="s">
        <v>69</v>
      </c>
      <c r="F6" s="155" t="s">
        <v>70</v>
      </c>
      <c r="G6" s="157" t="s">
        <v>71</v>
      </c>
      <c r="H6" s="158" t="s">
        <v>72</v>
      </c>
      <c r="I6" s="158" t="s">
        <v>73</v>
      </c>
      <c r="J6" s="158" t="s">
        <v>74</v>
      </c>
      <c r="K6" s="158" t="s">
        <v>75</v>
      </c>
    </row>
    <row r="7" spans="1:82" x14ac:dyDescent="0.2">
      <c r="A7" s="159" t="s">
        <v>76</v>
      </c>
      <c r="B7" s="160" t="s">
        <v>77</v>
      </c>
      <c r="C7" s="161" t="s">
        <v>78</v>
      </c>
      <c r="D7" s="162"/>
      <c r="E7" s="163"/>
      <c r="F7" s="163"/>
      <c r="G7" s="164"/>
      <c r="H7" s="165"/>
      <c r="I7" s="166"/>
      <c r="J7" s="165"/>
      <c r="K7" s="166"/>
      <c r="Q7" s="167">
        <v>1</v>
      </c>
    </row>
    <row r="8" spans="1:82" x14ac:dyDescent="0.2">
      <c r="A8" s="168">
        <v>1</v>
      </c>
      <c r="B8" s="169" t="s">
        <v>87</v>
      </c>
      <c r="C8" s="170" t="s">
        <v>88</v>
      </c>
      <c r="D8" s="171" t="s">
        <v>89</v>
      </c>
      <c r="E8" s="172">
        <v>6</v>
      </c>
      <c r="F8" s="172">
        <v>0</v>
      </c>
      <c r="G8" s="173">
        <f>E8*F8</f>
        <v>0</v>
      </c>
      <c r="H8" s="174">
        <v>2.478E-2</v>
      </c>
      <c r="I8" s="174">
        <f>E8*H8</f>
        <v>0.14868000000000001</v>
      </c>
      <c r="J8" s="174">
        <v>0</v>
      </c>
      <c r="K8" s="174">
        <f>E8*J8</f>
        <v>0</v>
      </c>
      <c r="Q8" s="167">
        <v>2</v>
      </c>
      <c r="AA8" s="144">
        <v>1</v>
      </c>
      <c r="AB8" s="144">
        <v>1</v>
      </c>
      <c r="AC8" s="144">
        <v>1</v>
      </c>
      <c r="BB8" s="144">
        <v>1</v>
      </c>
      <c r="BC8" s="144">
        <f>IF(BB8=1,G8,0)</f>
        <v>0</v>
      </c>
      <c r="BD8" s="144">
        <f>IF(BB8=2,G8,0)</f>
        <v>0</v>
      </c>
      <c r="BE8" s="144">
        <f>IF(BB8=3,G8,0)</f>
        <v>0</v>
      </c>
      <c r="BF8" s="144">
        <f>IF(BB8=4,G8,0)</f>
        <v>0</v>
      </c>
      <c r="BG8" s="144">
        <f>IF(BB8=5,G8,0)</f>
        <v>0</v>
      </c>
      <c r="CA8" s="144">
        <v>1</v>
      </c>
      <c r="CB8" s="144">
        <v>1</v>
      </c>
      <c r="CC8" s="167"/>
      <c r="CD8" s="167"/>
    </row>
    <row r="9" spans="1:82" x14ac:dyDescent="0.2">
      <c r="A9" s="168">
        <v>2</v>
      </c>
      <c r="B9" s="169" t="s">
        <v>90</v>
      </c>
      <c r="C9" s="170" t="s">
        <v>91</v>
      </c>
      <c r="D9" s="171" t="s">
        <v>92</v>
      </c>
      <c r="E9" s="172">
        <v>52.832000000000001</v>
      </c>
      <c r="F9" s="172">
        <v>0</v>
      </c>
      <c r="G9" s="173">
        <f>E9*F9</f>
        <v>0</v>
      </c>
      <c r="H9" s="174">
        <v>0</v>
      </c>
      <c r="I9" s="174">
        <f>E9*H9</f>
        <v>0</v>
      </c>
      <c r="J9" s="174">
        <v>0</v>
      </c>
      <c r="K9" s="174">
        <f>E9*J9</f>
        <v>0</v>
      </c>
      <c r="Q9" s="167">
        <v>2</v>
      </c>
      <c r="AA9" s="144">
        <v>1</v>
      </c>
      <c r="AB9" s="144">
        <v>1</v>
      </c>
      <c r="AC9" s="144">
        <v>1</v>
      </c>
      <c r="BB9" s="144">
        <v>1</v>
      </c>
      <c r="BC9" s="144">
        <f>IF(BB9=1,G9,0)</f>
        <v>0</v>
      </c>
      <c r="BD9" s="144">
        <f>IF(BB9=2,G9,0)</f>
        <v>0</v>
      </c>
      <c r="BE9" s="144">
        <f>IF(BB9=3,G9,0)</f>
        <v>0</v>
      </c>
      <c r="BF9" s="144">
        <f>IF(BB9=4,G9,0)</f>
        <v>0</v>
      </c>
      <c r="BG9" s="144">
        <f>IF(BB9=5,G9,0)</f>
        <v>0</v>
      </c>
      <c r="CA9" s="144">
        <v>1</v>
      </c>
      <c r="CB9" s="144">
        <v>1</v>
      </c>
      <c r="CC9" s="167"/>
      <c r="CD9" s="167"/>
    </row>
    <row r="10" spans="1:82" x14ac:dyDescent="0.2">
      <c r="A10" s="175"/>
      <c r="B10" s="176"/>
      <c r="C10" s="223" t="s">
        <v>93</v>
      </c>
      <c r="D10" s="224"/>
      <c r="E10" s="178">
        <v>52.832000000000001</v>
      </c>
      <c r="F10" s="179"/>
      <c r="G10" s="180"/>
      <c r="H10" s="181"/>
      <c r="I10" s="182"/>
      <c r="J10" s="181"/>
      <c r="K10" s="182"/>
      <c r="M10" s="177" t="s">
        <v>93</v>
      </c>
      <c r="O10" s="177"/>
      <c r="Q10" s="167"/>
    </row>
    <row r="11" spans="1:82" x14ac:dyDescent="0.2">
      <c r="A11" s="168">
        <v>3</v>
      </c>
      <c r="B11" s="169" t="s">
        <v>94</v>
      </c>
      <c r="C11" s="170" t="s">
        <v>95</v>
      </c>
      <c r="D11" s="171" t="s">
        <v>92</v>
      </c>
      <c r="E11" s="172">
        <v>264.16000000000003</v>
      </c>
      <c r="F11" s="172">
        <v>0</v>
      </c>
      <c r="G11" s="173">
        <f>E11*F11</f>
        <v>0</v>
      </c>
      <c r="H11" s="174">
        <v>0</v>
      </c>
      <c r="I11" s="174">
        <f>E11*H11</f>
        <v>0</v>
      </c>
      <c r="J11" s="174">
        <v>0</v>
      </c>
      <c r="K11" s="174">
        <f>E11*J11</f>
        <v>0</v>
      </c>
      <c r="Q11" s="167">
        <v>2</v>
      </c>
      <c r="AA11" s="144">
        <v>1</v>
      </c>
      <c r="AB11" s="144">
        <v>1</v>
      </c>
      <c r="AC11" s="144">
        <v>1</v>
      </c>
      <c r="BB11" s="144">
        <v>1</v>
      </c>
      <c r="BC11" s="144">
        <f>IF(BB11=1,G11,0)</f>
        <v>0</v>
      </c>
      <c r="BD11" s="144">
        <f>IF(BB11=2,G11,0)</f>
        <v>0</v>
      </c>
      <c r="BE11" s="144">
        <f>IF(BB11=3,G11,0)</f>
        <v>0</v>
      </c>
      <c r="BF11" s="144">
        <f>IF(BB11=4,G11,0)</f>
        <v>0</v>
      </c>
      <c r="BG11" s="144">
        <f>IF(BB11=5,G11,0)</f>
        <v>0</v>
      </c>
      <c r="CA11" s="144">
        <v>1</v>
      </c>
      <c r="CB11" s="144">
        <v>1</v>
      </c>
      <c r="CC11" s="167"/>
      <c r="CD11" s="167"/>
    </row>
    <row r="12" spans="1:82" x14ac:dyDescent="0.2">
      <c r="A12" s="175"/>
      <c r="B12" s="176"/>
      <c r="C12" s="223" t="s">
        <v>96</v>
      </c>
      <c r="D12" s="224"/>
      <c r="E12" s="178">
        <v>264.16000000000003</v>
      </c>
      <c r="F12" s="179"/>
      <c r="G12" s="180"/>
      <c r="H12" s="181"/>
      <c r="I12" s="182"/>
      <c r="J12" s="181"/>
      <c r="K12" s="182"/>
      <c r="M12" s="177" t="s">
        <v>96</v>
      </c>
      <c r="O12" s="177"/>
      <c r="Q12" s="167"/>
    </row>
    <row r="13" spans="1:82" x14ac:dyDescent="0.2">
      <c r="A13" s="168">
        <v>4</v>
      </c>
      <c r="B13" s="169" t="s">
        <v>97</v>
      </c>
      <c r="C13" s="170" t="s">
        <v>98</v>
      </c>
      <c r="D13" s="171" t="s">
        <v>92</v>
      </c>
      <c r="E13" s="172">
        <v>52.832000000000001</v>
      </c>
      <c r="F13" s="172">
        <v>0</v>
      </c>
      <c r="G13" s="173">
        <f>E13*F13</f>
        <v>0</v>
      </c>
      <c r="H13" s="174">
        <v>0</v>
      </c>
      <c r="I13" s="174">
        <f>E13*H13</f>
        <v>0</v>
      </c>
      <c r="J13" s="174">
        <v>0</v>
      </c>
      <c r="K13" s="174">
        <f>E13*J13</f>
        <v>0</v>
      </c>
      <c r="Q13" s="167">
        <v>2</v>
      </c>
      <c r="AA13" s="144">
        <v>1</v>
      </c>
      <c r="AB13" s="144">
        <v>1</v>
      </c>
      <c r="AC13" s="144">
        <v>1</v>
      </c>
      <c r="BB13" s="144">
        <v>1</v>
      </c>
      <c r="BC13" s="144">
        <f>IF(BB13=1,G13,0)</f>
        <v>0</v>
      </c>
      <c r="BD13" s="144">
        <f>IF(BB13=2,G13,0)</f>
        <v>0</v>
      </c>
      <c r="BE13" s="144">
        <f>IF(BB13=3,G13,0)</f>
        <v>0</v>
      </c>
      <c r="BF13" s="144">
        <f>IF(BB13=4,G13,0)</f>
        <v>0</v>
      </c>
      <c r="BG13" s="144">
        <f>IF(BB13=5,G13,0)</f>
        <v>0</v>
      </c>
      <c r="CA13" s="144">
        <v>1</v>
      </c>
      <c r="CB13" s="144">
        <v>1</v>
      </c>
      <c r="CC13" s="167"/>
      <c r="CD13" s="167"/>
    </row>
    <row r="14" spans="1:82" x14ac:dyDescent="0.2">
      <c r="A14" s="175"/>
      <c r="B14" s="176"/>
      <c r="C14" s="223" t="s">
        <v>93</v>
      </c>
      <c r="D14" s="224"/>
      <c r="E14" s="178">
        <v>52.832000000000001</v>
      </c>
      <c r="F14" s="179"/>
      <c r="G14" s="180"/>
      <c r="H14" s="181"/>
      <c r="I14" s="182"/>
      <c r="J14" s="181"/>
      <c r="K14" s="182"/>
      <c r="M14" s="177" t="s">
        <v>93</v>
      </c>
      <c r="O14" s="177"/>
      <c r="Q14" s="167"/>
    </row>
    <row r="15" spans="1:82" x14ac:dyDescent="0.2">
      <c r="A15" s="168">
        <v>5</v>
      </c>
      <c r="B15" s="169" t="s">
        <v>99</v>
      </c>
      <c r="C15" s="170" t="s">
        <v>100</v>
      </c>
      <c r="D15" s="171" t="s">
        <v>101</v>
      </c>
      <c r="E15" s="172">
        <v>284.39999999999998</v>
      </c>
      <c r="F15" s="172">
        <v>0</v>
      </c>
      <c r="G15" s="173">
        <f>E15*F15</f>
        <v>0</v>
      </c>
      <c r="H15" s="174">
        <v>9.8999999999999999E-4</v>
      </c>
      <c r="I15" s="174">
        <f>E15*H15</f>
        <v>0.28155599999999997</v>
      </c>
      <c r="J15" s="174">
        <v>0</v>
      </c>
      <c r="K15" s="174">
        <f>E15*J15</f>
        <v>0</v>
      </c>
      <c r="Q15" s="167">
        <v>2</v>
      </c>
      <c r="AA15" s="144">
        <v>1</v>
      </c>
      <c r="AB15" s="144">
        <v>1</v>
      </c>
      <c r="AC15" s="144">
        <v>1</v>
      </c>
      <c r="BB15" s="144">
        <v>1</v>
      </c>
      <c r="BC15" s="144">
        <f>IF(BB15=1,G15,0)</f>
        <v>0</v>
      </c>
      <c r="BD15" s="144">
        <f>IF(BB15=2,G15,0)</f>
        <v>0</v>
      </c>
      <c r="BE15" s="144">
        <f>IF(BB15=3,G15,0)</f>
        <v>0</v>
      </c>
      <c r="BF15" s="144">
        <f>IF(BB15=4,G15,0)</f>
        <v>0</v>
      </c>
      <c r="BG15" s="144">
        <f>IF(BB15=5,G15,0)</f>
        <v>0</v>
      </c>
      <c r="CA15" s="144">
        <v>1</v>
      </c>
      <c r="CB15" s="144">
        <v>1</v>
      </c>
      <c r="CC15" s="167"/>
      <c r="CD15" s="167"/>
    </row>
    <row r="16" spans="1:82" x14ac:dyDescent="0.2">
      <c r="A16" s="175"/>
      <c r="B16" s="176"/>
      <c r="C16" s="223" t="s">
        <v>102</v>
      </c>
      <c r="D16" s="224"/>
      <c r="E16" s="178">
        <v>284.39999999999998</v>
      </c>
      <c r="F16" s="179"/>
      <c r="G16" s="180"/>
      <c r="H16" s="181"/>
      <c r="I16" s="182"/>
      <c r="J16" s="181"/>
      <c r="K16" s="182"/>
      <c r="M16" s="177" t="s">
        <v>102</v>
      </c>
      <c r="O16" s="177"/>
      <c r="Q16" s="167"/>
    </row>
    <row r="17" spans="1:82" x14ac:dyDescent="0.2">
      <c r="A17" s="168">
        <v>6</v>
      </c>
      <c r="B17" s="169" t="s">
        <v>103</v>
      </c>
      <c r="C17" s="170" t="s">
        <v>104</v>
      </c>
      <c r="D17" s="171" t="s">
        <v>101</v>
      </c>
      <c r="E17" s="172">
        <v>284.39999999999998</v>
      </c>
      <c r="F17" s="172">
        <v>0</v>
      </c>
      <c r="G17" s="173">
        <f>E17*F17</f>
        <v>0</v>
      </c>
      <c r="H17" s="174">
        <v>0</v>
      </c>
      <c r="I17" s="174">
        <f>E17*H17</f>
        <v>0</v>
      </c>
      <c r="J17" s="174">
        <v>0</v>
      </c>
      <c r="K17" s="174">
        <f>E17*J17</f>
        <v>0</v>
      </c>
      <c r="Q17" s="167">
        <v>2</v>
      </c>
      <c r="AA17" s="144">
        <v>1</v>
      </c>
      <c r="AB17" s="144">
        <v>1</v>
      </c>
      <c r="AC17" s="144">
        <v>1</v>
      </c>
      <c r="BB17" s="144">
        <v>1</v>
      </c>
      <c r="BC17" s="144">
        <f>IF(BB17=1,G17,0)</f>
        <v>0</v>
      </c>
      <c r="BD17" s="144">
        <f>IF(BB17=2,G17,0)</f>
        <v>0</v>
      </c>
      <c r="BE17" s="144">
        <f>IF(BB17=3,G17,0)</f>
        <v>0</v>
      </c>
      <c r="BF17" s="144">
        <f>IF(BB17=4,G17,0)</f>
        <v>0</v>
      </c>
      <c r="BG17" s="144">
        <f>IF(BB17=5,G17,0)</f>
        <v>0</v>
      </c>
      <c r="CA17" s="144">
        <v>1</v>
      </c>
      <c r="CB17" s="144">
        <v>1</v>
      </c>
      <c r="CC17" s="167"/>
      <c r="CD17" s="167"/>
    </row>
    <row r="18" spans="1:82" x14ac:dyDescent="0.2">
      <c r="A18" s="168">
        <v>7</v>
      </c>
      <c r="B18" s="169" t="s">
        <v>105</v>
      </c>
      <c r="C18" s="170" t="s">
        <v>106</v>
      </c>
      <c r="D18" s="171" t="s">
        <v>92</v>
      </c>
      <c r="E18" s="172">
        <v>132.08000000000001</v>
      </c>
      <c r="F18" s="172">
        <v>0</v>
      </c>
      <c r="G18" s="173">
        <f>E18*F18</f>
        <v>0</v>
      </c>
      <c r="H18" s="174">
        <v>0</v>
      </c>
      <c r="I18" s="174">
        <f>E18*H18</f>
        <v>0</v>
      </c>
      <c r="J18" s="174">
        <v>0</v>
      </c>
      <c r="K18" s="174">
        <f>E18*J18</f>
        <v>0</v>
      </c>
      <c r="Q18" s="167">
        <v>2</v>
      </c>
      <c r="AA18" s="144">
        <v>1</v>
      </c>
      <c r="AB18" s="144">
        <v>1</v>
      </c>
      <c r="AC18" s="144">
        <v>1</v>
      </c>
      <c r="BB18" s="144">
        <v>1</v>
      </c>
      <c r="BC18" s="144">
        <f>IF(BB18=1,G18,0)</f>
        <v>0</v>
      </c>
      <c r="BD18" s="144">
        <f>IF(BB18=2,G18,0)</f>
        <v>0</v>
      </c>
      <c r="BE18" s="144">
        <f>IF(BB18=3,G18,0)</f>
        <v>0</v>
      </c>
      <c r="BF18" s="144">
        <f>IF(BB18=4,G18,0)</f>
        <v>0</v>
      </c>
      <c r="BG18" s="144">
        <f>IF(BB18=5,G18,0)</f>
        <v>0</v>
      </c>
      <c r="CA18" s="144">
        <v>1</v>
      </c>
      <c r="CB18" s="144">
        <v>1</v>
      </c>
      <c r="CC18" s="167"/>
      <c r="CD18" s="167"/>
    </row>
    <row r="19" spans="1:82" x14ac:dyDescent="0.2">
      <c r="A19" s="175"/>
      <c r="B19" s="176"/>
      <c r="C19" s="223" t="s">
        <v>107</v>
      </c>
      <c r="D19" s="224"/>
      <c r="E19" s="178">
        <v>132.08000000000001</v>
      </c>
      <c r="F19" s="179"/>
      <c r="G19" s="180"/>
      <c r="H19" s="181"/>
      <c r="I19" s="182"/>
      <c r="J19" s="181"/>
      <c r="K19" s="182"/>
      <c r="M19" s="177" t="s">
        <v>107</v>
      </c>
      <c r="O19" s="177"/>
      <c r="Q19" s="167"/>
    </row>
    <row r="20" spans="1:82" x14ac:dyDescent="0.2">
      <c r="A20" s="168">
        <v>8</v>
      </c>
      <c r="B20" s="169" t="s">
        <v>108</v>
      </c>
      <c r="C20" s="170" t="s">
        <v>109</v>
      </c>
      <c r="D20" s="171" t="s">
        <v>92</v>
      </c>
      <c r="E20" s="172">
        <v>466.49599999999998</v>
      </c>
      <c r="F20" s="172">
        <v>0</v>
      </c>
      <c r="G20" s="173">
        <f>E20*F20</f>
        <v>0</v>
      </c>
      <c r="H20" s="174">
        <v>0</v>
      </c>
      <c r="I20" s="174">
        <f>E20*H20</f>
        <v>0</v>
      </c>
      <c r="J20" s="174">
        <v>0</v>
      </c>
      <c r="K20" s="174">
        <f>E20*J20</f>
        <v>0</v>
      </c>
      <c r="Q20" s="167">
        <v>2</v>
      </c>
      <c r="AA20" s="144">
        <v>1</v>
      </c>
      <c r="AB20" s="144">
        <v>1</v>
      </c>
      <c r="AC20" s="144">
        <v>1</v>
      </c>
      <c r="BB20" s="144">
        <v>1</v>
      </c>
      <c r="BC20" s="144">
        <f>IF(BB20=1,G20,0)</f>
        <v>0</v>
      </c>
      <c r="BD20" s="144">
        <f>IF(BB20=2,G20,0)</f>
        <v>0</v>
      </c>
      <c r="BE20" s="144">
        <f>IF(BB20=3,G20,0)</f>
        <v>0</v>
      </c>
      <c r="BF20" s="144">
        <f>IF(BB20=4,G20,0)</f>
        <v>0</v>
      </c>
      <c r="BG20" s="144">
        <f>IF(BB20=5,G20,0)</f>
        <v>0</v>
      </c>
      <c r="CA20" s="144">
        <v>1</v>
      </c>
      <c r="CB20" s="144">
        <v>1</v>
      </c>
      <c r="CC20" s="167"/>
      <c r="CD20" s="167"/>
    </row>
    <row r="21" spans="1:82" x14ac:dyDescent="0.2">
      <c r="A21" s="175"/>
      <c r="B21" s="176"/>
      <c r="C21" s="223" t="s">
        <v>110</v>
      </c>
      <c r="D21" s="224"/>
      <c r="E21" s="178">
        <v>466.49599999999998</v>
      </c>
      <c r="F21" s="179"/>
      <c r="G21" s="180"/>
      <c r="H21" s="181"/>
      <c r="I21" s="182"/>
      <c r="J21" s="181"/>
      <c r="K21" s="182"/>
      <c r="M21" s="177" t="s">
        <v>110</v>
      </c>
      <c r="O21" s="177"/>
      <c r="Q21" s="167"/>
    </row>
    <row r="22" spans="1:82" x14ac:dyDescent="0.2">
      <c r="A22" s="168">
        <v>9</v>
      </c>
      <c r="B22" s="169" t="s">
        <v>111</v>
      </c>
      <c r="C22" s="170" t="s">
        <v>112</v>
      </c>
      <c r="D22" s="171" t="s">
        <v>92</v>
      </c>
      <c r="E22" s="172">
        <v>30.911999999999999</v>
      </c>
      <c r="F22" s="172">
        <v>0</v>
      </c>
      <c r="G22" s="173">
        <f>E22*F22</f>
        <v>0</v>
      </c>
      <c r="H22" s="174">
        <v>0</v>
      </c>
      <c r="I22" s="174">
        <f>E22*H22</f>
        <v>0</v>
      </c>
      <c r="J22" s="174">
        <v>0</v>
      </c>
      <c r="K22" s="174">
        <f>E22*J22</f>
        <v>0</v>
      </c>
      <c r="Q22" s="167">
        <v>2</v>
      </c>
      <c r="AA22" s="144">
        <v>1</v>
      </c>
      <c r="AB22" s="144">
        <v>1</v>
      </c>
      <c r="AC22" s="144">
        <v>1</v>
      </c>
      <c r="BB22" s="144">
        <v>1</v>
      </c>
      <c r="BC22" s="144">
        <f>IF(BB22=1,G22,0)</f>
        <v>0</v>
      </c>
      <c r="BD22" s="144">
        <f>IF(BB22=2,G22,0)</f>
        <v>0</v>
      </c>
      <c r="BE22" s="144">
        <f>IF(BB22=3,G22,0)</f>
        <v>0</v>
      </c>
      <c r="BF22" s="144">
        <f>IF(BB22=4,G22,0)</f>
        <v>0</v>
      </c>
      <c r="BG22" s="144">
        <f>IF(BB22=5,G22,0)</f>
        <v>0</v>
      </c>
      <c r="CA22" s="144">
        <v>1</v>
      </c>
      <c r="CB22" s="144">
        <v>1</v>
      </c>
      <c r="CC22" s="167"/>
      <c r="CD22" s="167"/>
    </row>
    <row r="23" spans="1:82" x14ac:dyDescent="0.2">
      <c r="A23" s="168">
        <v>10</v>
      </c>
      <c r="B23" s="169" t="s">
        <v>113</v>
      </c>
      <c r="C23" s="170" t="s">
        <v>114</v>
      </c>
      <c r="D23" s="171" t="s">
        <v>92</v>
      </c>
      <c r="E23" s="172">
        <v>233.24799999999999</v>
      </c>
      <c r="F23" s="172">
        <v>0</v>
      </c>
      <c r="G23" s="173">
        <f>E23*F23</f>
        <v>0</v>
      </c>
      <c r="H23" s="174">
        <v>0</v>
      </c>
      <c r="I23" s="174">
        <f>E23*H23</f>
        <v>0</v>
      </c>
      <c r="J23" s="174">
        <v>0</v>
      </c>
      <c r="K23" s="174">
        <f>E23*J23</f>
        <v>0</v>
      </c>
      <c r="Q23" s="167">
        <v>2</v>
      </c>
      <c r="AA23" s="144">
        <v>1</v>
      </c>
      <c r="AB23" s="144">
        <v>1</v>
      </c>
      <c r="AC23" s="144">
        <v>1</v>
      </c>
      <c r="BB23" s="144">
        <v>1</v>
      </c>
      <c r="BC23" s="144">
        <f>IF(BB23=1,G23,0)</f>
        <v>0</v>
      </c>
      <c r="BD23" s="144">
        <f>IF(BB23=2,G23,0)</f>
        <v>0</v>
      </c>
      <c r="BE23" s="144">
        <f>IF(BB23=3,G23,0)</f>
        <v>0</v>
      </c>
      <c r="BF23" s="144">
        <f>IF(BB23=4,G23,0)</f>
        <v>0</v>
      </c>
      <c r="BG23" s="144">
        <f>IF(BB23=5,G23,0)</f>
        <v>0</v>
      </c>
      <c r="CA23" s="144">
        <v>1</v>
      </c>
      <c r="CB23" s="144">
        <v>1</v>
      </c>
      <c r="CC23" s="167"/>
      <c r="CD23" s="167"/>
    </row>
    <row r="24" spans="1:82" x14ac:dyDescent="0.2">
      <c r="A24" s="168">
        <v>11</v>
      </c>
      <c r="B24" s="169" t="s">
        <v>115</v>
      </c>
      <c r="C24" s="170" t="s">
        <v>116</v>
      </c>
      <c r="D24" s="171" t="s">
        <v>117</v>
      </c>
      <c r="E24" s="172">
        <v>55.641599999999997</v>
      </c>
      <c r="F24" s="172">
        <v>0</v>
      </c>
      <c r="G24" s="173">
        <f>E24*F24</f>
        <v>0</v>
      </c>
      <c r="H24" s="174">
        <v>0</v>
      </c>
      <c r="I24" s="174">
        <f>E24*H24</f>
        <v>0</v>
      </c>
      <c r="J24" s="174">
        <v>0</v>
      </c>
      <c r="K24" s="174">
        <f>E24*J24</f>
        <v>0</v>
      </c>
      <c r="Q24" s="167">
        <v>2</v>
      </c>
      <c r="AA24" s="144">
        <v>1</v>
      </c>
      <c r="AB24" s="144">
        <v>1</v>
      </c>
      <c r="AC24" s="144">
        <v>1</v>
      </c>
      <c r="BB24" s="144">
        <v>1</v>
      </c>
      <c r="BC24" s="144">
        <f>IF(BB24=1,G24,0)</f>
        <v>0</v>
      </c>
      <c r="BD24" s="144">
        <f>IF(BB24=2,G24,0)</f>
        <v>0</v>
      </c>
      <c r="BE24" s="144">
        <f>IF(BB24=3,G24,0)</f>
        <v>0</v>
      </c>
      <c r="BF24" s="144">
        <f>IF(BB24=4,G24,0)</f>
        <v>0</v>
      </c>
      <c r="BG24" s="144">
        <f>IF(BB24=5,G24,0)</f>
        <v>0</v>
      </c>
      <c r="CA24" s="144">
        <v>1</v>
      </c>
      <c r="CB24" s="144">
        <v>1</v>
      </c>
      <c r="CC24" s="167"/>
      <c r="CD24" s="167"/>
    </row>
    <row r="25" spans="1:82" x14ac:dyDescent="0.2">
      <c r="A25" s="175"/>
      <c r="B25" s="176"/>
      <c r="C25" s="223" t="s">
        <v>118</v>
      </c>
      <c r="D25" s="224"/>
      <c r="E25" s="178">
        <v>55.641599999999997</v>
      </c>
      <c r="F25" s="179"/>
      <c r="G25" s="180"/>
      <c r="H25" s="181"/>
      <c r="I25" s="182"/>
      <c r="J25" s="181"/>
      <c r="K25" s="182"/>
      <c r="M25" s="177" t="s">
        <v>118</v>
      </c>
      <c r="O25" s="177"/>
      <c r="Q25" s="167"/>
    </row>
    <row r="26" spans="1:82" x14ac:dyDescent="0.2">
      <c r="A26" s="168">
        <v>12</v>
      </c>
      <c r="B26" s="169" t="s">
        <v>119</v>
      </c>
      <c r="C26" s="170" t="s">
        <v>120</v>
      </c>
      <c r="D26" s="171" t="s">
        <v>92</v>
      </c>
      <c r="E26" s="172">
        <v>233.24799999999999</v>
      </c>
      <c r="F26" s="172">
        <v>0</v>
      </c>
      <c r="G26" s="173">
        <f>E26*F26</f>
        <v>0</v>
      </c>
      <c r="H26" s="174">
        <v>0</v>
      </c>
      <c r="I26" s="174">
        <f>E26*H26</f>
        <v>0</v>
      </c>
      <c r="J26" s="174">
        <v>0</v>
      </c>
      <c r="K26" s="174">
        <f>E26*J26</f>
        <v>0</v>
      </c>
      <c r="Q26" s="167">
        <v>2</v>
      </c>
      <c r="AA26" s="144">
        <v>1</v>
      </c>
      <c r="AB26" s="144">
        <v>1</v>
      </c>
      <c r="AC26" s="144">
        <v>1</v>
      </c>
      <c r="BB26" s="144">
        <v>1</v>
      </c>
      <c r="BC26" s="144">
        <f>IF(BB26=1,G26,0)</f>
        <v>0</v>
      </c>
      <c r="BD26" s="144">
        <f>IF(BB26=2,G26,0)</f>
        <v>0</v>
      </c>
      <c r="BE26" s="144">
        <f>IF(BB26=3,G26,0)</f>
        <v>0</v>
      </c>
      <c r="BF26" s="144">
        <f>IF(BB26=4,G26,0)</f>
        <v>0</v>
      </c>
      <c r="BG26" s="144">
        <f>IF(BB26=5,G26,0)</f>
        <v>0</v>
      </c>
      <c r="CA26" s="144">
        <v>1</v>
      </c>
      <c r="CB26" s="144">
        <v>1</v>
      </c>
      <c r="CC26" s="167"/>
      <c r="CD26" s="167"/>
    </row>
    <row r="27" spans="1:82" x14ac:dyDescent="0.2">
      <c r="A27" s="175"/>
      <c r="B27" s="176"/>
      <c r="C27" s="223" t="s">
        <v>121</v>
      </c>
      <c r="D27" s="224"/>
      <c r="E27" s="178">
        <v>233.24799999999999</v>
      </c>
      <c r="F27" s="179"/>
      <c r="G27" s="180"/>
      <c r="H27" s="181"/>
      <c r="I27" s="182"/>
      <c r="J27" s="181"/>
      <c r="K27" s="182"/>
      <c r="M27" s="177" t="s">
        <v>121</v>
      </c>
      <c r="O27" s="177"/>
      <c r="Q27" s="167"/>
    </row>
    <row r="28" spans="1:82" x14ac:dyDescent="0.2">
      <c r="A28" s="168">
        <v>13</v>
      </c>
      <c r="B28" s="169" t="s">
        <v>122</v>
      </c>
      <c r="C28" s="170" t="s">
        <v>123</v>
      </c>
      <c r="D28" s="171" t="s">
        <v>92</v>
      </c>
      <c r="E28" s="172">
        <v>30.911999999999999</v>
      </c>
      <c r="F28" s="172">
        <v>0</v>
      </c>
      <c r="G28" s="173">
        <f>E28*F28</f>
        <v>0</v>
      </c>
      <c r="H28" s="174">
        <v>0</v>
      </c>
      <c r="I28" s="174">
        <f>E28*H28</f>
        <v>0</v>
      </c>
      <c r="J28" s="174">
        <v>0</v>
      </c>
      <c r="K28" s="174">
        <f>E28*J28</f>
        <v>0</v>
      </c>
      <c r="Q28" s="167">
        <v>2</v>
      </c>
      <c r="AA28" s="144">
        <v>1</v>
      </c>
      <c r="AB28" s="144">
        <v>1</v>
      </c>
      <c r="AC28" s="144">
        <v>1</v>
      </c>
      <c r="BB28" s="144">
        <v>1</v>
      </c>
      <c r="BC28" s="144">
        <f>IF(BB28=1,G28,0)</f>
        <v>0</v>
      </c>
      <c r="BD28" s="144">
        <f>IF(BB28=2,G28,0)</f>
        <v>0</v>
      </c>
      <c r="BE28" s="144">
        <f>IF(BB28=3,G28,0)</f>
        <v>0</v>
      </c>
      <c r="BF28" s="144">
        <f>IF(BB28=4,G28,0)</f>
        <v>0</v>
      </c>
      <c r="BG28" s="144">
        <f>IF(BB28=5,G28,0)</f>
        <v>0</v>
      </c>
      <c r="CA28" s="144">
        <v>1</v>
      </c>
      <c r="CB28" s="144">
        <v>1</v>
      </c>
      <c r="CC28" s="167"/>
      <c r="CD28" s="167"/>
    </row>
    <row r="29" spans="1:82" x14ac:dyDescent="0.2">
      <c r="A29" s="175"/>
      <c r="B29" s="176"/>
      <c r="C29" s="223" t="s">
        <v>124</v>
      </c>
      <c r="D29" s="224"/>
      <c r="E29" s="178">
        <v>30.911999999999999</v>
      </c>
      <c r="F29" s="179"/>
      <c r="G29" s="180"/>
      <c r="H29" s="181"/>
      <c r="I29" s="182"/>
      <c r="J29" s="181"/>
      <c r="K29" s="182"/>
      <c r="M29" s="177" t="s">
        <v>124</v>
      </c>
      <c r="O29" s="177"/>
      <c r="Q29" s="167"/>
    </row>
    <row r="30" spans="1:82" x14ac:dyDescent="0.2">
      <c r="A30" s="168">
        <v>14</v>
      </c>
      <c r="B30" s="169" t="s">
        <v>125</v>
      </c>
      <c r="C30" s="170" t="s">
        <v>126</v>
      </c>
      <c r="D30" s="171" t="s">
        <v>127</v>
      </c>
      <c r="E30" s="172">
        <v>1</v>
      </c>
      <c r="F30" s="172">
        <v>0</v>
      </c>
      <c r="G30" s="173">
        <f t="shared" ref="G30:G35" si="0">E30*F30</f>
        <v>0</v>
      </c>
      <c r="H30" s="174">
        <v>0</v>
      </c>
      <c r="I30" s="174">
        <f t="shared" ref="I30:I35" si="1">E30*H30</f>
        <v>0</v>
      </c>
      <c r="J30" s="174">
        <v>0</v>
      </c>
      <c r="K30" s="174">
        <f t="shared" ref="K30:K35" si="2">E30*J30</f>
        <v>0</v>
      </c>
      <c r="Q30" s="167">
        <v>2</v>
      </c>
      <c r="AA30" s="144">
        <v>1</v>
      </c>
      <c r="AB30" s="144">
        <v>1</v>
      </c>
      <c r="AC30" s="144">
        <v>1</v>
      </c>
      <c r="BB30" s="144">
        <v>1</v>
      </c>
      <c r="BC30" s="144">
        <f t="shared" ref="BC30:BC35" si="3">IF(BB30=1,G30,0)</f>
        <v>0</v>
      </c>
      <c r="BD30" s="144">
        <f t="shared" ref="BD30:BD35" si="4">IF(BB30=2,G30,0)</f>
        <v>0</v>
      </c>
      <c r="BE30" s="144">
        <f t="shared" ref="BE30:BE35" si="5">IF(BB30=3,G30,0)</f>
        <v>0</v>
      </c>
      <c r="BF30" s="144">
        <f t="shared" ref="BF30:BF35" si="6">IF(BB30=4,G30,0)</f>
        <v>0</v>
      </c>
      <c r="BG30" s="144">
        <f t="shared" ref="BG30:BG35" si="7">IF(BB30=5,G30,0)</f>
        <v>0</v>
      </c>
      <c r="CA30" s="144">
        <v>1</v>
      </c>
      <c r="CB30" s="144">
        <v>1</v>
      </c>
      <c r="CC30" s="167"/>
      <c r="CD30" s="167"/>
    </row>
    <row r="31" spans="1:82" x14ac:dyDescent="0.2">
      <c r="A31" s="168">
        <v>15</v>
      </c>
      <c r="B31" s="169" t="s">
        <v>128</v>
      </c>
      <c r="C31" s="170" t="s">
        <v>129</v>
      </c>
      <c r="D31" s="171" t="s">
        <v>127</v>
      </c>
      <c r="E31" s="172">
        <v>1</v>
      </c>
      <c r="F31" s="172">
        <v>0</v>
      </c>
      <c r="G31" s="173">
        <f t="shared" si="0"/>
        <v>0</v>
      </c>
      <c r="H31" s="174">
        <v>0</v>
      </c>
      <c r="I31" s="174">
        <f t="shared" si="1"/>
        <v>0</v>
      </c>
      <c r="J31" s="174">
        <v>0</v>
      </c>
      <c r="K31" s="174">
        <f t="shared" si="2"/>
        <v>0</v>
      </c>
      <c r="Q31" s="167">
        <v>2</v>
      </c>
      <c r="AA31" s="144">
        <v>1</v>
      </c>
      <c r="AB31" s="144">
        <v>1</v>
      </c>
      <c r="AC31" s="144">
        <v>1</v>
      </c>
      <c r="BB31" s="144">
        <v>1</v>
      </c>
      <c r="BC31" s="144">
        <f t="shared" si="3"/>
        <v>0</v>
      </c>
      <c r="BD31" s="144">
        <f t="shared" si="4"/>
        <v>0</v>
      </c>
      <c r="BE31" s="144">
        <f t="shared" si="5"/>
        <v>0</v>
      </c>
      <c r="BF31" s="144">
        <f t="shared" si="6"/>
        <v>0</v>
      </c>
      <c r="BG31" s="144">
        <f t="shared" si="7"/>
        <v>0</v>
      </c>
      <c r="CA31" s="144">
        <v>1</v>
      </c>
      <c r="CB31" s="144">
        <v>1</v>
      </c>
      <c r="CC31" s="167"/>
      <c r="CD31" s="167"/>
    </row>
    <row r="32" spans="1:82" x14ac:dyDescent="0.2">
      <c r="A32" s="168">
        <v>16</v>
      </c>
      <c r="B32" s="169" t="s">
        <v>130</v>
      </c>
      <c r="C32" s="170" t="s">
        <v>131</v>
      </c>
      <c r="D32" s="171" t="s">
        <v>127</v>
      </c>
      <c r="E32" s="172">
        <v>1</v>
      </c>
      <c r="F32" s="172">
        <v>0</v>
      </c>
      <c r="G32" s="173">
        <f t="shared" si="0"/>
        <v>0</v>
      </c>
      <c r="H32" s="174">
        <v>0</v>
      </c>
      <c r="I32" s="174">
        <f t="shared" si="1"/>
        <v>0</v>
      </c>
      <c r="J32" s="174">
        <v>0</v>
      </c>
      <c r="K32" s="174">
        <f t="shared" si="2"/>
        <v>0</v>
      </c>
      <c r="Q32" s="167">
        <v>2</v>
      </c>
      <c r="AA32" s="144">
        <v>1</v>
      </c>
      <c r="AB32" s="144">
        <v>1</v>
      </c>
      <c r="AC32" s="144">
        <v>1</v>
      </c>
      <c r="BB32" s="144">
        <v>1</v>
      </c>
      <c r="BC32" s="144">
        <f t="shared" si="3"/>
        <v>0</v>
      </c>
      <c r="BD32" s="144">
        <f t="shared" si="4"/>
        <v>0</v>
      </c>
      <c r="BE32" s="144">
        <f t="shared" si="5"/>
        <v>0</v>
      </c>
      <c r="BF32" s="144">
        <f t="shared" si="6"/>
        <v>0</v>
      </c>
      <c r="BG32" s="144">
        <f t="shared" si="7"/>
        <v>0</v>
      </c>
      <c r="CA32" s="144">
        <v>1</v>
      </c>
      <c r="CB32" s="144">
        <v>1</v>
      </c>
      <c r="CC32" s="167"/>
      <c r="CD32" s="167"/>
    </row>
    <row r="33" spans="1:82" x14ac:dyDescent="0.2">
      <c r="A33" s="168">
        <v>17</v>
      </c>
      <c r="B33" s="169" t="s">
        <v>132</v>
      </c>
      <c r="C33" s="170" t="s">
        <v>133</v>
      </c>
      <c r="D33" s="171" t="s">
        <v>101</v>
      </c>
      <c r="E33" s="172">
        <v>310</v>
      </c>
      <c r="F33" s="172">
        <v>0</v>
      </c>
      <c r="G33" s="173">
        <f t="shared" si="0"/>
        <v>0</v>
      </c>
      <c r="H33" s="174">
        <v>0</v>
      </c>
      <c r="I33" s="174">
        <f t="shared" si="1"/>
        <v>0</v>
      </c>
      <c r="J33" s="174">
        <v>0</v>
      </c>
      <c r="K33" s="174">
        <f t="shared" si="2"/>
        <v>0</v>
      </c>
      <c r="Q33" s="167">
        <v>2</v>
      </c>
      <c r="AA33" s="144">
        <v>1</v>
      </c>
      <c r="AB33" s="144">
        <v>1</v>
      </c>
      <c r="AC33" s="144">
        <v>1</v>
      </c>
      <c r="BB33" s="144">
        <v>1</v>
      </c>
      <c r="BC33" s="144">
        <f t="shared" si="3"/>
        <v>0</v>
      </c>
      <c r="BD33" s="144">
        <f t="shared" si="4"/>
        <v>0</v>
      </c>
      <c r="BE33" s="144">
        <f t="shared" si="5"/>
        <v>0</v>
      </c>
      <c r="BF33" s="144">
        <f t="shared" si="6"/>
        <v>0</v>
      </c>
      <c r="BG33" s="144">
        <f t="shared" si="7"/>
        <v>0</v>
      </c>
      <c r="CA33" s="144">
        <v>1</v>
      </c>
      <c r="CB33" s="144">
        <v>1</v>
      </c>
      <c r="CC33" s="167"/>
      <c r="CD33" s="167"/>
    </row>
    <row r="34" spans="1:82" x14ac:dyDescent="0.2">
      <c r="A34" s="168">
        <v>18</v>
      </c>
      <c r="B34" s="169" t="s">
        <v>134</v>
      </c>
      <c r="C34" s="170" t="s">
        <v>135</v>
      </c>
      <c r="D34" s="171" t="s">
        <v>127</v>
      </c>
      <c r="E34" s="172">
        <v>1</v>
      </c>
      <c r="F34" s="172">
        <v>0</v>
      </c>
      <c r="G34" s="173">
        <f t="shared" si="0"/>
        <v>0</v>
      </c>
      <c r="H34" s="174">
        <v>0</v>
      </c>
      <c r="I34" s="174">
        <f t="shared" si="1"/>
        <v>0</v>
      </c>
      <c r="J34" s="174">
        <v>0</v>
      </c>
      <c r="K34" s="174">
        <f t="shared" si="2"/>
        <v>0</v>
      </c>
      <c r="Q34" s="167">
        <v>2</v>
      </c>
      <c r="AA34" s="144">
        <v>1</v>
      </c>
      <c r="AB34" s="144">
        <v>1</v>
      </c>
      <c r="AC34" s="144">
        <v>1</v>
      </c>
      <c r="BB34" s="144">
        <v>1</v>
      </c>
      <c r="BC34" s="144">
        <f t="shared" si="3"/>
        <v>0</v>
      </c>
      <c r="BD34" s="144">
        <f t="shared" si="4"/>
        <v>0</v>
      </c>
      <c r="BE34" s="144">
        <f t="shared" si="5"/>
        <v>0</v>
      </c>
      <c r="BF34" s="144">
        <f t="shared" si="6"/>
        <v>0</v>
      </c>
      <c r="BG34" s="144">
        <f t="shared" si="7"/>
        <v>0</v>
      </c>
      <c r="CA34" s="144">
        <v>1</v>
      </c>
      <c r="CB34" s="144">
        <v>1</v>
      </c>
      <c r="CC34" s="167"/>
      <c r="CD34" s="167"/>
    </row>
    <row r="35" spans="1:82" x14ac:dyDescent="0.2">
      <c r="A35" s="168">
        <v>19</v>
      </c>
      <c r="B35" s="169" t="s">
        <v>136</v>
      </c>
      <c r="C35" s="170" t="s">
        <v>137</v>
      </c>
      <c r="D35" s="171" t="s">
        <v>138</v>
      </c>
      <c r="E35" s="172">
        <v>53.075899999999997</v>
      </c>
      <c r="F35" s="172">
        <v>0</v>
      </c>
      <c r="G35" s="173">
        <f t="shared" si="0"/>
        <v>0</v>
      </c>
      <c r="H35" s="174">
        <v>0</v>
      </c>
      <c r="I35" s="174">
        <f t="shared" si="1"/>
        <v>0</v>
      </c>
      <c r="J35" s="174">
        <v>0</v>
      </c>
      <c r="K35" s="174">
        <f t="shared" si="2"/>
        <v>0</v>
      </c>
      <c r="Q35" s="167">
        <v>2</v>
      </c>
      <c r="AA35" s="144">
        <v>3</v>
      </c>
      <c r="AB35" s="144">
        <v>1</v>
      </c>
      <c r="AC35" s="144">
        <v>58337306</v>
      </c>
      <c r="BB35" s="144">
        <v>1</v>
      </c>
      <c r="BC35" s="144">
        <f t="shared" si="3"/>
        <v>0</v>
      </c>
      <c r="BD35" s="144">
        <f t="shared" si="4"/>
        <v>0</v>
      </c>
      <c r="BE35" s="144">
        <f t="shared" si="5"/>
        <v>0</v>
      </c>
      <c r="BF35" s="144">
        <f t="shared" si="6"/>
        <v>0</v>
      </c>
      <c r="BG35" s="144">
        <f t="shared" si="7"/>
        <v>0</v>
      </c>
      <c r="CA35" s="144">
        <v>3</v>
      </c>
      <c r="CB35" s="144">
        <v>1</v>
      </c>
      <c r="CC35" s="167"/>
      <c r="CD35" s="167"/>
    </row>
    <row r="36" spans="1:82" x14ac:dyDescent="0.2">
      <c r="A36" s="175"/>
      <c r="B36" s="176"/>
      <c r="C36" s="223" t="s">
        <v>139</v>
      </c>
      <c r="D36" s="224"/>
      <c r="E36" s="178">
        <v>53.075899999999997</v>
      </c>
      <c r="F36" s="179"/>
      <c r="G36" s="180"/>
      <c r="H36" s="181"/>
      <c r="I36" s="182"/>
      <c r="J36" s="181"/>
      <c r="K36" s="182"/>
      <c r="M36" s="177" t="s">
        <v>139</v>
      </c>
      <c r="O36" s="177"/>
      <c r="Q36" s="167"/>
    </row>
    <row r="37" spans="1:82" x14ac:dyDescent="0.2">
      <c r="A37" s="183"/>
      <c r="B37" s="184" t="s">
        <v>80</v>
      </c>
      <c r="C37" s="185" t="str">
        <f>CONCATENATE(B7," ",C7)</f>
        <v>1 Zemní práce</v>
      </c>
      <c r="D37" s="186"/>
      <c r="E37" s="187"/>
      <c r="F37" s="188"/>
      <c r="G37" s="189">
        <f>SUM(G7:G36)</f>
        <v>0</v>
      </c>
      <c r="H37" s="190"/>
      <c r="I37" s="191">
        <f>SUM(I7:I36)</f>
        <v>0.43023599999999995</v>
      </c>
      <c r="J37" s="190"/>
      <c r="K37" s="191">
        <f>SUM(K7:K36)</f>
        <v>0</v>
      </c>
      <c r="Q37" s="167">
        <v>4</v>
      </c>
      <c r="BC37" s="192">
        <f>SUM(BC7:BC36)</f>
        <v>0</v>
      </c>
      <c r="BD37" s="192">
        <f>SUM(BD7:BD36)</f>
        <v>0</v>
      </c>
      <c r="BE37" s="192">
        <f>SUM(BE7:BE36)</f>
        <v>0</v>
      </c>
      <c r="BF37" s="192">
        <f>SUM(BF7:BF36)</f>
        <v>0</v>
      </c>
      <c r="BG37" s="192">
        <f>SUM(BG7:BG36)</f>
        <v>0</v>
      </c>
    </row>
    <row r="38" spans="1:82" x14ac:dyDescent="0.2">
      <c r="A38" s="159" t="s">
        <v>76</v>
      </c>
      <c r="B38" s="160" t="s">
        <v>140</v>
      </c>
      <c r="C38" s="161" t="s">
        <v>141</v>
      </c>
      <c r="D38" s="162"/>
      <c r="E38" s="163"/>
      <c r="F38" s="163"/>
      <c r="G38" s="164"/>
      <c r="H38" s="165"/>
      <c r="I38" s="166"/>
      <c r="J38" s="165"/>
      <c r="K38" s="166"/>
      <c r="Q38" s="167">
        <v>1</v>
      </c>
    </row>
    <row r="39" spans="1:82" x14ac:dyDescent="0.2">
      <c r="A39" s="168">
        <v>20</v>
      </c>
      <c r="B39" s="169" t="s">
        <v>142</v>
      </c>
      <c r="C39" s="170" t="s">
        <v>143</v>
      </c>
      <c r="D39" s="171" t="s">
        <v>117</v>
      </c>
      <c r="E39" s="172">
        <v>0.43023600000000001</v>
      </c>
      <c r="F39" s="172">
        <v>0</v>
      </c>
      <c r="G39" s="173">
        <f>E39*F39</f>
        <v>0</v>
      </c>
      <c r="H39" s="174">
        <v>0</v>
      </c>
      <c r="I39" s="174">
        <f>E39*H39</f>
        <v>0</v>
      </c>
      <c r="J39" s="174">
        <v>0</v>
      </c>
      <c r="K39" s="174">
        <f>E39*J39</f>
        <v>0</v>
      </c>
      <c r="Q39" s="167">
        <v>2</v>
      </c>
      <c r="AA39" s="144">
        <v>7</v>
      </c>
      <c r="AB39" s="144">
        <v>1</v>
      </c>
      <c r="AC39" s="144">
        <v>2</v>
      </c>
      <c r="BB39" s="144">
        <v>1</v>
      </c>
      <c r="BC39" s="144">
        <f>IF(BB39=1,G39,0)</f>
        <v>0</v>
      </c>
      <c r="BD39" s="144">
        <f>IF(BB39=2,G39,0)</f>
        <v>0</v>
      </c>
      <c r="BE39" s="144">
        <f>IF(BB39=3,G39,0)</f>
        <v>0</v>
      </c>
      <c r="BF39" s="144">
        <f>IF(BB39=4,G39,0)</f>
        <v>0</v>
      </c>
      <c r="BG39" s="144">
        <f>IF(BB39=5,G39,0)</f>
        <v>0</v>
      </c>
      <c r="CA39" s="144">
        <v>7</v>
      </c>
      <c r="CB39" s="144">
        <v>1</v>
      </c>
      <c r="CC39" s="167"/>
      <c r="CD39" s="167"/>
    </row>
    <row r="40" spans="1:82" x14ac:dyDescent="0.2">
      <c r="A40" s="183"/>
      <c r="B40" s="184" t="s">
        <v>80</v>
      </c>
      <c r="C40" s="185" t="str">
        <f>CONCATENATE(B38," ",C38)</f>
        <v>99 Staveništní přesun hmot</v>
      </c>
      <c r="D40" s="186"/>
      <c r="E40" s="187"/>
      <c r="F40" s="188"/>
      <c r="G40" s="189">
        <f>SUM(G38:G39)</f>
        <v>0</v>
      </c>
      <c r="H40" s="190"/>
      <c r="I40" s="191">
        <f>SUM(I38:I39)</f>
        <v>0</v>
      </c>
      <c r="J40" s="190"/>
      <c r="K40" s="191">
        <f>SUM(K38:K39)</f>
        <v>0</v>
      </c>
      <c r="Q40" s="167">
        <v>4</v>
      </c>
      <c r="BC40" s="192">
        <f>SUM(BC38:BC39)</f>
        <v>0</v>
      </c>
      <c r="BD40" s="192">
        <f>SUM(BD38:BD39)</f>
        <v>0</v>
      </c>
      <c r="BE40" s="192">
        <f>SUM(BE38:BE39)</f>
        <v>0</v>
      </c>
      <c r="BF40" s="192">
        <f>SUM(BF38:BF39)</f>
        <v>0</v>
      </c>
      <c r="BG40" s="192">
        <f>SUM(BG38:BG39)</f>
        <v>0</v>
      </c>
    </row>
    <row r="41" spans="1:82" x14ac:dyDescent="0.2">
      <c r="A41" s="159" t="s">
        <v>76</v>
      </c>
      <c r="B41" s="160" t="s">
        <v>144</v>
      </c>
      <c r="C41" s="161" t="s">
        <v>145</v>
      </c>
      <c r="D41" s="162"/>
      <c r="E41" s="163"/>
      <c r="F41" s="163"/>
      <c r="G41" s="164"/>
      <c r="H41" s="165"/>
      <c r="I41" s="166"/>
      <c r="J41" s="165"/>
      <c r="K41" s="166"/>
      <c r="Q41" s="167">
        <v>1</v>
      </c>
    </row>
    <row r="42" spans="1:82" ht="22.5" x14ac:dyDescent="0.2">
      <c r="A42" s="168">
        <v>21</v>
      </c>
      <c r="B42" s="169" t="s">
        <v>146</v>
      </c>
      <c r="C42" s="170" t="s">
        <v>147</v>
      </c>
      <c r="D42" s="171" t="s">
        <v>89</v>
      </c>
      <c r="E42" s="172">
        <v>90</v>
      </c>
      <c r="F42" s="172">
        <v>0</v>
      </c>
      <c r="G42" s="173">
        <f>E42*F42</f>
        <v>0</v>
      </c>
      <c r="H42" s="174">
        <v>3.0000000000000001E-5</v>
      </c>
      <c r="I42" s="174">
        <f>E42*H42</f>
        <v>2.7000000000000001E-3</v>
      </c>
      <c r="J42" s="174">
        <v>0</v>
      </c>
      <c r="K42" s="174">
        <f>E42*J42</f>
        <v>0</v>
      </c>
      <c r="Q42" s="167">
        <v>2</v>
      </c>
      <c r="AA42" s="144">
        <v>1</v>
      </c>
      <c r="AB42" s="144">
        <v>9</v>
      </c>
      <c r="AC42" s="144">
        <v>9</v>
      </c>
      <c r="BB42" s="144">
        <v>4</v>
      </c>
      <c r="BC42" s="144">
        <f>IF(BB42=1,G42,0)</f>
        <v>0</v>
      </c>
      <c r="BD42" s="144">
        <f>IF(BB42=2,G42,0)</f>
        <v>0</v>
      </c>
      <c r="BE42" s="144">
        <f>IF(BB42=3,G42,0)</f>
        <v>0</v>
      </c>
      <c r="BF42" s="144">
        <f>IF(BB42=4,G42,0)</f>
        <v>0</v>
      </c>
      <c r="BG42" s="144">
        <f>IF(BB42=5,G42,0)</f>
        <v>0</v>
      </c>
      <c r="CA42" s="144">
        <v>1</v>
      </c>
      <c r="CB42" s="144">
        <v>9</v>
      </c>
      <c r="CC42" s="167"/>
      <c r="CD42" s="167"/>
    </row>
    <row r="43" spans="1:82" x14ac:dyDescent="0.2">
      <c r="A43" s="183"/>
      <c r="B43" s="184" t="s">
        <v>80</v>
      </c>
      <c r="C43" s="185" t="str">
        <f>CONCATENATE(B41," ",C41)</f>
        <v>M21 Elektromontáže</v>
      </c>
      <c r="D43" s="186"/>
      <c r="E43" s="187"/>
      <c r="F43" s="188"/>
      <c r="G43" s="189">
        <f>SUM(G41:G42)</f>
        <v>0</v>
      </c>
      <c r="H43" s="190"/>
      <c r="I43" s="191">
        <f>SUM(I41:I42)</f>
        <v>2.7000000000000001E-3</v>
      </c>
      <c r="J43" s="190"/>
      <c r="K43" s="191">
        <f>SUM(K41:K42)</f>
        <v>0</v>
      </c>
      <c r="Q43" s="167">
        <v>4</v>
      </c>
      <c r="BC43" s="192">
        <f>SUM(BC41:BC42)</f>
        <v>0</v>
      </c>
      <c r="BD43" s="192">
        <f>SUM(BD41:BD42)</f>
        <v>0</v>
      </c>
      <c r="BE43" s="192">
        <f>SUM(BE41:BE42)</f>
        <v>0</v>
      </c>
      <c r="BF43" s="192">
        <f>SUM(BF41:BF42)</f>
        <v>0</v>
      </c>
      <c r="BG43" s="192">
        <f>SUM(BG41:BG42)</f>
        <v>0</v>
      </c>
    </row>
    <row r="44" spans="1:82" x14ac:dyDescent="0.2">
      <c r="A44" s="159" t="s">
        <v>76</v>
      </c>
      <c r="B44" s="160" t="s">
        <v>148</v>
      </c>
      <c r="C44" s="161" t="s">
        <v>149</v>
      </c>
      <c r="D44" s="162"/>
      <c r="E44" s="163"/>
      <c r="F44" s="163"/>
      <c r="G44" s="164"/>
      <c r="H44" s="165"/>
      <c r="I44" s="166"/>
      <c r="J44" s="165"/>
      <c r="K44" s="166"/>
      <c r="Q44" s="167">
        <v>1</v>
      </c>
    </row>
    <row r="45" spans="1:82" x14ac:dyDescent="0.2">
      <c r="A45" s="168">
        <v>22</v>
      </c>
      <c r="B45" s="169" t="s">
        <v>150</v>
      </c>
      <c r="C45" s="170" t="s">
        <v>151</v>
      </c>
      <c r="D45" s="171" t="s">
        <v>152</v>
      </c>
      <c r="E45" s="172">
        <v>54</v>
      </c>
      <c r="F45" s="172">
        <v>0</v>
      </c>
      <c r="G45" s="173">
        <f t="shared" ref="G45:G68" si="8">E45*F45</f>
        <v>0</v>
      </c>
      <c r="H45" s="174">
        <v>0</v>
      </c>
      <c r="I45" s="174">
        <f t="shared" ref="I45:I68" si="9">E45*H45</f>
        <v>0</v>
      </c>
      <c r="J45" s="174">
        <v>0</v>
      </c>
      <c r="K45" s="174">
        <f t="shared" ref="K45:K68" si="10">E45*J45</f>
        <v>0</v>
      </c>
      <c r="Q45" s="167">
        <v>2</v>
      </c>
      <c r="AA45" s="144">
        <v>1</v>
      </c>
      <c r="AB45" s="144">
        <v>9</v>
      </c>
      <c r="AC45" s="144">
        <v>9</v>
      </c>
      <c r="BB45" s="144">
        <v>4</v>
      </c>
      <c r="BC45" s="144">
        <f t="shared" ref="BC45:BC68" si="11">IF(BB45=1,G45,0)</f>
        <v>0</v>
      </c>
      <c r="BD45" s="144">
        <f t="shared" ref="BD45:BD68" si="12">IF(BB45=2,G45,0)</f>
        <v>0</v>
      </c>
      <c r="BE45" s="144">
        <f t="shared" ref="BE45:BE68" si="13">IF(BB45=3,G45,0)</f>
        <v>0</v>
      </c>
      <c r="BF45" s="144">
        <f t="shared" ref="BF45:BF68" si="14">IF(BB45=4,G45,0)</f>
        <v>0</v>
      </c>
      <c r="BG45" s="144">
        <f t="shared" ref="BG45:BG68" si="15">IF(BB45=5,G45,0)</f>
        <v>0</v>
      </c>
      <c r="CA45" s="144">
        <v>1</v>
      </c>
      <c r="CB45" s="144">
        <v>9</v>
      </c>
      <c r="CC45" s="167"/>
      <c r="CD45" s="167"/>
    </row>
    <row r="46" spans="1:82" x14ac:dyDescent="0.2">
      <c r="A46" s="168">
        <v>23</v>
      </c>
      <c r="B46" s="169" t="s">
        <v>153</v>
      </c>
      <c r="C46" s="170" t="s">
        <v>154</v>
      </c>
      <c r="D46" s="171" t="s">
        <v>89</v>
      </c>
      <c r="E46" s="172">
        <v>80</v>
      </c>
      <c r="F46" s="172">
        <v>0</v>
      </c>
      <c r="G46" s="173">
        <f t="shared" si="8"/>
        <v>0</v>
      </c>
      <c r="H46" s="174">
        <v>0</v>
      </c>
      <c r="I46" s="174">
        <f t="shared" si="9"/>
        <v>0</v>
      </c>
      <c r="J46" s="174">
        <v>0</v>
      </c>
      <c r="K46" s="174">
        <f t="shared" si="10"/>
        <v>0</v>
      </c>
      <c r="Q46" s="167">
        <v>2</v>
      </c>
      <c r="AA46" s="144">
        <v>1</v>
      </c>
      <c r="AB46" s="144">
        <v>9</v>
      </c>
      <c r="AC46" s="144">
        <v>9</v>
      </c>
      <c r="BB46" s="144">
        <v>4</v>
      </c>
      <c r="BC46" s="144">
        <f t="shared" si="11"/>
        <v>0</v>
      </c>
      <c r="BD46" s="144">
        <f t="shared" si="12"/>
        <v>0</v>
      </c>
      <c r="BE46" s="144">
        <f t="shared" si="13"/>
        <v>0</v>
      </c>
      <c r="BF46" s="144">
        <f t="shared" si="14"/>
        <v>0</v>
      </c>
      <c r="BG46" s="144">
        <f t="shared" si="15"/>
        <v>0</v>
      </c>
      <c r="CA46" s="144">
        <v>1</v>
      </c>
      <c r="CB46" s="144">
        <v>9</v>
      </c>
      <c r="CC46" s="167"/>
      <c r="CD46" s="167"/>
    </row>
    <row r="47" spans="1:82" x14ac:dyDescent="0.2">
      <c r="A47" s="168">
        <v>24</v>
      </c>
      <c r="B47" s="169" t="s">
        <v>155</v>
      </c>
      <c r="C47" s="170" t="s">
        <v>156</v>
      </c>
      <c r="D47" s="171" t="s">
        <v>157</v>
      </c>
      <c r="E47" s="172">
        <v>1</v>
      </c>
      <c r="F47" s="172">
        <v>0</v>
      </c>
      <c r="G47" s="173">
        <f t="shared" si="8"/>
        <v>0</v>
      </c>
      <c r="H47" s="174">
        <v>0</v>
      </c>
      <c r="I47" s="174">
        <f t="shared" si="9"/>
        <v>0</v>
      </c>
      <c r="J47" s="174">
        <v>0</v>
      </c>
      <c r="K47" s="174">
        <f t="shared" si="10"/>
        <v>0</v>
      </c>
      <c r="Q47" s="167">
        <v>2</v>
      </c>
      <c r="AA47" s="144">
        <v>1</v>
      </c>
      <c r="AB47" s="144">
        <v>9</v>
      </c>
      <c r="AC47" s="144">
        <v>9</v>
      </c>
      <c r="BB47" s="144">
        <v>4</v>
      </c>
      <c r="BC47" s="144">
        <f t="shared" si="11"/>
        <v>0</v>
      </c>
      <c r="BD47" s="144">
        <f t="shared" si="12"/>
        <v>0</v>
      </c>
      <c r="BE47" s="144">
        <f t="shared" si="13"/>
        <v>0</v>
      </c>
      <c r="BF47" s="144">
        <f t="shared" si="14"/>
        <v>0</v>
      </c>
      <c r="BG47" s="144">
        <f t="shared" si="15"/>
        <v>0</v>
      </c>
      <c r="CA47" s="144">
        <v>1</v>
      </c>
      <c r="CB47" s="144">
        <v>9</v>
      </c>
      <c r="CC47" s="167"/>
      <c r="CD47" s="167"/>
    </row>
    <row r="48" spans="1:82" ht="22.5" x14ac:dyDescent="0.2">
      <c r="A48" s="168">
        <v>25</v>
      </c>
      <c r="B48" s="169" t="s">
        <v>158</v>
      </c>
      <c r="C48" s="170" t="s">
        <v>159</v>
      </c>
      <c r="D48" s="171" t="s">
        <v>152</v>
      </c>
      <c r="E48" s="172">
        <v>2</v>
      </c>
      <c r="F48" s="172">
        <v>0</v>
      </c>
      <c r="G48" s="173">
        <f t="shared" si="8"/>
        <v>0</v>
      </c>
      <c r="H48" s="174">
        <v>0</v>
      </c>
      <c r="I48" s="174">
        <f t="shared" si="9"/>
        <v>0</v>
      </c>
      <c r="J48" s="174">
        <v>0</v>
      </c>
      <c r="K48" s="174">
        <f t="shared" si="10"/>
        <v>0</v>
      </c>
      <c r="Q48" s="167">
        <v>2</v>
      </c>
      <c r="AA48" s="144">
        <v>1</v>
      </c>
      <c r="AB48" s="144">
        <v>9</v>
      </c>
      <c r="AC48" s="144">
        <v>9</v>
      </c>
      <c r="BB48" s="144">
        <v>4</v>
      </c>
      <c r="BC48" s="144">
        <f t="shared" si="11"/>
        <v>0</v>
      </c>
      <c r="BD48" s="144">
        <f t="shared" si="12"/>
        <v>0</v>
      </c>
      <c r="BE48" s="144">
        <f t="shared" si="13"/>
        <v>0</v>
      </c>
      <c r="BF48" s="144">
        <f t="shared" si="14"/>
        <v>0</v>
      </c>
      <c r="BG48" s="144">
        <f t="shared" si="15"/>
        <v>0</v>
      </c>
      <c r="CA48" s="144">
        <v>1</v>
      </c>
      <c r="CB48" s="144">
        <v>9</v>
      </c>
      <c r="CC48" s="167"/>
      <c r="CD48" s="167"/>
    </row>
    <row r="49" spans="1:82" ht="22.5" x14ac:dyDescent="0.2">
      <c r="A49" s="168">
        <v>26</v>
      </c>
      <c r="B49" s="169" t="s">
        <v>160</v>
      </c>
      <c r="C49" s="170" t="s">
        <v>161</v>
      </c>
      <c r="D49" s="171" t="s">
        <v>152</v>
      </c>
      <c r="E49" s="172">
        <v>4</v>
      </c>
      <c r="F49" s="172">
        <v>0</v>
      </c>
      <c r="G49" s="173">
        <f t="shared" si="8"/>
        <v>0</v>
      </c>
      <c r="H49" s="174">
        <v>1.0000000000000001E-5</v>
      </c>
      <c r="I49" s="174">
        <f t="shared" si="9"/>
        <v>4.0000000000000003E-5</v>
      </c>
      <c r="J49" s="174">
        <v>0</v>
      </c>
      <c r="K49" s="174">
        <f t="shared" si="10"/>
        <v>0</v>
      </c>
      <c r="Q49" s="167">
        <v>2</v>
      </c>
      <c r="AA49" s="144">
        <v>1</v>
      </c>
      <c r="AB49" s="144">
        <v>9</v>
      </c>
      <c r="AC49" s="144">
        <v>9</v>
      </c>
      <c r="BB49" s="144">
        <v>4</v>
      </c>
      <c r="BC49" s="144">
        <f t="shared" si="11"/>
        <v>0</v>
      </c>
      <c r="BD49" s="144">
        <f t="shared" si="12"/>
        <v>0</v>
      </c>
      <c r="BE49" s="144">
        <f t="shared" si="13"/>
        <v>0</v>
      </c>
      <c r="BF49" s="144">
        <f t="shared" si="14"/>
        <v>0</v>
      </c>
      <c r="BG49" s="144">
        <f t="shared" si="15"/>
        <v>0</v>
      </c>
      <c r="CA49" s="144">
        <v>1</v>
      </c>
      <c r="CB49" s="144">
        <v>9</v>
      </c>
      <c r="CC49" s="167"/>
      <c r="CD49" s="167"/>
    </row>
    <row r="50" spans="1:82" ht="22.5" x14ac:dyDescent="0.2">
      <c r="A50" s="168">
        <v>27</v>
      </c>
      <c r="B50" s="169" t="s">
        <v>162</v>
      </c>
      <c r="C50" s="170" t="s">
        <v>163</v>
      </c>
      <c r="D50" s="171" t="s">
        <v>89</v>
      </c>
      <c r="E50" s="172">
        <v>84</v>
      </c>
      <c r="F50" s="172">
        <v>0</v>
      </c>
      <c r="G50" s="173">
        <f t="shared" si="8"/>
        <v>0</v>
      </c>
      <c r="H50" s="174">
        <v>0</v>
      </c>
      <c r="I50" s="174">
        <f t="shared" si="9"/>
        <v>0</v>
      </c>
      <c r="J50" s="174">
        <v>0</v>
      </c>
      <c r="K50" s="174">
        <f t="shared" si="10"/>
        <v>0</v>
      </c>
      <c r="Q50" s="167">
        <v>2</v>
      </c>
      <c r="AA50" s="144">
        <v>1</v>
      </c>
      <c r="AB50" s="144">
        <v>9</v>
      </c>
      <c r="AC50" s="144">
        <v>9</v>
      </c>
      <c r="BB50" s="144">
        <v>4</v>
      </c>
      <c r="BC50" s="144">
        <f t="shared" si="11"/>
        <v>0</v>
      </c>
      <c r="BD50" s="144">
        <f t="shared" si="12"/>
        <v>0</v>
      </c>
      <c r="BE50" s="144">
        <f t="shared" si="13"/>
        <v>0</v>
      </c>
      <c r="BF50" s="144">
        <f t="shared" si="14"/>
        <v>0</v>
      </c>
      <c r="BG50" s="144">
        <f t="shared" si="15"/>
        <v>0</v>
      </c>
      <c r="CA50" s="144">
        <v>1</v>
      </c>
      <c r="CB50" s="144">
        <v>9</v>
      </c>
      <c r="CC50" s="167"/>
      <c r="CD50" s="167"/>
    </row>
    <row r="51" spans="1:82" ht="22.5" x14ac:dyDescent="0.2">
      <c r="A51" s="168">
        <v>28</v>
      </c>
      <c r="B51" s="169" t="s">
        <v>164</v>
      </c>
      <c r="C51" s="170" t="s">
        <v>165</v>
      </c>
      <c r="D51" s="171" t="s">
        <v>89</v>
      </c>
      <c r="E51" s="172">
        <v>20</v>
      </c>
      <c r="F51" s="172">
        <v>0</v>
      </c>
      <c r="G51" s="173">
        <f t="shared" si="8"/>
        <v>0</v>
      </c>
      <c r="H51" s="174">
        <v>0</v>
      </c>
      <c r="I51" s="174">
        <f t="shared" si="9"/>
        <v>0</v>
      </c>
      <c r="J51" s="174">
        <v>0</v>
      </c>
      <c r="K51" s="174">
        <f t="shared" si="10"/>
        <v>0</v>
      </c>
      <c r="Q51" s="167">
        <v>2</v>
      </c>
      <c r="AA51" s="144">
        <v>1</v>
      </c>
      <c r="AB51" s="144">
        <v>9</v>
      </c>
      <c r="AC51" s="144">
        <v>9</v>
      </c>
      <c r="BB51" s="144">
        <v>4</v>
      </c>
      <c r="BC51" s="144">
        <f t="shared" si="11"/>
        <v>0</v>
      </c>
      <c r="BD51" s="144">
        <f t="shared" si="12"/>
        <v>0</v>
      </c>
      <c r="BE51" s="144">
        <f t="shared" si="13"/>
        <v>0</v>
      </c>
      <c r="BF51" s="144">
        <f t="shared" si="14"/>
        <v>0</v>
      </c>
      <c r="BG51" s="144">
        <f t="shared" si="15"/>
        <v>0</v>
      </c>
      <c r="CA51" s="144">
        <v>1</v>
      </c>
      <c r="CB51" s="144">
        <v>9</v>
      </c>
      <c r="CC51" s="167"/>
      <c r="CD51" s="167"/>
    </row>
    <row r="52" spans="1:82" ht="22.5" x14ac:dyDescent="0.2">
      <c r="A52" s="168">
        <v>29</v>
      </c>
      <c r="B52" s="169" t="s">
        <v>166</v>
      </c>
      <c r="C52" s="170" t="s">
        <v>167</v>
      </c>
      <c r="D52" s="171" t="s">
        <v>152</v>
      </c>
      <c r="E52" s="172">
        <v>7</v>
      </c>
      <c r="F52" s="172">
        <v>0</v>
      </c>
      <c r="G52" s="173">
        <f t="shared" si="8"/>
        <v>0</v>
      </c>
      <c r="H52" s="174">
        <v>0</v>
      </c>
      <c r="I52" s="174">
        <f t="shared" si="9"/>
        <v>0</v>
      </c>
      <c r="J52" s="174">
        <v>0</v>
      </c>
      <c r="K52" s="174">
        <f t="shared" si="10"/>
        <v>0</v>
      </c>
      <c r="Q52" s="167">
        <v>2</v>
      </c>
      <c r="AA52" s="144">
        <v>1</v>
      </c>
      <c r="AB52" s="144">
        <v>9</v>
      </c>
      <c r="AC52" s="144">
        <v>9</v>
      </c>
      <c r="BB52" s="144">
        <v>4</v>
      </c>
      <c r="BC52" s="144">
        <f t="shared" si="11"/>
        <v>0</v>
      </c>
      <c r="BD52" s="144">
        <f t="shared" si="12"/>
        <v>0</v>
      </c>
      <c r="BE52" s="144">
        <f t="shared" si="13"/>
        <v>0</v>
      </c>
      <c r="BF52" s="144">
        <f t="shared" si="14"/>
        <v>0</v>
      </c>
      <c r="BG52" s="144">
        <f t="shared" si="15"/>
        <v>0</v>
      </c>
      <c r="CA52" s="144">
        <v>1</v>
      </c>
      <c r="CB52" s="144">
        <v>9</v>
      </c>
      <c r="CC52" s="167"/>
      <c r="CD52" s="167"/>
    </row>
    <row r="53" spans="1:82" x14ac:dyDescent="0.2">
      <c r="A53" s="168">
        <v>30</v>
      </c>
      <c r="B53" s="169" t="s">
        <v>168</v>
      </c>
      <c r="C53" s="170" t="s">
        <v>169</v>
      </c>
      <c r="D53" s="171" t="s">
        <v>101</v>
      </c>
      <c r="E53" s="172">
        <v>10.35</v>
      </c>
      <c r="F53" s="172">
        <v>0</v>
      </c>
      <c r="G53" s="173">
        <f t="shared" si="8"/>
        <v>0</v>
      </c>
      <c r="H53" s="174">
        <v>0</v>
      </c>
      <c r="I53" s="174">
        <f t="shared" si="9"/>
        <v>0</v>
      </c>
      <c r="J53" s="174">
        <v>0</v>
      </c>
      <c r="K53" s="174">
        <f t="shared" si="10"/>
        <v>0</v>
      </c>
      <c r="Q53" s="167">
        <v>2</v>
      </c>
      <c r="AA53" s="144">
        <v>1</v>
      </c>
      <c r="AB53" s="144">
        <v>9</v>
      </c>
      <c r="AC53" s="144">
        <v>9</v>
      </c>
      <c r="BB53" s="144">
        <v>4</v>
      </c>
      <c r="BC53" s="144">
        <f t="shared" si="11"/>
        <v>0</v>
      </c>
      <c r="BD53" s="144">
        <f t="shared" si="12"/>
        <v>0</v>
      </c>
      <c r="BE53" s="144">
        <f t="shared" si="13"/>
        <v>0</v>
      </c>
      <c r="BF53" s="144">
        <f t="shared" si="14"/>
        <v>0</v>
      </c>
      <c r="BG53" s="144">
        <f t="shared" si="15"/>
        <v>0</v>
      </c>
      <c r="CA53" s="144">
        <v>1</v>
      </c>
      <c r="CB53" s="144">
        <v>9</v>
      </c>
      <c r="CC53" s="167"/>
      <c r="CD53" s="167"/>
    </row>
    <row r="54" spans="1:82" x14ac:dyDescent="0.2">
      <c r="A54" s="168">
        <v>31</v>
      </c>
      <c r="B54" s="169" t="s">
        <v>170</v>
      </c>
      <c r="C54" s="170" t="s">
        <v>171</v>
      </c>
      <c r="D54" s="171" t="s">
        <v>152</v>
      </c>
      <c r="E54" s="172">
        <v>2</v>
      </c>
      <c r="F54" s="172">
        <v>0</v>
      </c>
      <c r="G54" s="173">
        <f t="shared" si="8"/>
        <v>0</v>
      </c>
      <c r="H54" s="174">
        <v>0</v>
      </c>
      <c r="I54" s="174">
        <f t="shared" si="9"/>
        <v>0</v>
      </c>
      <c r="J54" s="174">
        <v>0</v>
      </c>
      <c r="K54" s="174">
        <f t="shared" si="10"/>
        <v>0</v>
      </c>
      <c r="Q54" s="167">
        <v>2</v>
      </c>
      <c r="AA54" s="144">
        <v>1</v>
      </c>
      <c r="AB54" s="144">
        <v>9</v>
      </c>
      <c r="AC54" s="144">
        <v>9</v>
      </c>
      <c r="BB54" s="144">
        <v>4</v>
      </c>
      <c r="BC54" s="144">
        <f t="shared" si="11"/>
        <v>0</v>
      </c>
      <c r="BD54" s="144">
        <f t="shared" si="12"/>
        <v>0</v>
      </c>
      <c r="BE54" s="144">
        <f t="shared" si="13"/>
        <v>0</v>
      </c>
      <c r="BF54" s="144">
        <f t="shared" si="14"/>
        <v>0</v>
      </c>
      <c r="BG54" s="144">
        <f t="shared" si="15"/>
        <v>0</v>
      </c>
      <c r="CA54" s="144">
        <v>1</v>
      </c>
      <c r="CB54" s="144">
        <v>9</v>
      </c>
      <c r="CC54" s="167"/>
      <c r="CD54" s="167"/>
    </row>
    <row r="55" spans="1:82" x14ac:dyDescent="0.2">
      <c r="A55" s="168">
        <v>32</v>
      </c>
      <c r="B55" s="169" t="s">
        <v>172</v>
      </c>
      <c r="C55" s="170" t="s">
        <v>173</v>
      </c>
      <c r="D55" s="171" t="s">
        <v>89</v>
      </c>
      <c r="E55" s="172">
        <v>84</v>
      </c>
      <c r="F55" s="172">
        <v>0</v>
      </c>
      <c r="G55" s="173">
        <f t="shared" si="8"/>
        <v>0</v>
      </c>
      <c r="H55" s="174">
        <v>0</v>
      </c>
      <c r="I55" s="174">
        <f t="shared" si="9"/>
        <v>0</v>
      </c>
      <c r="J55" s="174">
        <v>0</v>
      </c>
      <c r="K55" s="174">
        <f t="shared" si="10"/>
        <v>0</v>
      </c>
      <c r="Q55" s="167">
        <v>2</v>
      </c>
      <c r="AA55" s="144">
        <v>1</v>
      </c>
      <c r="AB55" s="144">
        <v>9</v>
      </c>
      <c r="AC55" s="144">
        <v>9</v>
      </c>
      <c r="BB55" s="144">
        <v>4</v>
      </c>
      <c r="BC55" s="144">
        <f t="shared" si="11"/>
        <v>0</v>
      </c>
      <c r="BD55" s="144">
        <f t="shared" si="12"/>
        <v>0</v>
      </c>
      <c r="BE55" s="144">
        <f t="shared" si="13"/>
        <v>0</v>
      </c>
      <c r="BF55" s="144">
        <f t="shared" si="14"/>
        <v>0</v>
      </c>
      <c r="BG55" s="144">
        <f t="shared" si="15"/>
        <v>0</v>
      </c>
      <c r="CA55" s="144">
        <v>1</v>
      </c>
      <c r="CB55" s="144">
        <v>9</v>
      </c>
      <c r="CC55" s="167"/>
      <c r="CD55" s="167"/>
    </row>
    <row r="56" spans="1:82" x14ac:dyDescent="0.2">
      <c r="A56" s="168">
        <v>33</v>
      </c>
      <c r="B56" s="169" t="s">
        <v>174</v>
      </c>
      <c r="C56" s="170" t="s">
        <v>175</v>
      </c>
      <c r="D56" s="171" t="s">
        <v>89</v>
      </c>
      <c r="E56" s="172">
        <v>84</v>
      </c>
      <c r="F56" s="172">
        <v>0</v>
      </c>
      <c r="G56" s="173">
        <f t="shared" si="8"/>
        <v>0</v>
      </c>
      <c r="H56" s="174">
        <v>0</v>
      </c>
      <c r="I56" s="174">
        <f t="shared" si="9"/>
        <v>0</v>
      </c>
      <c r="J56" s="174">
        <v>0</v>
      </c>
      <c r="K56" s="174">
        <f t="shared" si="10"/>
        <v>0</v>
      </c>
      <c r="Q56" s="167">
        <v>2</v>
      </c>
      <c r="AA56" s="144">
        <v>1</v>
      </c>
      <c r="AB56" s="144">
        <v>9</v>
      </c>
      <c r="AC56" s="144">
        <v>9</v>
      </c>
      <c r="BB56" s="144">
        <v>4</v>
      </c>
      <c r="BC56" s="144">
        <f t="shared" si="11"/>
        <v>0</v>
      </c>
      <c r="BD56" s="144">
        <f t="shared" si="12"/>
        <v>0</v>
      </c>
      <c r="BE56" s="144">
        <f t="shared" si="13"/>
        <v>0</v>
      </c>
      <c r="BF56" s="144">
        <f t="shared" si="14"/>
        <v>0</v>
      </c>
      <c r="BG56" s="144">
        <f t="shared" si="15"/>
        <v>0</v>
      </c>
      <c r="CA56" s="144">
        <v>1</v>
      </c>
      <c r="CB56" s="144">
        <v>9</v>
      </c>
      <c r="CC56" s="167"/>
      <c r="CD56" s="167"/>
    </row>
    <row r="57" spans="1:82" x14ac:dyDescent="0.2">
      <c r="A57" s="168">
        <v>34</v>
      </c>
      <c r="B57" s="169" t="s">
        <v>176</v>
      </c>
      <c r="C57" s="170" t="s">
        <v>177</v>
      </c>
      <c r="D57" s="171" t="s">
        <v>152</v>
      </c>
      <c r="E57" s="172">
        <v>2</v>
      </c>
      <c r="F57" s="172">
        <v>0</v>
      </c>
      <c r="G57" s="173">
        <f t="shared" si="8"/>
        <v>0</v>
      </c>
      <c r="H57" s="174">
        <v>3.7000000000000002E-3</v>
      </c>
      <c r="I57" s="174">
        <f t="shared" si="9"/>
        <v>7.4000000000000003E-3</v>
      </c>
      <c r="J57" s="174">
        <v>0</v>
      </c>
      <c r="K57" s="174">
        <f t="shared" si="10"/>
        <v>0</v>
      </c>
      <c r="Q57" s="167">
        <v>2</v>
      </c>
      <c r="AA57" s="144">
        <v>1</v>
      </c>
      <c r="AB57" s="144">
        <v>9</v>
      </c>
      <c r="AC57" s="144">
        <v>9</v>
      </c>
      <c r="BB57" s="144">
        <v>4</v>
      </c>
      <c r="BC57" s="144">
        <f t="shared" si="11"/>
        <v>0</v>
      </c>
      <c r="BD57" s="144">
        <f t="shared" si="12"/>
        <v>0</v>
      </c>
      <c r="BE57" s="144">
        <f t="shared" si="13"/>
        <v>0</v>
      </c>
      <c r="BF57" s="144">
        <f t="shared" si="14"/>
        <v>0</v>
      </c>
      <c r="BG57" s="144">
        <f t="shared" si="15"/>
        <v>0</v>
      </c>
      <c r="CA57" s="144">
        <v>1</v>
      </c>
      <c r="CB57" s="144">
        <v>9</v>
      </c>
      <c r="CC57" s="167"/>
      <c r="CD57" s="167"/>
    </row>
    <row r="58" spans="1:82" x14ac:dyDescent="0.2">
      <c r="A58" s="168">
        <v>35</v>
      </c>
      <c r="B58" s="169" t="s">
        <v>178</v>
      </c>
      <c r="C58" s="170" t="s">
        <v>179</v>
      </c>
      <c r="D58" s="171" t="s">
        <v>89</v>
      </c>
      <c r="E58" s="172">
        <v>10</v>
      </c>
      <c r="F58" s="172">
        <v>0</v>
      </c>
      <c r="G58" s="173">
        <f t="shared" si="8"/>
        <v>0</v>
      </c>
      <c r="H58" s="174">
        <v>0</v>
      </c>
      <c r="I58" s="174">
        <f t="shared" si="9"/>
        <v>0</v>
      </c>
      <c r="J58" s="174">
        <v>0</v>
      </c>
      <c r="K58" s="174">
        <f t="shared" si="10"/>
        <v>0</v>
      </c>
      <c r="Q58" s="167">
        <v>2</v>
      </c>
      <c r="AA58" s="144">
        <v>1</v>
      </c>
      <c r="AB58" s="144">
        <v>9</v>
      </c>
      <c r="AC58" s="144">
        <v>9</v>
      </c>
      <c r="BB58" s="144">
        <v>4</v>
      </c>
      <c r="BC58" s="144">
        <f t="shared" si="11"/>
        <v>0</v>
      </c>
      <c r="BD58" s="144">
        <f t="shared" si="12"/>
        <v>0</v>
      </c>
      <c r="BE58" s="144">
        <f t="shared" si="13"/>
        <v>0</v>
      </c>
      <c r="BF58" s="144">
        <f t="shared" si="14"/>
        <v>0</v>
      </c>
      <c r="BG58" s="144">
        <f t="shared" si="15"/>
        <v>0</v>
      </c>
      <c r="CA58" s="144">
        <v>1</v>
      </c>
      <c r="CB58" s="144">
        <v>9</v>
      </c>
      <c r="CC58" s="167"/>
      <c r="CD58" s="167"/>
    </row>
    <row r="59" spans="1:82" x14ac:dyDescent="0.2">
      <c r="A59" s="168">
        <v>36</v>
      </c>
      <c r="B59" s="169" t="s">
        <v>180</v>
      </c>
      <c r="C59" s="170" t="s">
        <v>181</v>
      </c>
      <c r="D59" s="171" t="s">
        <v>127</v>
      </c>
      <c r="E59" s="172">
        <v>1</v>
      </c>
      <c r="F59" s="172">
        <v>0</v>
      </c>
      <c r="G59" s="173">
        <f t="shared" si="8"/>
        <v>0</v>
      </c>
      <c r="H59" s="174">
        <v>0</v>
      </c>
      <c r="I59" s="174">
        <f t="shared" si="9"/>
        <v>0</v>
      </c>
      <c r="J59" s="174">
        <v>0</v>
      </c>
      <c r="K59" s="174">
        <f t="shared" si="10"/>
        <v>0</v>
      </c>
      <c r="Q59" s="167">
        <v>2</v>
      </c>
      <c r="AA59" s="144">
        <v>1</v>
      </c>
      <c r="AB59" s="144">
        <v>9</v>
      </c>
      <c r="AC59" s="144">
        <v>9</v>
      </c>
      <c r="BB59" s="144">
        <v>4</v>
      </c>
      <c r="BC59" s="144">
        <f t="shared" si="11"/>
        <v>0</v>
      </c>
      <c r="BD59" s="144">
        <f t="shared" si="12"/>
        <v>0</v>
      </c>
      <c r="BE59" s="144">
        <f t="shared" si="13"/>
        <v>0</v>
      </c>
      <c r="BF59" s="144">
        <f t="shared" si="14"/>
        <v>0</v>
      </c>
      <c r="BG59" s="144">
        <f t="shared" si="15"/>
        <v>0</v>
      </c>
      <c r="CA59" s="144">
        <v>1</v>
      </c>
      <c r="CB59" s="144">
        <v>9</v>
      </c>
      <c r="CC59" s="167"/>
      <c r="CD59" s="167"/>
    </row>
    <row r="60" spans="1:82" x14ac:dyDescent="0.2">
      <c r="A60" s="168">
        <v>37</v>
      </c>
      <c r="B60" s="169" t="s">
        <v>182</v>
      </c>
      <c r="C60" s="170" t="s">
        <v>183</v>
      </c>
      <c r="D60" s="171" t="s">
        <v>89</v>
      </c>
      <c r="E60" s="172">
        <v>30</v>
      </c>
      <c r="F60" s="172">
        <v>0</v>
      </c>
      <c r="G60" s="173">
        <f t="shared" si="8"/>
        <v>0</v>
      </c>
      <c r="H60" s="174">
        <v>0</v>
      </c>
      <c r="I60" s="174">
        <f t="shared" si="9"/>
        <v>0</v>
      </c>
      <c r="J60" s="174">
        <v>0</v>
      </c>
      <c r="K60" s="174">
        <f t="shared" si="10"/>
        <v>0</v>
      </c>
      <c r="Q60" s="167">
        <v>2</v>
      </c>
      <c r="AA60" s="144">
        <v>1</v>
      </c>
      <c r="AB60" s="144">
        <v>9</v>
      </c>
      <c r="AC60" s="144">
        <v>9</v>
      </c>
      <c r="BB60" s="144">
        <v>4</v>
      </c>
      <c r="BC60" s="144">
        <f t="shared" si="11"/>
        <v>0</v>
      </c>
      <c r="BD60" s="144">
        <f t="shared" si="12"/>
        <v>0</v>
      </c>
      <c r="BE60" s="144">
        <f t="shared" si="13"/>
        <v>0</v>
      </c>
      <c r="BF60" s="144">
        <f t="shared" si="14"/>
        <v>0</v>
      </c>
      <c r="BG60" s="144">
        <f t="shared" si="15"/>
        <v>0</v>
      </c>
      <c r="CA60" s="144">
        <v>1</v>
      </c>
      <c r="CB60" s="144">
        <v>9</v>
      </c>
      <c r="CC60" s="167"/>
      <c r="CD60" s="167"/>
    </row>
    <row r="61" spans="1:82" x14ac:dyDescent="0.2">
      <c r="A61" s="168">
        <v>38</v>
      </c>
      <c r="B61" s="169" t="s">
        <v>184</v>
      </c>
      <c r="C61" s="170" t="s">
        <v>185</v>
      </c>
      <c r="D61" s="171" t="s">
        <v>79</v>
      </c>
      <c r="E61" s="172">
        <v>2</v>
      </c>
      <c r="F61" s="172">
        <v>0</v>
      </c>
      <c r="G61" s="173">
        <f t="shared" si="8"/>
        <v>0</v>
      </c>
      <c r="H61" s="174">
        <v>4.0000000000000001E-3</v>
      </c>
      <c r="I61" s="174">
        <f t="shared" si="9"/>
        <v>8.0000000000000002E-3</v>
      </c>
      <c r="J61" s="174">
        <v>0</v>
      </c>
      <c r="K61" s="174">
        <f t="shared" si="10"/>
        <v>0</v>
      </c>
      <c r="Q61" s="167">
        <v>2</v>
      </c>
      <c r="AA61" s="144">
        <v>4</v>
      </c>
      <c r="AB61" s="144">
        <v>9</v>
      </c>
      <c r="AC61" s="144">
        <v>100120117</v>
      </c>
      <c r="BB61" s="144">
        <v>4</v>
      </c>
      <c r="BC61" s="144">
        <f t="shared" si="11"/>
        <v>0</v>
      </c>
      <c r="BD61" s="144">
        <f t="shared" si="12"/>
        <v>0</v>
      </c>
      <c r="BE61" s="144">
        <f t="shared" si="13"/>
        <v>0</v>
      </c>
      <c r="BF61" s="144">
        <f t="shared" si="14"/>
        <v>0</v>
      </c>
      <c r="BG61" s="144">
        <f t="shared" si="15"/>
        <v>0</v>
      </c>
      <c r="CA61" s="144">
        <v>4</v>
      </c>
      <c r="CB61" s="144">
        <v>9</v>
      </c>
      <c r="CC61" s="167"/>
      <c r="CD61" s="167"/>
    </row>
    <row r="62" spans="1:82" x14ac:dyDescent="0.2">
      <c r="A62" s="168">
        <v>39</v>
      </c>
      <c r="B62" s="169" t="s">
        <v>186</v>
      </c>
      <c r="C62" s="170" t="s">
        <v>187</v>
      </c>
      <c r="D62" s="171" t="s">
        <v>79</v>
      </c>
      <c r="E62" s="172">
        <v>12</v>
      </c>
      <c r="F62" s="172">
        <v>0</v>
      </c>
      <c r="G62" s="173">
        <f t="shared" si="8"/>
        <v>0</v>
      </c>
      <c r="H62" s="174">
        <v>4.0000000000000001E-3</v>
      </c>
      <c r="I62" s="174">
        <f t="shared" si="9"/>
        <v>4.8000000000000001E-2</v>
      </c>
      <c r="J62" s="174">
        <v>0</v>
      </c>
      <c r="K62" s="174">
        <f t="shared" si="10"/>
        <v>0</v>
      </c>
      <c r="Q62" s="167">
        <v>2</v>
      </c>
      <c r="AA62" s="144">
        <v>4</v>
      </c>
      <c r="AB62" s="144">
        <v>9</v>
      </c>
      <c r="AC62" s="144">
        <v>100120160</v>
      </c>
      <c r="BB62" s="144">
        <v>4</v>
      </c>
      <c r="BC62" s="144">
        <f t="shared" si="11"/>
        <v>0</v>
      </c>
      <c r="BD62" s="144">
        <f t="shared" si="12"/>
        <v>0</v>
      </c>
      <c r="BE62" s="144">
        <f t="shared" si="13"/>
        <v>0</v>
      </c>
      <c r="BF62" s="144">
        <f t="shared" si="14"/>
        <v>0</v>
      </c>
      <c r="BG62" s="144">
        <f t="shared" si="15"/>
        <v>0</v>
      </c>
      <c r="CA62" s="144">
        <v>4</v>
      </c>
      <c r="CB62" s="144">
        <v>9</v>
      </c>
      <c r="CC62" s="167"/>
      <c r="CD62" s="167"/>
    </row>
    <row r="63" spans="1:82" x14ac:dyDescent="0.2">
      <c r="A63" s="168">
        <v>40</v>
      </c>
      <c r="B63" s="169" t="s">
        <v>188</v>
      </c>
      <c r="C63" s="170" t="s">
        <v>189</v>
      </c>
      <c r="D63" s="171" t="s">
        <v>79</v>
      </c>
      <c r="E63" s="172">
        <v>2</v>
      </c>
      <c r="F63" s="172">
        <v>0</v>
      </c>
      <c r="G63" s="173">
        <f t="shared" si="8"/>
        <v>0</v>
      </c>
      <c r="H63" s="174">
        <v>4.0000000000000001E-3</v>
      </c>
      <c r="I63" s="174">
        <f t="shared" si="9"/>
        <v>8.0000000000000002E-3</v>
      </c>
      <c r="J63" s="174">
        <v>0</v>
      </c>
      <c r="K63" s="174">
        <f t="shared" si="10"/>
        <v>0</v>
      </c>
      <c r="Q63" s="167">
        <v>2</v>
      </c>
      <c r="AA63" s="144">
        <v>4</v>
      </c>
      <c r="AB63" s="144">
        <v>9</v>
      </c>
      <c r="AC63" s="144">
        <v>100130003</v>
      </c>
      <c r="BB63" s="144">
        <v>4</v>
      </c>
      <c r="BC63" s="144">
        <f t="shared" si="11"/>
        <v>0</v>
      </c>
      <c r="BD63" s="144">
        <f t="shared" si="12"/>
        <v>0</v>
      </c>
      <c r="BE63" s="144">
        <f t="shared" si="13"/>
        <v>0</v>
      </c>
      <c r="BF63" s="144">
        <f t="shared" si="14"/>
        <v>0</v>
      </c>
      <c r="BG63" s="144">
        <f t="shared" si="15"/>
        <v>0</v>
      </c>
      <c r="CA63" s="144">
        <v>4</v>
      </c>
      <c r="CB63" s="144">
        <v>9</v>
      </c>
      <c r="CC63" s="167"/>
      <c r="CD63" s="167"/>
    </row>
    <row r="64" spans="1:82" x14ac:dyDescent="0.2">
      <c r="A64" s="168">
        <v>41</v>
      </c>
      <c r="B64" s="169" t="s">
        <v>190</v>
      </c>
      <c r="C64" s="170" t="s">
        <v>191</v>
      </c>
      <c r="D64" s="171" t="s">
        <v>79</v>
      </c>
      <c r="E64" s="172">
        <v>4</v>
      </c>
      <c r="F64" s="172">
        <v>0</v>
      </c>
      <c r="G64" s="173">
        <f t="shared" si="8"/>
        <v>0</v>
      </c>
      <c r="H64" s="174">
        <v>4.0000000000000001E-3</v>
      </c>
      <c r="I64" s="174">
        <f t="shared" si="9"/>
        <v>1.6E-2</v>
      </c>
      <c r="J64" s="174">
        <v>0</v>
      </c>
      <c r="K64" s="174">
        <f t="shared" si="10"/>
        <v>0</v>
      </c>
      <c r="Q64" s="167">
        <v>2</v>
      </c>
      <c r="AA64" s="144">
        <v>4</v>
      </c>
      <c r="AB64" s="144">
        <v>9</v>
      </c>
      <c r="AC64" s="144">
        <v>10014015</v>
      </c>
      <c r="BB64" s="144">
        <v>4</v>
      </c>
      <c r="BC64" s="144">
        <f t="shared" si="11"/>
        <v>0</v>
      </c>
      <c r="BD64" s="144">
        <f t="shared" si="12"/>
        <v>0</v>
      </c>
      <c r="BE64" s="144">
        <f t="shared" si="13"/>
        <v>0</v>
      </c>
      <c r="BF64" s="144">
        <f t="shared" si="14"/>
        <v>0</v>
      </c>
      <c r="BG64" s="144">
        <f t="shared" si="15"/>
        <v>0</v>
      </c>
      <c r="CA64" s="144">
        <v>4</v>
      </c>
      <c r="CB64" s="144">
        <v>9</v>
      </c>
      <c r="CC64" s="167"/>
      <c r="CD64" s="167"/>
    </row>
    <row r="65" spans="1:82" x14ac:dyDescent="0.2">
      <c r="A65" s="168">
        <v>42</v>
      </c>
      <c r="B65" s="169" t="s">
        <v>192</v>
      </c>
      <c r="C65" s="170" t="s">
        <v>193</v>
      </c>
      <c r="D65" s="171" t="s">
        <v>79</v>
      </c>
      <c r="E65" s="172">
        <v>4</v>
      </c>
      <c r="F65" s="172">
        <v>0</v>
      </c>
      <c r="G65" s="173">
        <f t="shared" si="8"/>
        <v>0</v>
      </c>
      <c r="H65" s="174">
        <v>4.0000000000000001E-3</v>
      </c>
      <c r="I65" s="174">
        <f t="shared" si="9"/>
        <v>1.6E-2</v>
      </c>
      <c r="J65" s="174">
        <v>0</v>
      </c>
      <c r="K65" s="174">
        <f t="shared" si="10"/>
        <v>0</v>
      </c>
      <c r="Q65" s="167">
        <v>2</v>
      </c>
      <c r="AA65" s="144">
        <v>4</v>
      </c>
      <c r="AB65" s="144">
        <v>9</v>
      </c>
      <c r="AC65" s="144">
        <v>100160011</v>
      </c>
      <c r="BB65" s="144">
        <v>4</v>
      </c>
      <c r="BC65" s="144">
        <f t="shared" si="11"/>
        <v>0</v>
      </c>
      <c r="BD65" s="144">
        <f t="shared" si="12"/>
        <v>0</v>
      </c>
      <c r="BE65" s="144">
        <f t="shared" si="13"/>
        <v>0</v>
      </c>
      <c r="BF65" s="144">
        <f t="shared" si="14"/>
        <v>0</v>
      </c>
      <c r="BG65" s="144">
        <f t="shared" si="15"/>
        <v>0</v>
      </c>
      <c r="CA65" s="144">
        <v>4</v>
      </c>
      <c r="CB65" s="144">
        <v>9</v>
      </c>
      <c r="CC65" s="167"/>
      <c r="CD65" s="167"/>
    </row>
    <row r="66" spans="1:82" x14ac:dyDescent="0.2">
      <c r="A66" s="168">
        <v>43</v>
      </c>
      <c r="B66" s="169" t="s">
        <v>194</v>
      </c>
      <c r="C66" s="170" t="s">
        <v>195</v>
      </c>
      <c r="D66" s="171" t="s">
        <v>79</v>
      </c>
      <c r="E66" s="172">
        <v>1</v>
      </c>
      <c r="F66" s="172">
        <v>0</v>
      </c>
      <c r="G66" s="173">
        <f t="shared" si="8"/>
        <v>0</v>
      </c>
      <c r="H66" s="174">
        <v>4.0000000000000001E-3</v>
      </c>
      <c r="I66" s="174">
        <f t="shared" si="9"/>
        <v>4.0000000000000001E-3</v>
      </c>
      <c r="J66" s="174">
        <v>0</v>
      </c>
      <c r="K66" s="174">
        <f t="shared" si="10"/>
        <v>0</v>
      </c>
      <c r="Q66" s="167">
        <v>2</v>
      </c>
      <c r="AA66" s="144">
        <v>4</v>
      </c>
      <c r="AB66" s="144">
        <v>9</v>
      </c>
      <c r="AC66" s="144">
        <v>100160017</v>
      </c>
      <c r="BB66" s="144">
        <v>4</v>
      </c>
      <c r="BC66" s="144">
        <f t="shared" si="11"/>
        <v>0</v>
      </c>
      <c r="BD66" s="144">
        <f t="shared" si="12"/>
        <v>0</v>
      </c>
      <c r="BE66" s="144">
        <f t="shared" si="13"/>
        <v>0</v>
      </c>
      <c r="BF66" s="144">
        <f t="shared" si="14"/>
        <v>0</v>
      </c>
      <c r="BG66" s="144">
        <f t="shared" si="15"/>
        <v>0</v>
      </c>
      <c r="CA66" s="144">
        <v>4</v>
      </c>
      <c r="CB66" s="144">
        <v>9</v>
      </c>
      <c r="CC66" s="167"/>
      <c r="CD66" s="167"/>
    </row>
    <row r="67" spans="1:82" x14ac:dyDescent="0.2">
      <c r="A67" s="168">
        <v>44</v>
      </c>
      <c r="B67" s="169" t="s">
        <v>196</v>
      </c>
      <c r="C67" s="170" t="s">
        <v>197</v>
      </c>
      <c r="D67" s="171" t="s">
        <v>79</v>
      </c>
      <c r="E67" s="172">
        <v>2</v>
      </c>
      <c r="F67" s="172">
        <v>0</v>
      </c>
      <c r="G67" s="173">
        <f t="shared" si="8"/>
        <v>0</v>
      </c>
      <c r="H67" s="174">
        <v>4.0000000000000001E-3</v>
      </c>
      <c r="I67" s="174">
        <f t="shared" si="9"/>
        <v>8.0000000000000002E-3</v>
      </c>
      <c r="J67" s="174">
        <v>0</v>
      </c>
      <c r="K67" s="174">
        <f t="shared" si="10"/>
        <v>0</v>
      </c>
      <c r="Q67" s="167">
        <v>2</v>
      </c>
      <c r="AA67" s="144">
        <v>4</v>
      </c>
      <c r="AB67" s="144">
        <v>9</v>
      </c>
      <c r="AC67" s="144">
        <v>10016004</v>
      </c>
      <c r="BB67" s="144">
        <v>4</v>
      </c>
      <c r="BC67" s="144">
        <f t="shared" si="11"/>
        <v>0</v>
      </c>
      <c r="BD67" s="144">
        <f t="shared" si="12"/>
        <v>0</v>
      </c>
      <c r="BE67" s="144">
        <f t="shared" si="13"/>
        <v>0</v>
      </c>
      <c r="BF67" s="144">
        <f t="shared" si="14"/>
        <v>0</v>
      </c>
      <c r="BG67" s="144">
        <f t="shared" si="15"/>
        <v>0</v>
      </c>
      <c r="CA67" s="144">
        <v>4</v>
      </c>
      <c r="CB67" s="144">
        <v>9</v>
      </c>
      <c r="CC67" s="167"/>
      <c r="CD67" s="167"/>
    </row>
    <row r="68" spans="1:82" x14ac:dyDescent="0.2">
      <c r="A68" s="168">
        <v>45</v>
      </c>
      <c r="B68" s="169" t="s">
        <v>198</v>
      </c>
      <c r="C68" s="170" t="s">
        <v>199</v>
      </c>
      <c r="D68" s="171" t="s">
        <v>89</v>
      </c>
      <c r="E68" s="172">
        <v>88.2</v>
      </c>
      <c r="F68" s="172">
        <v>0</v>
      </c>
      <c r="G68" s="173">
        <f t="shared" si="8"/>
        <v>0</v>
      </c>
      <c r="H68" s="174">
        <v>4.0000000000000001E-3</v>
      </c>
      <c r="I68" s="174">
        <f t="shared" si="9"/>
        <v>0.3528</v>
      </c>
      <c r="J68" s="174">
        <v>0</v>
      </c>
      <c r="K68" s="174">
        <f t="shared" si="10"/>
        <v>0</v>
      </c>
      <c r="Q68" s="167">
        <v>2</v>
      </c>
      <c r="AA68" s="144">
        <v>4</v>
      </c>
      <c r="AB68" s="144">
        <v>9</v>
      </c>
      <c r="AC68" s="144">
        <v>10016091</v>
      </c>
      <c r="BB68" s="144">
        <v>4</v>
      </c>
      <c r="BC68" s="144">
        <f t="shared" si="11"/>
        <v>0</v>
      </c>
      <c r="BD68" s="144">
        <f t="shared" si="12"/>
        <v>0</v>
      </c>
      <c r="BE68" s="144">
        <f t="shared" si="13"/>
        <v>0</v>
      </c>
      <c r="BF68" s="144">
        <f t="shared" si="14"/>
        <v>0</v>
      </c>
      <c r="BG68" s="144">
        <f t="shared" si="15"/>
        <v>0</v>
      </c>
      <c r="CA68" s="144">
        <v>4</v>
      </c>
      <c r="CB68" s="144">
        <v>9</v>
      </c>
      <c r="CC68" s="167"/>
      <c r="CD68" s="167"/>
    </row>
    <row r="69" spans="1:82" x14ac:dyDescent="0.2">
      <c r="A69" s="175"/>
      <c r="B69" s="176"/>
      <c r="C69" s="223" t="s">
        <v>200</v>
      </c>
      <c r="D69" s="224"/>
      <c r="E69" s="178">
        <v>88.2</v>
      </c>
      <c r="F69" s="179"/>
      <c r="G69" s="180"/>
      <c r="H69" s="181"/>
      <c r="I69" s="182"/>
      <c r="J69" s="181"/>
      <c r="K69" s="182"/>
      <c r="M69" s="177" t="s">
        <v>200</v>
      </c>
      <c r="O69" s="177"/>
      <c r="Q69" s="167"/>
    </row>
    <row r="70" spans="1:82" x14ac:dyDescent="0.2">
      <c r="A70" s="168">
        <v>46</v>
      </c>
      <c r="B70" s="169" t="s">
        <v>201</v>
      </c>
      <c r="C70" s="170" t="s">
        <v>202</v>
      </c>
      <c r="D70" s="171" t="s">
        <v>89</v>
      </c>
      <c r="E70" s="172">
        <v>21</v>
      </c>
      <c r="F70" s="172">
        <v>0</v>
      </c>
      <c r="G70" s="173">
        <f>E70*F70</f>
        <v>0</v>
      </c>
      <c r="H70" s="174">
        <v>4.0000000000000001E-3</v>
      </c>
      <c r="I70" s="174">
        <f>E70*H70</f>
        <v>8.4000000000000005E-2</v>
      </c>
      <c r="J70" s="174">
        <v>0</v>
      </c>
      <c r="K70" s="174">
        <f>E70*J70</f>
        <v>0</v>
      </c>
      <c r="Q70" s="167">
        <v>2</v>
      </c>
      <c r="AA70" s="144">
        <v>4</v>
      </c>
      <c r="AB70" s="144">
        <v>9</v>
      </c>
      <c r="AC70" s="144">
        <v>10031517</v>
      </c>
      <c r="BB70" s="144">
        <v>4</v>
      </c>
      <c r="BC70" s="144">
        <f>IF(BB70=1,G70,0)</f>
        <v>0</v>
      </c>
      <c r="BD70" s="144">
        <f>IF(BB70=2,G70,0)</f>
        <v>0</v>
      </c>
      <c r="BE70" s="144">
        <f>IF(BB70=3,G70,0)</f>
        <v>0</v>
      </c>
      <c r="BF70" s="144">
        <f>IF(BB70=4,G70,0)</f>
        <v>0</v>
      </c>
      <c r="BG70" s="144">
        <f>IF(BB70=5,G70,0)</f>
        <v>0</v>
      </c>
      <c r="CA70" s="144">
        <v>4</v>
      </c>
      <c r="CB70" s="144">
        <v>9</v>
      </c>
      <c r="CC70" s="167"/>
      <c r="CD70" s="167"/>
    </row>
    <row r="71" spans="1:82" x14ac:dyDescent="0.2">
      <c r="A71" s="175"/>
      <c r="B71" s="176"/>
      <c r="C71" s="223" t="s">
        <v>203</v>
      </c>
      <c r="D71" s="224"/>
      <c r="E71" s="178">
        <v>21</v>
      </c>
      <c r="F71" s="179"/>
      <c r="G71" s="180"/>
      <c r="H71" s="181"/>
      <c r="I71" s="182"/>
      <c r="J71" s="181"/>
      <c r="K71" s="182"/>
      <c r="M71" s="177" t="s">
        <v>203</v>
      </c>
      <c r="O71" s="177"/>
      <c r="Q71" s="167"/>
    </row>
    <row r="72" spans="1:82" x14ac:dyDescent="0.2">
      <c r="A72" s="168">
        <v>47</v>
      </c>
      <c r="B72" s="169" t="s">
        <v>204</v>
      </c>
      <c r="C72" s="170" t="s">
        <v>205</v>
      </c>
      <c r="D72" s="171" t="s">
        <v>152</v>
      </c>
      <c r="E72" s="172">
        <v>2</v>
      </c>
      <c r="F72" s="172">
        <v>0</v>
      </c>
      <c r="G72" s="173">
        <f>E72*F72</f>
        <v>0</v>
      </c>
      <c r="H72" s="174">
        <v>1.6E-2</v>
      </c>
      <c r="I72" s="174">
        <f>E72*H72</f>
        <v>3.2000000000000001E-2</v>
      </c>
      <c r="J72" s="174">
        <v>0</v>
      </c>
      <c r="K72" s="174">
        <f>E72*J72</f>
        <v>0</v>
      </c>
      <c r="Q72" s="167">
        <v>2</v>
      </c>
      <c r="AA72" s="144">
        <v>4</v>
      </c>
      <c r="AB72" s="144">
        <v>9</v>
      </c>
      <c r="AC72" s="144">
        <v>42291352</v>
      </c>
      <c r="BB72" s="144">
        <v>4</v>
      </c>
      <c r="BC72" s="144">
        <f>IF(BB72=1,G72,0)</f>
        <v>0</v>
      </c>
      <c r="BD72" s="144">
        <f>IF(BB72=2,G72,0)</f>
        <v>0</v>
      </c>
      <c r="BE72" s="144">
        <f>IF(BB72=3,G72,0)</f>
        <v>0</v>
      </c>
      <c r="BF72" s="144">
        <f>IF(BB72=4,G72,0)</f>
        <v>0</v>
      </c>
      <c r="BG72" s="144">
        <f>IF(BB72=5,G72,0)</f>
        <v>0</v>
      </c>
      <c r="CA72" s="144">
        <v>4</v>
      </c>
      <c r="CB72" s="144">
        <v>9</v>
      </c>
      <c r="CC72" s="167"/>
      <c r="CD72" s="167"/>
    </row>
    <row r="73" spans="1:82" x14ac:dyDescent="0.2">
      <c r="A73" s="168">
        <v>48</v>
      </c>
      <c r="B73" s="169" t="s">
        <v>206</v>
      </c>
      <c r="C73" s="170" t="s">
        <v>207</v>
      </c>
      <c r="D73" s="171" t="s">
        <v>79</v>
      </c>
      <c r="E73" s="172">
        <v>2</v>
      </c>
      <c r="F73" s="172">
        <v>0</v>
      </c>
      <c r="G73" s="173">
        <f>E73*F73</f>
        <v>0</v>
      </c>
      <c r="H73" s="174">
        <v>0.12</v>
      </c>
      <c r="I73" s="174">
        <f>E73*H73</f>
        <v>0.24</v>
      </c>
      <c r="J73" s="174">
        <v>0</v>
      </c>
      <c r="K73" s="174">
        <f>E73*J73</f>
        <v>0</v>
      </c>
      <c r="Q73" s="167">
        <v>2</v>
      </c>
      <c r="AA73" s="144">
        <v>4</v>
      </c>
      <c r="AB73" s="144">
        <v>9</v>
      </c>
      <c r="AC73" s="144">
        <v>5924531001</v>
      </c>
      <c r="BB73" s="144">
        <v>4</v>
      </c>
      <c r="BC73" s="144">
        <f>IF(BB73=1,G73,0)</f>
        <v>0</v>
      </c>
      <c r="BD73" s="144">
        <f>IF(BB73=2,G73,0)</f>
        <v>0</v>
      </c>
      <c r="BE73" s="144">
        <f>IF(BB73=3,G73,0)</f>
        <v>0</v>
      </c>
      <c r="BF73" s="144">
        <f>IF(BB73=4,G73,0)</f>
        <v>0</v>
      </c>
      <c r="BG73" s="144">
        <f>IF(BB73=5,G73,0)</f>
        <v>0</v>
      </c>
      <c r="CA73" s="144">
        <v>4</v>
      </c>
      <c r="CB73" s="144">
        <v>9</v>
      </c>
      <c r="CC73" s="167"/>
      <c r="CD73" s="167"/>
    </row>
    <row r="74" spans="1:82" x14ac:dyDescent="0.2">
      <c r="A74" s="168">
        <v>49</v>
      </c>
      <c r="B74" s="169" t="s">
        <v>208</v>
      </c>
      <c r="C74" s="170" t="s">
        <v>209</v>
      </c>
      <c r="D74" s="171" t="s">
        <v>101</v>
      </c>
      <c r="E74" s="172">
        <v>10.35</v>
      </c>
      <c r="F74" s="172">
        <v>0</v>
      </c>
      <c r="G74" s="173">
        <f>E74*F74</f>
        <v>0</v>
      </c>
      <c r="H74" s="174">
        <v>4.4000000000000003E-3</v>
      </c>
      <c r="I74" s="174">
        <f>E74*H74</f>
        <v>4.5540000000000004E-2</v>
      </c>
      <c r="J74" s="174">
        <v>0</v>
      </c>
      <c r="K74" s="174">
        <f>E74*J74</f>
        <v>0</v>
      </c>
      <c r="Q74" s="167">
        <v>2</v>
      </c>
      <c r="AA74" s="144">
        <v>4</v>
      </c>
      <c r="AB74" s="144">
        <v>9</v>
      </c>
      <c r="AC74" s="144">
        <v>628321341</v>
      </c>
      <c r="BB74" s="144">
        <v>4</v>
      </c>
      <c r="BC74" s="144">
        <f>IF(BB74=1,G74,0)</f>
        <v>0</v>
      </c>
      <c r="BD74" s="144">
        <f>IF(BB74=2,G74,0)</f>
        <v>0</v>
      </c>
      <c r="BE74" s="144">
        <f>IF(BB74=3,G74,0)</f>
        <v>0</v>
      </c>
      <c r="BF74" s="144">
        <f>IF(BB74=4,G74,0)</f>
        <v>0</v>
      </c>
      <c r="BG74" s="144">
        <f>IF(BB74=5,G74,0)</f>
        <v>0</v>
      </c>
      <c r="CA74" s="144">
        <v>4</v>
      </c>
      <c r="CB74" s="144">
        <v>9</v>
      </c>
      <c r="CC74" s="167"/>
      <c r="CD74" s="167"/>
    </row>
    <row r="75" spans="1:82" x14ac:dyDescent="0.2">
      <c r="A75" s="175"/>
      <c r="B75" s="176"/>
      <c r="C75" s="223" t="s">
        <v>210</v>
      </c>
      <c r="D75" s="224"/>
      <c r="E75" s="178">
        <v>10.35</v>
      </c>
      <c r="F75" s="179"/>
      <c r="G75" s="180"/>
      <c r="H75" s="181"/>
      <c r="I75" s="182"/>
      <c r="J75" s="181"/>
      <c r="K75" s="182"/>
      <c r="M75" s="177" t="s">
        <v>210</v>
      </c>
      <c r="O75" s="177"/>
      <c r="Q75" s="167"/>
    </row>
    <row r="76" spans="1:82" x14ac:dyDescent="0.2">
      <c r="A76" s="168">
        <v>50</v>
      </c>
      <c r="B76" s="169" t="s">
        <v>211</v>
      </c>
      <c r="C76" s="170" t="s">
        <v>212</v>
      </c>
      <c r="D76" s="171" t="s">
        <v>213</v>
      </c>
      <c r="E76" s="172">
        <v>70</v>
      </c>
      <c r="F76" s="172">
        <v>0</v>
      </c>
      <c r="G76" s="173">
        <f>E76*F76</f>
        <v>0</v>
      </c>
      <c r="H76" s="174">
        <v>0</v>
      </c>
      <c r="I76" s="174">
        <f>E76*H76</f>
        <v>0</v>
      </c>
      <c r="J76" s="174">
        <v>0</v>
      </c>
      <c r="K76" s="174">
        <f>E76*J76</f>
        <v>0</v>
      </c>
      <c r="Q76" s="167">
        <v>2</v>
      </c>
      <c r="AA76" s="144">
        <v>10</v>
      </c>
      <c r="AB76" s="144">
        <v>0</v>
      </c>
      <c r="AC76" s="144">
        <v>8</v>
      </c>
      <c r="BB76" s="144">
        <v>5</v>
      </c>
      <c r="BC76" s="144">
        <f>IF(BB76=1,G76,0)</f>
        <v>0</v>
      </c>
      <c r="BD76" s="144">
        <f>IF(BB76=2,G76,0)</f>
        <v>0</v>
      </c>
      <c r="BE76" s="144">
        <f>IF(BB76=3,G76,0)</f>
        <v>0</v>
      </c>
      <c r="BF76" s="144">
        <f>IF(BB76=4,G76,0)</f>
        <v>0</v>
      </c>
      <c r="BG76" s="144">
        <f>IF(BB76=5,G76,0)</f>
        <v>0</v>
      </c>
      <c r="CA76" s="144">
        <v>10</v>
      </c>
      <c r="CB76" s="144">
        <v>0</v>
      </c>
      <c r="CC76" s="167"/>
      <c r="CD76" s="167"/>
    </row>
    <row r="77" spans="1:82" x14ac:dyDescent="0.2">
      <c r="A77" s="168">
        <v>51</v>
      </c>
      <c r="B77" s="169" t="s">
        <v>214</v>
      </c>
      <c r="C77" s="170" t="s">
        <v>215</v>
      </c>
      <c r="D77" s="171" t="s">
        <v>213</v>
      </c>
      <c r="E77" s="172">
        <v>20</v>
      </c>
      <c r="F77" s="172">
        <v>0</v>
      </c>
      <c r="G77" s="173">
        <f>E77*F77</f>
        <v>0</v>
      </c>
      <c r="H77" s="174">
        <v>0</v>
      </c>
      <c r="I77" s="174">
        <f>E77*H77</f>
        <v>0</v>
      </c>
      <c r="J77" s="174">
        <v>0</v>
      </c>
      <c r="K77" s="174">
        <f>E77*J77</f>
        <v>0</v>
      </c>
      <c r="Q77" s="167">
        <v>2</v>
      </c>
      <c r="AA77" s="144">
        <v>10</v>
      </c>
      <c r="AB77" s="144">
        <v>0</v>
      </c>
      <c r="AC77" s="144">
        <v>8</v>
      </c>
      <c r="BB77" s="144">
        <v>5</v>
      </c>
      <c r="BC77" s="144">
        <f>IF(BB77=1,G77,0)</f>
        <v>0</v>
      </c>
      <c r="BD77" s="144">
        <f>IF(BB77=2,G77,0)</f>
        <v>0</v>
      </c>
      <c r="BE77" s="144">
        <f>IF(BB77=3,G77,0)</f>
        <v>0</v>
      </c>
      <c r="BF77" s="144">
        <f>IF(BB77=4,G77,0)</f>
        <v>0</v>
      </c>
      <c r="BG77" s="144">
        <f>IF(BB77=5,G77,0)</f>
        <v>0</v>
      </c>
      <c r="CA77" s="144">
        <v>10</v>
      </c>
      <c r="CB77" s="144">
        <v>0</v>
      </c>
      <c r="CC77" s="167"/>
      <c r="CD77" s="167"/>
    </row>
    <row r="78" spans="1:82" x14ac:dyDescent="0.2">
      <c r="A78" s="168">
        <v>52</v>
      </c>
      <c r="B78" s="169" t="s">
        <v>216</v>
      </c>
      <c r="C78" s="170" t="s">
        <v>217</v>
      </c>
      <c r="D78" s="171" t="s">
        <v>213</v>
      </c>
      <c r="E78" s="172">
        <v>20</v>
      </c>
      <c r="F78" s="172">
        <v>0</v>
      </c>
      <c r="G78" s="173">
        <f>E78*F78</f>
        <v>0</v>
      </c>
      <c r="H78" s="174">
        <v>0</v>
      </c>
      <c r="I78" s="174">
        <f>E78*H78</f>
        <v>0</v>
      </c>
      <c r="J78" s="174">
        <v>0</v>
      </c>
      <c r="K78" s="174">
        <f>E78*J78</f>
        <v>0</v>
      </c>
      <c r="Q78" s="167">
        <v>2</v>
      </c>
      <c r="AA78" s="144">
        <v>10</v>
      </c>
      <c r="AB78" s="144">
        <v>0</v>
      </c>
      <c r="AC78" s="144">
        <v>8</v>
      </c>
      <c r="BB78" s="144">
        <v>5</v>
      </c>
      <c r="BC78" s="144">
        <f>IF(BB78=1,G78,0)</f>
        <v>0</v>
      </c>
      <c r="BD78" s="144">
        <f>IF(BB78=2,G78,0)</f>
        <v>0</v>
      </c>
      <c r="BE78" s="144">
        <f>IF(BB78=3,G78,0)</f>
        <v>0</v>
      </c>
      <c r="BF78" s="144">
        <f>IF(BB78=4,G78,0)</f>
        <v>0</v>
      </c>
      <c r="BG78" s="144">
        <f>IF(BB78=5,G78,0)</f>
        <v>0</v>
      </c>
      <c r="CA78" s="144">
        <v>10</v>
      </c>
      <c r="CB78" s="144">
        <v>0</v>
      </c>
      <c r="CC78" s="167"/>
      <c r="CD78" s="167"/>
    </row>
    <row r="79" spans="1:82" x14ac:dyDescent="0.2">
      <c r="A79" s="183"/>
      <c r="B79" s="184" t="s">
        <v>80</v>
      </c>
      <c r="C79" s="185" t="str">
        <f>CONCATENATE(B44," ",C44)</f>
        <v>M23 Montáže potrubí</v>
      </c>
      <c r="D79" s="186"/>
      <c r="E79" s="187"/>
      <c r="F79" s="188"/>
      <c r="G79" s="189">
        <f>SUM(G44:G78)</f>
        <v>0</v>
      </c>
      <c r="H79" s="190"/>
      <c r="I79" s="191">
        <f>SUM(I44:I78)</f>
        <v>0.86978</v>
      </c>
      <c r="J79" s="190"/>
      <c r="K79" s="191">
        <f>SUM(K44:K78)</f>
        <v>0</v>
      </c>
      <c r="Q79" s="167">
        <v>4</v>
      </c>
      <c r="BC79" s="192">
        <f>SUM(BC44:BC78)</f>
        <v>0</v>
      </c>
      <c r="BD79" s="192">
        <f>SUM(BD44:BD78)</f>
        <v>0</v>
      </c>
      <c r="BE79" s="192">
        <f>SUM(BE44:BE78)</f>
        <v>0</v>
      </c>
      <c r="BF79" s="192">
        <f>SUM(BF44:BF78)</f>
        <v>0</v>
      </c>
      <c r="BG79" s="192">
        <f>SUM(BG44:BG78)</f>
        <v>0</v>
      </c>
    </row>
    <row r="80" spans="1:82" x14ac:dyDescent="0.2">
      <c r="A80" s="159" t="s">
        <v>76</v>
      </c>
      <c r="B80" s="160" t="s">
        <v>218</v>
      </c>
      <c r="C80" s="161" t="s">
        <v>219</v>
      </c>
      <c r="D80" s="162"/>
      <c r="E80" s="163"/>
      <c r="F80" s="163"/>
      <c r="G80" s="164"/>
      <c r="H80" s="165"/>
      <c r="I80" s="166"/>
      <c r="J80" s="165"/>
      <c r="K80" s="166"/>
      <c r="Q80" s="167">
        <v>1</v>
      </c>
    </row>
    <row r="81" spans="1:82" x14ac:dyDescent="0.2">
      <c r="A81" s="168">
        <v>53</v>
      </c>
      <c r="B81" s="169" t="s">
        <v>220</v>
      </c>
      <c r="C81" s="170" t="s">
        <v>221</v>
      </c>
      <c r="D81" s="171" t="s">
        <v>89</v>
      </c>
      <c r="E81" s="172">
        <v>85</v>
      </c>
      <c r="F81" s="172">
        <v>0</v>
      </c>
      <c r="G81" s="173">
        <f>E81*F81</f>
        <v>0</v>
      </c>
      <c r="H81" s="174">
        <v>9.0000000000000006E-5</v>
      </c>
      <c r="I81" s="174">
        <f>E81*H81</f>
        <v>7.6500000000000005E-3</v>
      </c>
      <c r="J81" s="174">
        <v>0</v>
      </c>
      <c r="K81" s="174">
        <f>E81*J81</f>
        <v>0</v>
      </c>
      <c r="Q81" s="167">
        <v>2</v>
      </c>
      <c r="AA81" s="144">
        <v>1</v>
      </c>
      <c r="AB81" s="144">
        <v>9</v>
      </c>
      <c r="AC81" s="144">
        <v>9</v>
      </c>
      <c r="BB81" s="144">
        <v>4</v>
      </c>
      <c r="BC81" s="144">
        <f>IF(BB81=1,G81,0)</f>
        <v>0</v>
      </c>
      <c r="BD81" s="144">
        <f>IF(BB81=2,G81,0)</f>
        <v>0</v>
      </c>
      <c r="BE81" s="144">
        <f>IF(BB81=3,G81,0)</f>
        <v>0</v>
      </c>
      <c r="BF81" s="144">
        <f>IF(BB81=4,G81,0)</f>
        <v>0</v>
      </c>
      <c r="BG81" s="144">
        <f>IF(BB81=5,G81,0)</f>
        <v>0</v>
      </c>
      <c r="CA81" s="144">
        <v>1</v>
      </c>
      <c r="CB81" s="144">
        <v>9</v>
      </c>
      <c r="CC81" s="167"/>
      <c r="CD81" s="167"/>
    </row>
    <row r="82" spans="1:82" ht="22.5" x14ac:dyDescent="0.2">
      <c r="A82" s="168">
        <v>54</v>
      </c>
      <c r="B82" s="169" t="s">
        <v>222</v>
      </c>
      <c r="C82" s="170" t="s">
        <v>223</v>
      </c>
      <c r="D82" s="171" t="s">
        <v>89</v>
      </c>
      <c r="E82" s="172">
        <v>6</v>
      </c>
      <c r="F82" s="172">
        <v>0</v>
      </c>
      <c r="G82" s="173">
        <f>E82*F82</f>
        <v>0</v>
      </c>
      <c r="H82" s="174">
        <v>1.52E-2</v>
      </c>
      <c r="I82" s="174">
        <f>E82*H82</f>
        <v>9.1200000000000003E-2</v>
      </c>
      <c r="J82" s="174">
        <v>0</v>
      </c>
      <c r="K82" s="174">
        <f>E82*J82</f>
        <v>0</v>
      </c>
      <c r="Q82" s="167">
        <v>2</v>
      </c>
      <c r="AA82" s="144">
        <v>1</v>
      </c>
      <c r="AB82" s="144">
        <v>9</v>
      </c>
      <c r="AC82" s="144">
        <v>9</v>
      </c>
      <c r="BB82" s="144">
        <v>4</v>
      </c>
      <c r="BC82" s="144">
        <f>IF(BB82=1,G82,0)</f>
        <v>0</v>
      </c>
      <c r="BD82" s="144">
        <f>IF(BB82=2,G82,0)</f>
        <v>0</v>
      </c>
      <c r="BE82" s="144">
        <f>IF(BB82=3,G82,0)</f>
        <v>0</v>
      </c>
      <c r="BF82" s="144">
        <f>IF(BB82=4,G82,0)</f>
        <v>0</v>
      </c>
      <c r="BG82" s="144">
        <f>IF(BB82=5,G82,0)</f>
        <v>0</v>
      </c>
      <c r="CA82" s="144">
        <v>1</v>
      </c>
      <c r="CB82" s="144">
        <v>9</v>
      </c>
      <c r="CC82" s="167"/>
      <c r="CD82" s="167"/>
    </row>
    <row r="83" spans="1:82" x14ac:dyDescent="0.2">
      <c r="A83" s="168">
        <v>55</v>
      </c>
      <c r="B83" s="169" t="s">
        <v>224</v>
      </c>
      <c r="C83" s="170" t="s">
        <v>225</v>
      </c>
      <c r="D83" s="171" t="s">
        <v>89</v>
      </c>
      <c r="E83" s="172">
        <v>6</v>
      </c>
      <c r="F83" s="172">
        <v>0</v>
      </c>
      <c r="G83" s="173">
        <f>E83*F83</f>
        <v>0</v>
      </c>
      <c r="H83" s="174">
        <v>3.3999999999999998E-3</v>
      </c>
      <c r="I83" s="174">
        <f>E83*H83</f>
        <v>2.0399999999999998E-2</v>
      </c>
      <c r="J83" s="174">
        <v>0</v>
      </c>
      <c r="K83" s="174">
        <f>E83*J83</f>
        <v>0</v>
      </c>
      <c r="Q83" s="167">
        <v>2</v>
      </c>
      <c r="AA83" s="144">
        <v>1</v>
      </c>
      <c r="AB83" s="144">
        <v>9</v>
      </c>
      <c r="AC83" s="144">
        <v>9</v>
      </c>
      <c r="BB83" s="144">
        <v>4</v>
      </c>
      <c r="BC83" s="144">
        <f>IF(BB83=1,G83,0)</f>
        <v>0</v>
      </c>
      <c r="BD83" s="144">
        <f>IF(BB83=2,G83,0)</f>
        <v>0</v>
      </c>
      <c r="BE83" s="144">
        <f>IF(BB83=3,G83,0)</f>
        <v>0</v>
      </c>
      <c r="BF83" s="144">
        <f>IF(BB83=4,G83,0)</f>
        <v>0</v>
      </c>
      <c r="BG83" s="144">
        <f>IF(BB83=5,G83,0)</f>
        <v>0</v>
      </c>
      <c r="CA83" s="144">
        <v>1</v>
      </c>
      <c r="CB83" s="144">
        <v>9</v>
      </c>
      <c r="CC83" s="167"/>
      <c r="CD83" s="167"/>
    </row>
    <row r="84" spans="1:82" x14ac:dyDescent="0.2">
      <c r="A84" s="183"/>
      <c r="B84" s="184" t="s">
        <v>80</v>
      </c>
      <c r="C84" s="185" t="str">
        <f>CONCATENATE(B80," ",C80)</f>
        <v>M46 Zemní práce při montážích</v>
      </c>
      <c r="D84" s="186"/>
      <c r="E84" s="187"/>
      <c r="F84" s="188"/>
      <c r="G84" s="189">
        <f>SUM(G80:G83)</f>
        <v>0</v>
      </c>
      <c r="H84" s="190"/>
      <c r="I84" s="191">
        <f>SUM(I80:I83)</f>
        <v>0.11925000000000001</v>
      </c>
      <c r="J84" s="190"/>
      <c r="K84" s="191">
        <f>SUM(K80:K83)</f>
        <v>0</v>
      </c>
      <c r="Q84" s="167">
        <v>4</v>
      </c>
      <c r="BC84" s="192">
        <f>SUM(BC80:BC83)</f>
        <v>0</v>
      </c>
      <c r="BD84" s="192">
        <f>SUM(BD80:BD83)</f>
        <v>0</v>
      </c>
      <c r="BE84" s="192">
        <f>SUM(BE80:BE83)</f>
        <v>0</v>
      </c>
      <c r="BF84" s="192">
        <f>SUM(BF80:BF83)</f>
        <v>0</v>
      </c>
      <c r="BG84" s="192">
        <f>SUM(BG80:BG83)</f>
        <v>0</v>
      </c>
    </row>
    <row r="85" spans="1:82" x14ac:dyDescent="0.2">
      <c r="E85" s="144"/>
    </row>
    <row r="86" spans="1:82" x14ac:dyDescent="0.2">
      <c r="E86" s="144"/>
    </row>
    <row r="87" spans="1:82" x14ac:dyDescent="0.2">
      <c r="E87" s="144"/>
    </row>
    <row r="88" spans="1:82" x14ac:dyDescent="0.2">
      <c r="E88" s="144"/>
    </row>
    <row r="89" spans="1:82" x14ac:dyDescent="0.2">
      <c r="E89" s="144"/>
    </row>
    <row r="90" spans="1:82" x14ac:dyDescent="0.2">
      <c r="E90" s="144"/>
    </row>
    <row r="91" spans="1:82" x14ac:dyDescent="0.2">
      <c r="E91" s="144"/>
    </row>
    <row r="92" spans="1:82" x14ac:dyDescent="0.2">
      <c r="E92" s="144"/>
    </row>
    <row r="93" spans="1:82" x14ac:dyDescent="0.2">
      <c r="E93" s="144"/>
    </row>
    <row r="94" spans="1:82" x14ac:dyDescent="0.2">
      <c r="E94" s="144"/>
    </row>
    <row r="95" spans="1:82" x14ac:dyDescent="0.2">
      <c r="E95" s="144"/>
    </row>
    <row r="96" spans="1:82" x14ac:dyDescent="0.2">
      <c r="E96" s="144"/>
    </row>
    <row r="97" spans="1:7" x14ac:dyDescent="0.2">
      <c r="E97" s="144"/>
    </row>
    <row r="98" spans="1:7" x14ac:dyDescent="0.2">
      <c r="E98" s="144"/>
    </row>
    <row r="99" spans="1:7" x14ac:dyDescent="0.2">
      <c r="E99" s="144"/>
    </row>
    <row r="100" spans="1:7" x14ac:dyDescent="0.2">
      <c r="E100" s="144"/>
    </row>
    <row r="101" spans="1:7" x14ac:dyDescent="0.2">
      <c r="E101" s="144"/>
    </row>
    <row r="102" spans="1:7" x14ac:dyDescent="0.2">
      <c r="E102" s="144"/>
    </row>
    <row r="103" spans="1:7" x14ac:dyDescent="0.2">
      <c r="E103" s="144"/>
    </row>
    <row r="104" spans="1:7" x14ac:dyDescent="0.2">
      <c r="E104" s="144"/>
    </row>
    <row r="105" spans="1:7" x14ac:dyDescent="0.2">
      <c r="E105" s="144"/>
    </row>
    <row r="106" spans="1:7" x14ac:dyDescent="0.2">
      <c r="E106" s="144"/>
    </row>
    <row r="107" spans="1:7" x14ac:dyDescent="0.2">
      <c r="E107" s="144"/>
    </row>
    <row r="108" spans="1:7" x14ac:dyDescent="0.2">
      <c r="A108" s="181"/>
      <c r="B108" s="181"/>
      <c r="C108" s="181"/>
      <c r="D108" s="181"/>
      <c r="E108" s="181"/>
      <c r="F108" s="181"/>
      <c r="G108" s="181"/>
    </row>
    <row r="109" spans="1:7" x14ac:dyDescent="0.2">
      <c r="A109" s="181"/>
      <c r="B109" s="181"/>
      <c r="C109" s="181"/>
      <c r="D109" s="181"/>
      <c r="E109" s="181"/>
      <c r="F109" s="181"/>
      <c r="G109" s="181"/>
    </row>
    <row r="110" spans="1:7" x14ac:dyDescent="0.2">
      <c r="A110" s="181"/>
      <c r="B110" s="181"/>
      <c r="C110" s="181"/>
      <c r="D110" s="181"/>
      <c r="E110" s="181"/>
      <c r="F110" s="181"/>
      <c r="G110" s="181"/>
    </row>
    <row r="111" spans="1:7" x14ac:dyDescent="0.2">
      <c r="A111" s="181"/>
      <c r="B111" s="181"/>
      <c r="C111" s="181"/>
      <c r="D111" s="181"/>
      <c r="E111" s="181"/>
      <c r="F111" s="181"/>
      <c r="G111" s="181"/>
    </row>
    <row r="112" spans="1:7" x14ac:dyDescent="0.2">
      <c r="E112" s="144"/>
    </row>
    <row r="113" spans="5:5" x14ac:dyDescent="0.2">
      <c r="E113" s="144"/>
    </row>
    <row r="114" spans="5:5" x14ac:dyDescent="0.2">
      <c r="E114" s="144"/>
    </row>
    <row r="115" spans="5:5" x14ac:dyDescent="0.2">
      <c r="E115" s="144"/>
    </row>
    <row r="116" spans="5:5" x14ac:dyDescent="0.2">
      <c r="E116" s="144"/>
    </row>
    <row r="117" spans="5:5" x14ac:dyDescent="0.2">
      <c r="E117" s="144"/>
    </row>
    <row r="118" spans="5:5" x14ac:dyDescent="0.2">
      <c r="E118" s="144"/>
    </row>
    <row r="119" spans="5:5" x14ac:dyDescent="0.2">
      <c r="E119" s="144"/>
    </row>
    <row r="120" spans="5:5" x14ac:dyDescent="0.2">
      <c r="E120" s="144"/>
    </row>
    <row r="121" spans="5:5" x14ac:dyDescent="0.2">
      <c r="E121" s="144"/>
    </row>
    <row r="122" spans="5:5" x14ac:dyDescent="0.2">
      <c r="E122" s="144"/>
    </row>
    <row r="123" spans="5:5" x14ac:dyDescent="0.2">
      <c r="E123" s="144"/>
    </row>
    <row r="124" spans="5:5" x14ac:dyDescent="0.2">
      <c r="E124" s="144"/>
    </row>
    <row r="125" spans="5:5" x14ac:dyDescent="0.2">
      <c r="E125" s="144"/>
    </row>
    <row r="126" spans="5:5" x14ac:dyDescent="0.2">
      <c r="E126" s="144"/>
    </row>
    <row r="127" spans="5:5" x14ac:dyDescent="0.2">
      <c r="E127" s="144"/>
    </row>
    <row r="128" spans="5:5" x14ac:dyDescent="0.2">
      <c r="E128" s="144"/>
    </row>
    <row r="129" spans="1:7" x14ac:dyDescent="0.2">
      <c r="E129" s="144"/>
    </row>
    <row r="130" spans="1:7" x14ac:dyDescent="0.2">
      <c r="E130" s="144"/>
    </row>
    <row r="131" spans="1:7" x14ac:dyDescent="0.2">
      <c r="E131" s="144"/>
    </row>
    <row r="132" spans="1:7" x14ac:dyDescent="0.2">
      <c r="E132" s="144"/>
    </row>
    <row r="133" spans="1:7" x14ac:dyDescent="0.2">
      <c r="E133" s="144"/>
    </row>
    <row r="134" spans="1:7" x14ac:dyDescent="0.2">
      <c r="E134" s="144"/>
    </row>
    <row r="135" spans="1:7" x14ac:dyDescent="0.2">
      <c r="E135" s="144"/>
    </row>
    <row r="136" spans="1:7" x14ac:dyDescent="0.2">
      <c r="E136" s="144"/>
    </row>
    <row r="137" spans="1:7" x14ac:dyDescent="0.2">
      <c r="E137" s="144"/>
    </row>
    <row r="138" spans="1:7" x14ac:dyDescent="0.2">
      <c r="E138" s="144"/>
    </row>
    <row r="139" spans="1:7" x14ac:dyDescent="0.2">
      <c r="E139" s="144"/>
    </row>
    <row r="140" spans="1:7" x14ac:dyDescent="0.2">
      <c r="E140" s="144"/>
    </row>
    <row r="141" spans="1:7" x14ac:dyDescent="0.2">
      <c r="E141" s="144"/>
    </row>
    <row r="142" spans="1:7" x14ac:dyDescent="0.2">
      <c r="E142" s="144"/>
    </row>
    <row r="143" spans="1:7" x14ac:dyDescent="0.2">
      <c r="A143" s="193"/>
      <c r="B143" s="193"/>
    </row>
    <row r="144" spans="1:7" x14ac:dyDescent="0.2">
      <c r="A144" s="181"/>
      <c r="B144" s="181"/>
      <c r="C144" s="194"/>
      <c r="D144" s="194"/>
      <c r="E144" s="195"/>
      <c r="F144" s="194"/>
      <c r="G144" s="196"/>
    </row>
    <row r="145" spans="1:7" x14ac:dyDescent="0.2">
      <c r="A145" s="197"/>
      <c r="B145" s="197"/>
      <c r="C145" s="181"/>
      <c r="D145" s="181"/>
      <c r="E145" s="198"/>
      <c r="F145" s="181"/>
      <c r="G145" s="181"/>
    </row>
    <row r="146" spans="1:7" x14ac:dyDescent="0.2">
      <c r="A146" s="181"/>
      <c r="B146" s="181"/>
      <c r="C146" s="181"/>
      <c r="D146" s="181"/>
      <c r="E146" s="198"/>
      <c r="F146" s="181"/>
      <c r="G146" s="181"/>
    </row>
    <row r="147" spans="1:7" x14ac:dyDescent="0.2">
      <c r="A147" s="181"/>
      <c r="B147" s="181"/>
      <c r="C147" s="181"/>
      <c r="D147" s="181"/>
      <c r="E147" s="198"/>
      <c r="F147" s="181"/>
      <c r="G147" s="181"/>
    </row>
    <row r="148" spans="1:7" x14ac:dyDescent="0.2">
      <c r="A148" s="181"/>
      <c r="B148" s="181"/>
      <c r="C148" s="181"/>
      <c r="D148" s="181"/>
      <c r="E148" s="198"/>
      <c r="F148" s="181"/>
      <c r="G148" s="181"/>
    </row>
    <row r="149" spans="1:7" x14ac:dyDescent="0.2">
      <c r="A149" s="181"/>
      <c r="B149" s="181"/>
      <c r="C149" s="181"/>
      <c r="D149" s="181"/>
      <c r="E149" s="198"/>
      <c r="F149" s="181"/>
      <c r="G149" s="181"/>
    </row>
    <row r="150" spans="1:7" x14ac:dyDescent="0.2">
      <c r="A150" s="181"/>
      <c r="B150" s="181"/>
      <c r="C150" s="181"/>
      <c r="D150" s="181"/>
      <c r="E150" s="198"/>
      <c r="F150" s="181"/>
      <c r="G150" s="181"/>
    </row>
    <row r="151" spans="1:7" x14ac:dyDescent="0.2">
      <c r="A151" s="181"/>
      <c r="B151" s="181"/>
      <c r="C151" s="181"/>
      <c r="D151" s="181"/>
      <c r="E151" s="198"/>
      <c r="F151" s="181"/>
      <c r="G151" s="181"/>
    </row>
    <row r="152" spans="1:7" x14ac:dyDescent="0.2">
      <c r="A152" s="181"/>
      <c r="B152" s="181"/>
      <c r="C152" s="181"/>
      <c r="D152" s="181"/>
      <c r="E152" s="198"/>
      <c r="F152" s="181"/>
      <c r="G152" s="181"/>
    </row>
    <row r="153" spans="1:7" x14ac:dyDescent="0.2">
      <c r="A153" s="181"/>
      <c r="B153" s="181"/>
      <c r="C153" s="181"/>
      <c r="D153" s="181"/>
      <c r="E153" s="198"/>
      <c r="F153" s="181"/>
      <c r="G153" s="181"/>
    </row>
    <row r="154" spans="1:7" x14ac:dyDescent="0.2">
      <c r="A154" s="181"/>
      <c r="B154" s="181"/>
      <c r="C154" s="181"/>
      <c r="D154" s="181"/>
      <c r="E154" s="198"/>
      <c r="F154" s="181"/>
      <c r="G154" s="181"/>
    </row>
    <row r="155" spans="1:7" x14ac:dyDescent="0.2">
      <c r="A155" s="181"/>
      <c r="B155" s="181"/>
      <c r="C155" s="181"/>
      <c r="D155" s="181"/>
      <c r="E155" s="198"/>
      <c r="F155" s="181"/>
      <c r="G155" s="181"/>
    </row>
    <row r="156" spans="1:7" x14ac:dyDescent="0.2">
      <c r="A156" s="181"/>
      <c r="B156" s="181"/>
      <c r="C156" s="181"/>
      <c r="D156" s="181"/>
      <c r="E156" s="198"/>
      <c r="F156" s="181"/>
      <c r="G156" s="181"/>
    </row>
    <row r="157" spans="1:7" x14ac:dyDescent="0.2">
      <c r="A157" s="181"/>
      <c r="B157" s="181"/>
      <c r="C157" s="181"/>
      <c r="D157" s="181"/>
      <c r="E157" s="198"/>
      <c r="F157" s="181"/>
      <c r="G157" s="181"/>
    </row>
  </sheetData>
  <mergeCells count="17">
    <mergeCell ref="C12:D12"/>
    <mergeCell ref="C14:D14"/>
    <mergeCell ref="C16:D16"/>
    <mergeCell ref="A1:G1"/>
    <mergeCell ref="A3:B3"/>
    <mergeCell ref="A4:B4"/>
    <mergeCell ref="E4:G4"/>
    <mergeCell ref="C10:D10"/>
    <mergeCell ref="C69:D69"/>
    <mergeCell ref="C71:D71"/>
    <mergeCell ref="C75:D75"/>
    <mergeCell ref="C19:D19"/>
    <mergeCell ref="C21:D21"/>
    <mergeCell ref="C25:D25"/>
    <mergeCell ref="C27:D27"/>
    <mergeCell ref="C29:D29"/>
    <mergeCell ref="C36:D36"/>
  </mergeCells>
  <printOptions gridLinesSet="0"/>
  <pageMargins left="0.59055118110236227" right="0.39370078740157483" top="0.59055118110236227" bottom="0.59055118110236227" header="0.19685039370078741" footer="0.19685039370078741"/>
  <pageSetup paperSize="9" orientation="landscape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39</vt:i4>
      </vt:variant>
    </vt:vector>
  </HeadingPairs>
  <TitlesOfParts>
    <vt:vector size="42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SloupecCH</vt:lpstr>
      <vt:lpstr>SloupecJC</vt:lpstr>
      <vt:lpstr>SloupecJH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Hlučka Pavel</cp:lastModifiedBy>
  <dcterms:created xsi:type="dcterms:W3CDTF">2020-03-05T17:25:17Z</dcterms:created>
  <dcterms:modified xsi:type="dcterms:W3CDTF">2020-03-24T09:43:06Z</dcterms:modified>
</cp:coreProperties>
</file>