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-120" yWindow="-120" windowWidth="25440" windowHeight="15390" activeTab="3"/>
  </bookViews>
  <sheets>
    <sheet name="Pokyny pro vyplnění" sheetId="11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Pol'!$A$1:$X$138</definedName>
    <definedName name="_xlnm.Print_Area" localSheetId="1">Stavba!$A$1:$J$65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24519"/>
  <customWorkbookViews>
    <customWorkbookView name="Radim" guid="{B7E7C763-C459-487D-8ABA-5CFDDFBD5A84}" maximized="1" xWindow="-8" yWindow="-8" windowWidth="1296" windowHeight="1040" activeSheetId="1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4" i="1"/>
  <c r="I63"/>
  <c r="I62"/>
  <c r="I61"/>
  <c r="I60"/>
  <c r="I59"/>
  <c r="I58"/>
  <c r="I57"/>
  <c r="I56"/>
  <c r="I55"/>
  <c r="I16" s="1"/>
  <c r="I54"/>
  <c r="I53"/>
  <c r="I52"/>
  <c r="I65" s="1"/>
  <c r="I51"/>
  <c r="I50"/>
  <c r="G42"/>
  <c r="F42"/>
  <c r="G41"/>
  <c r="I41" s="1"/>
  <c r="F41"/>
  <c r="G39"/>
  <c r="F39"/>
  <c r="F43" s="1"/>
  <c r="G23" s="1"/>
  <c r="G137" i="12"/>
  <c r="BA37"/>
  <c r="BA34"/>
  <c r="BA29"/>
  <c r="G8"/>
  <c r="K8"/>
  <c r="O8"/>
  <c r="V8"/>
  <c r="G9"/>
  <c r="I9"/>
  <c r="I8" s="1"/>
  <c r="K9"/>
  <c r="M9"/>
  <c r="M8" s="1"/>
  <c r="O9"/>
  <c r="Q9"/>
  <c r="Q8" s="1"/>
  <c r="V9"/>
  <c r="G13"/>
  <c r="I13"/>
  <c r="I12" s="1"/>
  <c r="K13"/>
  <c r="M13"/>
  <c r="O13"/>
  <c r="Q13"/>
  <c r="Q12" s="1"/>
  <c r="V13"/>
  <c r="G15"/>
  <c r="M15" s="1"/>
  <c r="I15"/>
  <c r="K15"/>
  <c r="K12" s="1"/>
  <c r="O15"/>
  <c r="O12" s="1"/>
  <c r="Q15"/>
  <c r="V15"/>
  <c r="V12" s="1"/>
  <c r="G18"/>
  <c r="I18"/>
  <c r="K18"/>
  <c r="M18"/>
  <c r="O18"/>
  <c r="Q18"/>
  <c r="V18"/>
  <c r="G19"/>
  <c r="M19" s="1"/>
  <c r="I19"/>
  <c r="K19"/>
  <c r="O19"/>
  <c r="Q19"/>
  <c r="V19"/>
  <c r="I20"/>
  <c r="G21"/>
  <c r="G20" s="1"/>
  <c r="I21"/>
  <c r="K21"/>
  <c r="K20" s="1"/>
  <c r="O21"/>
  <c r="O20" s="1"/>
  <c r="Q21"/>
  <c r="Q20" s="1"/>
  <c r="V21"/>
  <c r="V20" s="1"/>
  <c r="G25"/>
  <c r="G24" s="1"/>
  <c r="I25"/>
  <c r="I24" s="1"/>
  <c r="K25"/>
  <c r="K24" s="1"/>
  <c r="M25"/>
  <c r="M24" s="1"/>
  <c r="O25"/>
  <c r="O24" s="1"/>
  <c r="Q25"/>
  <c r="Q24" s="1"/>
  <c r="V25"/>
  <c r="V24" s="1"/>
  <c r="G28"/>
  <c r="I28"/>
  <c r="I27" s="1"/>
  <c r="K28"/>
  <c r="M28"/>
  <c r="O28"/>
  <c r="Q28"/>
  <c r="Q27" s="1"/>
  <c r="V28"/>
  <c r="G33"/>
  <c r="G27" s="1"/>
  <c r="I33"/>
  <c r="K33"/>
  <c r="K27" s="1"/>
  <c r="O33"/>
  <c r="O27" s="1"/>
  <c r="Q33"/>
  <c r="V33"/>
  <c r="V27" s="1"/>
  <c r="G36"/>
  <c r="I36"/>
  <c r="K36"/>
  <c r="M36"/>
  <c r="O36"/>
  <c r="Q36"/>
  <c r="V36"/>
  <c r="G39"/>
  <c r="M39" s="1"/>
  <c r="I39"/>
  <c r="K39"/>
  <c r="O39"/>
  <c r="Q39"/>
  <c r="V39"/>
  <c r="G41"/>
  <c r="I41"/>
  <c r="K41"/>
  <c r="M41"/>
  <c r="O41"/>
  <c r="Q41"/>
  <c r="V41"/>
  <c r="G44"/>
  <c r="M44" s="1"/>
  <c r="I44"/>
  <c r="K44"/>
  <c r="O44"/>
  <c r="Q44"/>
  <c r="V44"/>
  <c r="I46"/>
  <c r="Q46"/>
  <c r="G47"/>
  <c r="G46" s="1"/>
  <c r="I47"/>
  <c r="K47"/>
  <c r="K46" s="1"/>
  <c r="O47"/>
  <c r="O46" s="1"/>
  <c r="Q47"/>
  <c r="V47"/>
  <c r="V46" s="1"/>
  <c r="G50"/>
  <c r="G49" s="1"/>
  <c r="I50"/>
  <c r="K50"/>
  <c r="K49" s="1"/>
  <c r="O50"/>
  <c r="O49" s="1"/>
  <c r="Q50"/>
  <c r="V50"/>
  <c r="V49" s="1"/>
  <c r="G54"/>
  <c r="I54"/>
  <c r="I49" s="1"/>
  <c r="K54"/>
  <c r="M54"/>
  <c r="O54"/>
  <c r="Q54"/>
  <c r="Q49" s="1"/>
  <c r="V54"/>
  <c r="G58"/>
  <c r="M58" s="1"/>
  <c r="I58"/>
  <c r="K58"/>
  <c r="O58"/>
  <c r="Q58"/>
  <c r="V58"/>
  <c r="G61"/>
  <c r="G60" s="1"/>
  <c r="I61"/>
  <c r="I60" s="1"/>
  <c r="K61"/>
  <c r="K60" s="1"/>
  <c r="O61"/>
  <c r="O60" s="1"/>
  <c r="Q61"/>
  <c r="Q60" s="1"/>
  <c r="V61"/>
  <c r="V60" s="1"/>
  <c r="G66"/>
  <c r="G65" s="1"/>
  <c r="I66"/>
  <c r="I65" s="1"/>
  <c r="K66"/>
  <c r="K65" s="1"/>
  <c r="M66"/>
  <c r="M65" s="1"/>
  <c r="O66"/>
  <c r="O65" s="1"/>
  <c r="Q66"/>
  <c r="Q65" s="1"/>
  <c r="V66"/>
  <c r="V65" s="1"/>
  <c r="G67"/>
  <c r="I67"/>
  <c r="K67"/>
  <c r="M67"/>
  <c r="O67"/>
  <c r="Q67"/>
  <c r="V67"/>
  <c r="G68"/>
  <c r="I68"/>
  <c r="K68"/>
  <c r="M68"/>
  <c r="O68"/>
  <c r="Q68"/>
  <c r="V68"/>
  <c r="G69"/>
  <c r="I69"/>
  <c r="K69"/>
  <c r="M69"/>
  <c r="O69"/>
  <c r="Q69"/>
  <c r="V69"/>
  <c r="G72"/>
  <c r="I72"/>
  <c r="K72"/>
  <c r="M72"/>
  <c r="O72"/>
  <c r="Q72"/>
  <c r="V72"/>
  <c r="G75"/>
  <c r="I75"/>
  <c r="K75"/>
  <c r="M75"/>
  <c r="O75"/>
  <c r="Q75"/>
  <c r="V75"/>
  <c r="G78"/>
  <c r="I78"/>
  <c r="K78"/>
  <c r="M78"/>
  <c r="O78"/>
  <c r="Q78"/>
  <c r="V78"/>
  <c r="G79"/>
  <c r="I79"/>
  <c r="K79"/>
  <c r="M79"/>
  <c r="O79"/>
  <c r="Q79"/>
  <c r="V79"/>
  <c r="G82"/>
  <c r="I82"/>
  <c r="K82"/>
  <c r="M82"/>
  <c r="O82"/>
  <c r="Q82"/>
  <c r="V82"/>
  <c r="G85"/>
  <c r="I85"/>
  <c r="K85"/>
  <c r="M85"/>
  <c r="O85"/>
  <c r="Q85"/>
  <c r="V85"/>
  <c r="G88"/>
  <c r="I88"/>
  <c r="K88"/>
  <c r="M88"/>
  <c r="O88"/>
  <c r="Q88"/>
  <c r="V88"/>
  <c r="G90"/>
  <c r="K90"/>
  <c r="O90"/>
  <c r="V90"/>
  <c r="G91"/>
  <c r="I91"/>
  <c r="I90" s="1"/>
  <c r="K91"/>
  <c r="M91"/>
  <c r="M90" s="1"/>
  <c r="O91"/>
  <c r="Q91"/>
  <c r="Q90" s="1"/>
  <c r="V91"/>
  <c r="G96"/>
  <c r="I96"/>
  <c r="I95" s="1"/>
  <c r="K96"/>
  <c r="M96"/>
  <c r="O96"/>
  <c r="Q96"/>
  <c r="Q95" s="1"/>
  <c r="V96"/>
  <c r="G100"/>
  <c r="M100" s="1"/>
  <c r="I100"/>
  <c r="K100"/>
  <c r="K95" s="1"/>
  <c r="O100"/>
  <c r="O95" s="1"/>
  <c r="Q100"/>
  <c r="V100"/>
  <c r="V95" s="1"/>
  <c r="G101"/>
  <c r="I101"/>
  <c r="K101"/>
  <c r="M101"/>
  <c r="O101"/>
  <c r="Q101"/>
  <c r="V101"/>
  <c r="G102"/>
  <c r="M102" s="1"/>
  <c r="I102"/>
  <c r="K102"/>
  <c r="O102"/>
  <c r="Q102"/>
  <c r="V102"/>
  <c r="I103"/>
  <c r="Q103"/>
  <c r="G104"/>
  <c r="G103" s="1"/>
  <c r="I104"/>
  <c r="K104"/>
  <c r="K103" s="1"/>
  <c r="O104"/>
  <c r="O103" s="1"/>
  <c r="Q104"/>
  <c r="V104"/>
  <c r="V103" s="1"/>
  <c r="G110"/>
  <c r="G109" s="1"/>
  <c r="I110"/>
  <c r="I109" s="1"/>
  <c r="K110"/>
  <c r="K109" s="1"/>
  <c r="O110"/>
  <c r="O109" s="1"/>
  <c r="Q110"/>
  <c r="Q109" s="1"/>
  <c r="V110"/>
  <c r="V109" s="1"/>
  <c r="G112"/>
  <c r="I112"/>
  <c r="K112"/>
  <c r="M112"/>
  <c r="O112"/>
  <c r="Q112"/>
  <c r="V112"/>
  <c r="G114"/>
  <c r="M114" s="1"/>
  <c r="I114"/>
  <c r="K114"/>
  <c r="O114"/>
  <c r="Q114"/>
  <c r="V114"/>
  <c r="G115"/>
  <c r="I115"/>
  <c r="K115"/>
  <c r="M115"/>
  <c r="O115"/>
  <c r="Q115"/>
  <c r="V115"/>
  <c r="G116"/>
  <c r="M116" s="1"/>
  <c r="I116"/>
  <c r="K116"/>
  <c r="O116"/>
  <c r="Q116"/>
  <c r="V116"/>
  <c r="G117"/>
  <c r="I117"/>
  <c r="K117"/>
  <c r="M117"/>
  <c r="O117"/>
  <c r="Q117"/>
  <c r="V117"/>
  <c r="G118"/>
  <c r="M118" s="1"/>
  <c r="I118"/>
  <c r="K118"/>
  <c r="O118"/>
  <c r="Q118"/>
  <c r="V118"/>
  <c r="G121"/>
  <c r="G120" s="1"/>
  <c r="I121"/>
  <c r="I120" s="1"/>
  <c r="K121"/>
  <c r="K120" s="1"/>
  <c r="M121"/>
  <c r="M120" s="1"/>
  <c r="O121"/>
  <c r="O120" s="1"/>
  <c r="Q121"/>
  <c r="Q120" s="1"/>
  <c r="V121"/>
  <c r="V120" s="1"/>
  <c r="G126"/>
  <c r="I126"/>
  <c r="I125" s="1"/>
  <c r="K126"/>
  <c r="M126"/>
  <c r="O126"/>
  <c r="Q126"/>
  <c r="Q125" s="1"/>
  <c r="V126"/>
  <c r="G129"/>
  <c r="G125" s="1"/>
  <c r="I129"/>
  <c r="K129"/>
  <c r="K125" s="1"/>
  <c r="O129"/>
  <c r="O125" s="1"/>
  <c r="Q129"/>
  <c r="V129"/>
  <c r="V125" s="1"/>
  <c r="G133"/>
  <c r="I133"/>
  <c r="K133"/>
  <c r="M133"/>
  <c r="O133"/>
  <c r="Q133"/>
  <c r="V133"/>
  <c r="AE137"/>
  <c r="AF137"/>
  <c r="I20" i="1"/>
  <c r="I19"/>
  <c r="I18"/>
  <c r="I17"/>
  <c r="G43"/>
  <c r="G25" s="1"/>
  <c r="H43"/>
  <c r="I42"/>
  <c r="I40"/>
  <c r="J64" l="1"/>
  <c r="J54"/>
  <c r="J58"/>
  <c r="J50"/>
  <c r="I39"/>
  <c r="I43" s="1"/>
  <c r="J52"/>
  <c r="J56"/>
  <c r="J51"/>
  <c r="J53"/>
  <c r="J55"/>
  <c r="J57"/>
  <c r="J59"/>
  <c r="J60"/>
  <c r="J61"/>
  <c r="J62"/>
  <c r="J63"/>
  <c r="J42"/>
  <c r="J41"/>
  <c r="J40"/>
  <c r="J39"/>
  <c r="J43" s="1"/>
  <c r="A27"/>
  <c r="M95" i="12"/>
  <c r="M12"/>
  <c r="M129"/>
  <c r="M125" s="1"/>
  <c r="G95"/>
  <c r="M61"/>
  <c r="M60" s="1"/>
  <c r="M50"/>
  <c r="M49" s="1"/>
  <c r="M47"/>
  <c r="M46" s="1"/>
  <c r="M33"/>
  <c r="M27" s="1"/>
  <c r="G12"/>
  <c r="M110"/>
  <c r="M109" s="1"/>
  <c r="M104"/>
  <c r="M103" s="1"/>
  <c r="M21"/>
  <c r="M20" s="1"/>
  <c r="I21" i="1"/>
  <c r="J28"/>
  <c r="J26"/>
  <c r="G38"/>
  <c r="F38"/>
  <c r="J23"/>
  <c r="J24"/>
  <c r="J25"/>
  <c r="J27"/>
  <c r="E24"/>
  <c r="G24"/>
  <c r="E26"/>
  <c r="G26"/>
  <c r="J65" l="1"/>
  <c r="G28"/>
  <c r="G27" s="1"/>
  <c r="G29" s="1"/>
  <c r="A28"/>
</calcChain>
</file>

<file path=xl/sharedStrings.xml><?xml version="1.0" encoding="utf-8"?>
<sst xmlns="http://schemas.openxmlformats.org/spreadsheetml/2006/main" count="719" uniqueCount="302">
  <si>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</si>
  <si>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</si>
  <si>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</si>
  <si>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</si>
  <si>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</si>
  <si>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</si>
  <si>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</si>
  <si>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</si>
  <si>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</si>
  <si>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</si>
  <si>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</si>
  <si>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</si>
  <si>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</si>
  <si>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</si>
  <si>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</si>
  <si>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</si>
  <si>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</si>
  <si>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</si>
  <si>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</si>
  <si>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</si>
  <si>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</si>
  <si>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</si>
  <si>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</si>
  <si>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</si>
  <si>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</si>
  <si>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</si>
  <si>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</si>
  <si>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</si>
  <si>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</si>
  <si>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</si>
  <si>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</si>
  <si>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</si>
  <si>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</si>
  <si>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</si>
  <si>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</si>
  <si>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</si>
  <si>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</si>
  <si>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</si>
  <si>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</si>
  <si>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</si>
  <si>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</si>
  <si>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</si>
  <si>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</si>
  <si>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</si>
  <si>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projektový</t>
  </si>
  <si>
    <t>Návrh řešení zvukové izolace</t>
  </si>
  <si>
    <t>Objekt:</t>
  </si>
  <si>
    <t>Rozpočet:</t>
  </si>
  <si>
    <t>SE 158</t>
  </si>
  <si>
    <t>ZUŠ Vranovská</t>
  </si>
  <si>
    <t>Stavba</t>
  </si>
  <si>
    <t>Stavební objekt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</si>
  <si>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</si>
  <si>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</si>
  <si>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</si>
  <si>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</si>
  <si>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</si>
  <si>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</si>
  <si>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</si>
  <si>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</si>
  <si>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</si>
  <si>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</si>
  <si>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</si>
  <si>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</si>
  <si>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96</t>
  </si>
  <si>
    <t>Bourání konstrukcí</t>
  </si>
  <si>
    <t>99</t>
  </si>
  <si>
    <t>Staveništní přesun hmot</t>
  </si>
  <si>
    <t>714</t>
  </si>
  <si>
    <t>Izolace akustické a protiotřesové</t>
  </si>
  <si>
    <t>730</t>
  </si>
  <si>
    <t>Ústřední vytápění</t>
  </si>
  <si>
    <t>766</t>
  </si>
  <si>
    <t>Konstrukce truhlářské</t>
  </si>
  <si>
    <t>776</t>
  </si>
  <si>
    <t>Podlahy povlakové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</si>
  <si>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</si>
  <si>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</si>
  <si>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</si>
  <si>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</si>
  <si>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</si>
  <si>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</si>
  <si>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</si>
  <si>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</si>
  <si>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</si>
  <si>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</si>
  <si>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</si>
  <si>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</si>
  <si>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</si>
  <si>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</si>
  <si>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</si>
  <si>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</si>
  <si>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</si>
  <si>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</si>
  <si>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</si>
  <si>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</si>
  <si>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</si>
  <si>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</si>
  <si>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</si>
  <si>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</si>
  <si>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</si>
  <si>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</si>
  <si>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</si>
  <si>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</si>
  <si>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</si>
  <si>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</si>
  <si>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</si>
  <si>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</si>
  <si>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</si>
  <si>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</si>
  <si>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</si>
  <si>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</si>
  <si>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</si>
  <si>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342262111RX1</t>
  </si>
  <si>
    <t>Příčka sádrokart. dvoj. oc. kce, 3x opl. tl.180 mm, desky standard tl.12,5 mm, izol minerál tl. 2x4 cm</t>
  </si>
  <si>
    <t>m2</t>
  </si>
  <si>
    <t>Vlastní</t>
  </si>
  <si>
    <t>Indiv</t>
  </si>
  <si>
    <t>Práce</t>
  </si>
  <si>
    <t>POL1_</t>
  </si>
  <si>
    <t xml:space="preserve"> SDK příčka - m2 : 3,3*(4,13+2,58*2+1,16)+3,25*5,37+1*2,03</t>
  </si>
  <si>
    <t>VV</t>
  </si>
  <si>
    <t>odpočet otvorů - m2 : -1*(1,05*2,03*2)</t>
  </si>
  <si>
    <t>612409991RT2</t>
  </si>
  <si>
    <t>Začištění omítek kolem oken, dveří a obkladů apod. s použitím suché maltové směsi</t>
  </si>
  <si>
    <t>m</t>
  </si>
  <si>
    <t>801-4</t>
  </si>
  <si>
    <t>RTS 20/ I</t>
  </si>
  <si>
    <t>(1+1,97*2)*2+(1,1+2,03*2)*2+(0,81+1,397*2)*2</t>
  </si>
  <si>
    <t>610991111RX1</t>
  </si>
  <si>
    <t>Zakrývání výplní vnitřních otvorů, bez materiálu</t>
  </si>
  <si>
    <t>RTS 12/ I</t>
  </si>
  <si>
    <t>101 : 5,37*2,54</t>
  </si>
  <si>
    <t>103 : 2,58*4,13</t>
  </si>
  <si>
    <t>28329911R</t>
  </si>
  <si>
    <t>plachta LDPE; plošná hmotnost 80 g/m2; krycí, s oky; š = 4 000 mm; l = 5 000 mm; zelená/šedá; univerzální krycí plachta</t>
  </si>
  <si>
    <t>SPCM</t>
  </si>
  <si>
    <t>Specifikace</t>
  </si>
  <si>
    <t>POL3_</t>
  </si>
  <si>
    <t>28329921R</t>
  </si>
  <si>
    <t>plachta LDPE; plošná hmotnost 180 g/m2; krycí, s oky; š = 3 000 mm; l = 4 000 mm; zelená/stříbrná; univerzální krycí plachta</t>
  </si>
  <si>
    <t>631311131R00</t>
  </si>
  <si>
    <t>Doplnění mazanin betonem prostým o ploše jednotlivě do 1 m2 tloušťky přes 80 mm</t>
  </si>
  <si>
    <t>m3</t>
  </si>
  <si>
    <t>prostým betonem (s dodáním hmot) bez potěru,</t>
  </si>
  <si>
    <t>SPI</t>
  </si>
  <si>
    <t>po vybouraných příčkách : 0,1*(5,37+1+2,58)</t>
  </si>
  <si>
    <t>941955002R00</t>
  </si>
  <si>
    <t>Lešení lehké pracovní pomocné pomocné, o výšce lešeňové podlahy přes 1,2 do 1,9 m</t>
  </si>
  <si>
    <t>800-3</t>
  </si>
  <si>
    <t>pro bourací a nové práce : 28,3*2</t>
  </si>
  <si>
    <t>962031132R00</t>
  </si>
  <si>
    <t xml:space="preserve">Bourání příček </t>
  </si>
  <si>
    <t>801-3</t>
  </si>
  <si>
    <t>RTS 17/ I</t>
  </si>
  <si>
    <t>nebo vybourání otvorů průřezové plochy přes 4 m2 v příčkách, včetně pomocného lešení o výšce podlahy do 1900 mm a pro zatížení do 1,5 kPa  (150 kg/m2),</t>
  </si>
  <si>
    <t>3,3*(5,47+2,66)+1*2,03</t>
  </si>
  <si>
    <t>odpočet otvorů-dveře : -1*1,97</t>
  </si>
  <si>
    <t>skleněné tvárnice : -2,4*0,6</t>
  </si>
  <si>
    <t>962081131R00</t>
  </si>
  <si>
    <t>Bourání zdiva příček ze skleněných tvárnic, tloušťky do 100 mm</t>
  </si>
  <si>
    <t>nebo vybourání otvorů jakýchkoliv rozměrů, včetně pomocného lešení o výšce podlahy do 1900 mm a pro zatížení do 1,5 kPa  (150 kg/m2),</t>
  </si>
  <si>
    <t>2,4*0,6</t>
  </si>
  <si>
    <t>967031732R00</t>
  </si>
  <si>
    <t>Přisekání plošné zdiva cihelného na jakoukoliv maltu vápennou nebo vépenocementovou, tloušťky do 100 mm</t>
  </si>
  <si>
    <t>z jakýchkoliv cihel pálených, včetně pomocného lešení o výšce podlahy do 1900 mm a pro zatížení do 1,5 kPa  (150 kg/m2),</t>
  </si>
  <si>
    <t>vysekání ozubu pro osazení rámové zárubně : 0,1*(0,81+2,03*2)</t>
  </si>
  <si>
    <t>968061125R00</t>
  </si>
  <si>
    <t>Vyvěšení nebo zavěšení dřevěných křídel dveří, plochy do 2 m2</t>
  </si>
  <si>
    <t>kus</t>
  </si>
  <si>
    <t>oken, dveří a vrat, s uložením a opětovným zavěšením po provedení stavebních změn,</t>
  </si>
  <si>
    <t>968062455R00</t>
  </si>
  <si>
    <t>Vybourání dřevěných rámů dveřních zárubní, plochy do 2 m2</t>
  </si>
  <si>
    <t>včetně pomocného lešení o výšce podlahy do 1900 mm a pro zatížení do 1,5 kPa  (150 kg/m2),</t>
  </si>
  <si>
    <t>0,95*2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</si>
  <si>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</si>
  <si>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</si>
  <si>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1*1,97</t>
  </si>
  <si>
    <t>999281108R00</t>
  </si>
  <si>
    <t xml:space="preserve">Přesun hmot pro opravy a údržbu objektů pro opravy a údržbu dosavadních objektů včetně vnějších plášťů_x000D_
 výšky do 12 m,  </t>
  </si>
  <si>
    <t>t</t>
  </si>
  <si>
    <t>Přesun hmot</t>
  </si>
  <si>
    <t>POL7_</t>
  </si>
  <si>
    <t>oborů 801, 803, 811 a 812</t>
  </si>
  <si>
    <t>714183002R00</t>
  </si>
  <si>
    <t>Montáž pohltivých a konstrukčních součástí izolačních vložek izolačních desek na sraz volným uložením stropů nebo stěn</t>
  </si>
  <si>
    <t>800-714</t>
  </si>
  <si>
    <t>102 : 3,25*(5,37+2,54*2)</t>
  </si>
  <si>
    <t>odpočet otvorů : -1*(1*3,03+1,2*2,1)</t>
  </si>
  <si>
    <t>strop : 2,54*5,37</t>
  </si>
  <si>
    <t>714001PC1</t>
  </si>
  <si>
    <t>Samolepící akustická pěna tl.50 mm</t>
  </si>
  <si>
    <t xml:space="preserve">m2    </t>
  </si>
  <si>
    <t>998714201R00</t>
  </si>
  <si>
    <t>Přesun hmot v objektech výšky do 6 m</t>
  </si>
  <si>
    <t>50 m vodorovně měřeno od těžiště půdorysné plochy skládky do těžiště půdorysné plochy objektu</t>
  </si>
  <si>
    <t>730001</t>
  </si>
  <si>
    <t>Dodávka a montáž ÚT dfle projektu</t>
  </si>
  <si>
    <t>kpl.</t>
  </si>
  <si>
    <t xml:space="preserve">trubní rozvody Cu : </t>
  </si>
  <si>
    <t xml:space="preserve">2x otopná tělesa a ventily,šroubení dle projektu : </t>
  </si>
  <si>
    <t>kpl. : 1</t>
  </si>
  <si>
    <t>766662112R00</t>
  </si>
  <si>
    <t>Montáž dveřních křídel kompletizovaných otevíravých ,  , do zazděné rámové zárubně, jednokřídlových, šířky do 800 mm</t>
  </si>
  <si>
    <t>800-766</t>
  </si>
  <si>
    <t>766670011R00</t>
  </si>
  <si>
    <t>Montáž obložkové zárubně a dveřního křídla jednokřídlového</t>
  </si>
  <si>
    <t>766825111R00</t>
  </si>
  <si>
    <t>Montáž nábytku vestavěného skříně jednokřídlové šatní policové</t>
  </si>
  <si>
    <t>611601PC 3</t>
  </si>
  <si>
    <t>2/T - Dveře vnitřní hladké plné 1.kříd. 80/197 folie</t>
  </si>
  <si>
    <t xml:space="preserve">ks    </t>
  </si>
  <si>
    <t xml:space="preserve">osazení do rámové zárubně, Rw&gt; 42 dB : </t>
  </si>
  <si>
    <t>ks : 1</t>
  </si>
  <si>
    <t>611601PC 1</t>
  </si>
  <si>
    <t>1/T - Dveře vnitřní hladké plné 1. kříd. 100x197 folie</t>
  </si>
  <si>
    <t xml:space="preserve">dveře plné protihlukové do obložkové zárubně Rw 42 dB : </t>
  </si>
  <si>
    <t>611601PC 2</t>
  </si>
  <si>
    <t>3/T - Dveře vnitřní hladké plné 1.kříd. 90x197 folie</t>
  </si>
  <si>
    <t xml:space="preserve">osazení do obložkové zárubně,Rw &gt; 42 dB : </t>
  </si>
  <si>
    <t>61181321.MR</t>
  </si>
  <si>
    <t>zárubeň dřevěná rámová; pro dveře jednokřídlové; š průchodu 800 mm; h průchodu 1 970 mm; dýha, lakovaná</t>
  </si>
  <si>
    <t>611813PC1</t>
  </si>
  <si>
    <t>1/T - Obkladová zárubeň 1000x1970 mm folie</t>
  </si>
  <si>
    <t xml:space="preserve">protihluková úprava Rw &gt; 42 dB : </t>
  </si>
  <si>
    <t>611813PC2</t>
  </si>
  <si>
    <t>2/T - Obkladová zárubeň 800x1970 mm folie</t>
  </si>
  <si>
    <t xml:space="preserve">protihluková úprava Rw&gt; 42 dB : </t>
  </si>
  <si>
    <t>6152902PC1</t>
  </si>
  <si>
    <t>Skříňka vysoká policová  bílá, bez dveří</t>
  </si>
  <si>
    <t xml:space="preserve">rozměr dle otvoru niky-pozn.1 : </t>
  </si>
  <si>
    <t>998766201R00</t>
  </si>
  <si>
    <t>Přesun hmot pro konstrukce truhlářské v objektech výšky do 6 m</t>
  </si>
  <si>
    <t>50 m vodorovně</t>
  </si>
  <si>
    <t>776431010R00</t>
  </si>
  <si>
    <t>Montáž, lepení podlah. soklíků z kobercových pásů včetně dodávky kobercové lišty</t>
  </si>
  <si>
    <t>800-775</t>
  </si>
  <si>
    <t>včetně soklové lišty.</t>
  </si>
  <si>
    <t>POP</t>
  </si>
  <si>
    <t>5,37*2+2,54*2+0,47*2-1</t>
  </si>
  <si>
    <t>4,13*2+2,58*2-1,1</t>
  </si>
  <si>
    <t>784402801R00</t>
  </si>
  <si>
    <t>Odstranění maleb oškrabáním, v místnostech do 3,8 m</t>
  </si>
  <si>
    <t>800-784</t>
  </si>
  <si>
    <t>102 : 3,25*(5,37*2+2,54*2)+2,54*5,37+0,47*(1+2,03*2)</t>
  </si>
  <si>
    <t>103 : 3,3*(2,58*2+4,13*2)+2,58*4,13</t>
  </si>
  <si>
    <t>101 : 3,3*(1,16*2+2,58*2)+1,16*2,58</t>
  </si>
  <si>
    <t>784403801R00</t>
  </si>
  <si>
    <t>Odstranění maleb úplným omytím na sádrové omítce, v místnostech do 3,8 m</t>
  </si>
  <si>
    <t>784171201R00</t>
  </si>
  <si>
    <t>Příprava povrchu Penetrace (napouštění) podkladu akrylát, jednonásobná</t>
  </si>
  <si>
    <t>784176612R00</t>
  </si>
  <si>
    <t>Malby z malířských směsí otěruvzdorných,  , bílé, dvojnásobné</t>
  </si>
  <si>
    <t>RTS 15/ II</t>
  </si>
  <si>
    <t>210001</t>
  </si>
  <si>
    <t>Demontáže původních rozvodů el.instalace a svítidel a montáž nových dle PD</t>
  </si>
  <si>
    <t xml:space="preserve">nové-3x dvojzásuvka,1x dvojzásuvka : </t>
  </si>
  <si>
    <t xml:space="preserve">1x vypínač : </t>
  </si>
  <si>
    <t xml:space="preserve">svítidla původní : </t>
  </si>
  <si>
    <t>979087212R00</t>
  </si>
  <si>
    <t>Nakládání na dopravní prostředky suti</t>
  </si>
  <si>
    <t>822-1</t>
  </si>
  <si>
    <t>Přesun suti</t>
  </si>
  <si>
    <t>POL8_</t>
  </si>
  <si>
    <t>pro vodorovnou dopravu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</si>
  <si>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</si>
  <si>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</si>
  <si>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</si>
  <si>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</si>
  <si>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</si>
  <si>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</si>
  <si>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</si>
  <si>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</si>
  <si>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</si>
  <si>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979999999R00</t>
  </si>
  <si>
    <t xml:space="preserve">Poplatek za skládku suti s 10 % příměsí - DUFONEV Brno,  </t>
  </si>
  <si>
    <t>979093111R00</t>
  </si>
  <si>
    <t>Uložení suti na skládku bez zhutnění</t>
  </si>
  <si>
    <t>800-6</t>
  </si>
  <si>
    <t>s hrubým urovnáním,</t>
  </si>
  <si>
    <t>Pol.6</t>
  </si>
  <si>
    <t>Celkový úklid objektu po provedení stavebních prací</t>
  </si>
  <si>
    <t xml:space="preserve">náklady na úklidové práce v objektu po provedení stavebních prací : </t>
  </si>
  <si>
    <t xml:space="preserve">globální úklid všech dotčených ploch : </t>
  </si>
  <si>
    <t>Pol.13</t>
  </si>
  <si>
    <t>Technická pomoc projektanta</t>
  </si>
  <si>
    <t xml:space="preserve">zpracování návrhů řešení detailů po odkrytí při rekonstrukci : </t>
  </si>
  <si>
    <t>Pol.14</t>
  </si>
  <si>
    <t>Revizní zprávy a revize</t>
  </si>
  <si>
    <t xml:space="preserve">zařízení elektroinstalace silnoproudu : </t>
  </si>
  <si>
    <t xml:space="preserve">talkovézkoušky ÚT : </t>
  </si>
  <si>
    <t>Pol.17</t>
  </si>
  <si>
    <t>Dokladová část</t>
  </si>
  <si>
    <t xml:space="preserve">vypracování provozních řádů,návodů na provoz a údržbu : </t>
  </si>
  <si>
    <t>SUM</t>
  </si>
  <si>
    <t>END</t>
  </si>
  <si>
    <t>Základní umělecká škola Brno, Vranovská, příspěvková organizace</t>
  </si>
  <si>
    <t>Pam Arch s.r.o.</t>
  </si>
  <si>
    <t>Vránova 1241/3, 621 00 Brno</t>
  </si>
  <si>
    <t>CZ26289491</t>
  </si>
  <si>
    <t>robert.sevcik@pamarch.cz</t>
  </si>
  <si>
    <t>Zdeněk Šiler</t>
  </si>
</sst>
</file>

<file path=xl/styles.xml><?xml version="1.0" encoding="utf-8"?>
<styleSheet xmlns="http://schemas.openxmlformats.org/spreadsheetml/2006/main">
  <numFmts count="1">
    <numFmt numFmtId="164" formatCode="#,##0.00000"/>
  </numFmts>
  <fonts count="2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u/>
      <sz val="10"/>
      <color theme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26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4" fillId="3" borderId="35" xfId="0" applyNumberFormat="1" applyFont="1" applyFill="1" applyBorder="1" applyAlignment="1">
      <alignment vertical="center" wrapText="1" shrinkToFit="1"/>
    </xf>
    <xf numFmtId="4" fontId="14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6" fillId="0" borderId="38" xfId="0" applyFont="1" applyBorder="1" applyAlignment="1">
      <alignment vertical="top"/>
    </xf>
    <xf numFmtId="49" fontId="16" fillId="0" borderId="39" xfId="0" applyNumberFormat="1" applyFont="1" applyBorder="1" applyAlignment="1">
      <alignment vertical="top"/>
    </xf>
    <xf numFmtId="0" fontId="16" fillId="0" borderId="39" xfId="0" applyFont="1" applyBorder="1" applyAlignment="1">
      <alignment horizontal="center"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39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3" fontId="8" fillId="4" borderId="6" xfId="0" applyNumberFormat="1" applyFont="1" applyFill="1" applyBorder="1" applyAlignment="1" applyProtection="1">
      <alignment horizontal="left" vertical="center" wrapText="1"/>
      <protection locked="0"/>
    </xf>
    <xf numFmtId="0" fontId="20" fillId="4" borderId="6" xfId="2" applyFill="1" applyBorder="1" applyAlignment="1" applyProtection="1">
      <alignment horizontal="left" vertical="center"/>
      <protection locked="0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PC\BUILDpowerS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obert.sevcik@pamarch.cz" TargetMode="Externa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"/>
  <sheetViews>
    <sheetView workbookViewId="0">
      <selection activeCell="A2" sqref="A2:G2"/>
    </sheetView>
  </sheetViews>
  <sheetFormatPr defaultRowHeight="12.75"/>
  <sheetData>
    <row r="1" spans="1:7">
      <c r="A1" s="21" t="s">
        <v>38</v>
      </c>
    </row>
    <row r="2" spans="1:7" ht="57.75" customHeight="1">
      <c r="A2" s="197" t="s">
        <v>39</v>
      </c>
      <c r="B2" s="197"/>
      <c r="C2" s="197"/>
      <c r="D2" s="197"/>
      <c r="E2" s="197"/>
      <c r="F2" s="197"/>
      <c r="G2" s="197"/>
    </row>
  </sheetData>
  <sheetProtection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8"/>
  <sheetViews>
    <sheetView showGridLines="0" topLeftCell="B1" zoomScaleSheetLayoutView="75" workbookViewId="0">
      <selection activeCell="G15" sqref="G15:H15"/>
    </sheetView>
  </sheetViews>
  <sheetFormatPr defaultColWidth="9" defaultRowHeight="12.75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>
      <c r="A1" s="47" t="s">
        <v>36</v>
      </c>
      <c r="B1" s="231" t="s">
        <v>41</v>
      </c>
      <c r="C1" s="232"/>
      <c r="D1" s="232"/>
      <c r="E1" s="232"/>
      <c r="F1" s="232"/>
      <c r="G1" s="232"/>
      <c r="H1" s="232"/>
      <c r="I1" s="232"/>
      <c r="J1" s="233"/>
    </row>
    <row r="2" spans="1:15" ht="36" customHeight="1">
      <c r="A2" s="2"/>
      <c r="B2" s="77" t="s">
        <v>22</v>
      </c>
      <c r="C2" s="78"/>
      <c r="D2" s="79" t="s">
        <v>48</v>
      </c>
      <c r="E2" s="237" t="s">
        <v>49</v>
      </c>
      <c r="F2" s="238"/>
      <c r="G2" s="238"/>
      <c r="H2" s="238"/>
      <c r="I2" s="238"/>
      <c r="J2" s="239"/>
      <c r="O2" s="1"/>
    </row>
    <row r="3" spans="1:15" ht="27" customHeight="1">
      <c r="A3" s="2"/>
      <c r="B3" s="80" t="s">
        <v>46</v>
      </c>
      <c r="C3" s="78"/>
      <c r="D3" s="81" t="s">
        <v>43</v>
      </c>
      <c r="E3" s="240" t="s">
        <v>45</v>
      </c>
      <c r="F3" s="241"/>
      <c r="G3" s="241"/>
      <c r="H3" s="241"/>
      <c r="I3" s="241"/>
      <c r="J3" s="242"/>
    </row>
    <row r="4" spans="1:15" ht="23.25" customHeight="1">
      <c r="A4" s="76">
        <v>904</v>
      </c>
      <c r="B4" s="82" t="s">
        <v>47</v>
      </c>
      <c r="C4" s="83"/>
      <c r="D4" s="84" t="s">
        <v>43</v>
      </c>
      <c r="E4" s="221" t="s">
        <v>44</v>
      </c>
      <c r="F4" s="222"/>
      <c r="G4" s="222"/>
      <c r="H4" s="222"/>
      <c r="I4" s="222"/>
      <c r="J4" s="223"/>
    </row>
    <row r="5" spans="1:15" ht="24" customHeight="1">
      <c r="A5" s="2"/>
      <c r="B5" s="31" t="s">
        <v>42</v>
      </c>
      <c r="D5" s="225" t="s">
        <v>296</v>
      </c>
      <c r="E5" s="226"/>
      <c r="F5" s="226"/>
      <c r="G5" s="226"/>
      <c r="H5" s="18" t="s">
        <v>40</v>
      </c>
      <c r="I5" s="22">
        <v>62156756</v>
      </c>
      <c r="J5" s="8"/>
    </row>
    <row r="6" spans="1:15" ht="15.75" customHeight="1">
      <c r="A6" s="2"/>
      <c r="B6" s="28"/>
      <c r="C6" s="54"/>
      <c r="D6" s="227"/>
      <c r="E6" s="228"/>
      <c r="F6" s="228"/>
      <c r="G6" s="228"/>
      <c r="H6" s="18" t="s">
        <v>34</v>
      </c>
      <c r="I6" s="22"/>
      <c r="J6" s="8"/>
    </row>
    <row r="7" spans="1:15" ht="15.75" customHeight="1">
      <c r="A7" s="2"/>
      <c r="B7" s="29"/>
      <c r="C7" s="55"/>
      <c r="D7" s="52"/>
      <c r="E7" s="229"/>
      <c r="F7" s="230"/>
      <c r="G7" s="230"/>
      <c r="H7" s="24"/>
      <c r="I7" s="23"/>
      <c r="J7" s="34"/>
    </row>
    <row r="8" spans="1:15" ht="24" hidden="1" customHeight="1">
      <c r="A8" s="2"/>
      <c r="B8" s="31" t="s">
        <v>20</v>
      </c>
      <c r="D8" s="74"/>
      <c r="H8" s="18" t="s">
        <v>40</v>
      </c>
      <c r="I8" s="22"/>
      <c r="J8" s="8"/>
    </row>
    <row r="9" spans="1:15" ht="15.75" hidden="1" customHeight="1">
      <c r="A9" s="2"/>
      <c r="B9" s="2"/>
      <c r="D9" s="74"/>
      <c r="H9" s="18" t="s">
        <v>34</v>
      </c>
      <c r="I9" s="22"/>
      <c r="J9" s="8"/>
    </row>
    <row r="10" spans="1:15" ht="15.75" hidden="1" customHeight="1">
      <c r="A10" s="2"/>
      <c r="B10" s="35"/>
      <c r="C10" s="55"/>
      <c r="D10" s="52"/>
      <c r="E10" s="75"/>
      <c r="F10" s="24"/>
      <c r="G10" s="14"/>
      <c r="H10" s="14"/>
      <c r="I10" s="36"/>
      <c r="J10" s="34"/>
    </row>
    <row r="11" spans="1:15" ht="24" customHeight="1">
      <c r="A11" s="2"/>
      <c r="B11" s="31" t="s">
        <v>19</v>
      </c>
      <c r="D11" s="244" t="s">
        <v>297</v>
      </c>
      <c r="E11" s="244"/>
      <c r="F11" s="244"/>
      <c r="G11" s="244"/>
      <c r="H11" s="18" t="s">
        <v>40</v>
      </c>
      <c r="I11" s="85">
        <v>26289491</v>
      </c>
      <c r="J11" s="8"/>
    </row>
    <row r="12" spans="1:15" ht="15.75" customHeight="1">
      <c r="A12" s="2"/>
      <c r="B12" s="28"/>
      <c r="C12" s="54"/>
      <c r="D12" s="220" t="s">
        <v>298</v>
      </c>
      <c r="E12" s="220"/>
      <c r="F12" s="220"/>
      <c r="G12" s="220"/>
      <c r="H12" s="18" t="s">
        <v>34</v>
      </c>
      <c r="I12" s="85" t="s">
        <v>299</v>
      </c>
      <c r="J12" s="8"/>
    </row>
    <row r="13" spans="1:15" ht="15.75" customHeight="1">
      <c r="A13" s="2"/>
      <c r="B13" s="29"/>
      <c r="C13" s="55"/>
      <c r="D13" s="265">
        <v>777872493</v>
      </c>
      <c r="E13" s="266" t="s">
        <v>300</v>
      </c>
      <c r="F13" s="224"/>
      <c r="G13" s="224"/>
      <c r="H13" s="19"/>
      <c r="I13" s="23"/>
      <c r="J13" s="34"/>
    </row>
    <row r="14" spans="1:15" ht="24" customHeight="1">
      <c r="A14" s="2"/>
      <c r="B14" s="43" t="s">
        <v>21</v>
      </c>
      <c r="C14" s="56"/>
      <c r="D14" s="57" t="s">
        <v>301</v>
      </c>
      <c r="E14" s="58"/>
      <c r="F14" s="44"/>
      <c r="G14" s="44"/>
      <c r="H14" s="45"/>
      <c r="I14" s="44"/>
      <c r="J14" s="46"/>
    </row>
    <row r="15" spans="1:15" ht="32.25" customHeight="1">
      <c r="A15" s="2"/>
      <c r="B15" s="35" t="s">
        <v>32</v>
      </c>
      <c r="C15" s="59"/>
      <c r="D15" s="53"/>
      <c r="E15" s="243"/>
      <c r="F15" s="243"/>
      <c r="G15" s="245"/>
      <c r="H15" s="245"/>
      <c r="I15" s="245" t="s">
        <v>29</v>
      </c>
      <c r="J15" s="246"/>
    </row>
    <row r="16" spans="1:15" ht="23.25" customHeight="1">
      <c r="A16" s="142" t="s">
        <v>24</v>
      </c>
      <c r="B16" s="38" t="s">
        <v>24</v>
      </c>
      <c r="C16" s="60"/>
      <c r="D16" s="61"/>
      <c r="E16" s="209"/>
      <c r="F16" s="210"/>
      <c r="G16" s="209"/>
      <c r="H16" s="210"/>
      <c r="I16" s="209">
        <f>SUMIF(F50:F64,A16,I50:I64)+SUMIF(F50:F64,"PSU",I50:I64)</f>
        <v>0</v>
      </c>
      <c r="J16" s="211"/>
    </row>
    <row r="17" spans="1:10" ht="23.25" customHeight="1">
      <c r="A17" s="142" t="s">
        <v>25</v>
      </c>
      <c r="B17" s="38" t="s">
        <v>25</v>
      </c>
      <c r="C17" s="60"/>
      <c r="D17" s="61"/>
      <c r="E17" s="209"/>
      <c r="F17" s="210"/>
      <c r="G17" s="209"/>
      <c r="H17" s="210"/>
      <c r="I17" s="209">
        <f>SUMIF(F50:F64,A17,I50:I64)</f>
        <v>0</v>
      </c>
      <c r="J17" s="211"/>
    </row>
    <row r="18" spans="1:10" ht="23.25" customHeight="1">
      <c r="A18" s="142" t="s">
        <v>26</v>
      </c>
      <c r="B18" s="38" t="s">
        <v>26</v>
      </c>
      <c r="C18" s="60"/>
      <c r="D18" s="61"/>
      <c r="E18" s="209"/>
      <c r="F18" s="210"/>
      <c r="G18" s="209"/>
      <c r="H18" s="210"/>
      <c r="I18" s="209">
        <f>SUMIF(F50:F64,A18,I50:I64)</f>
        <v>0</v>
      </c>
      <c r="J18" s="211"/>
    </row>
    <row r="19" spans="1:10" ht="23.25" customHeight="1">
      <c r="A19" s="142" t="s">
        <v>83</v>
      </c>
      <c r="B19" s="38" t="s">
        <v>27</v>
      </c>
      <c r="C19" s="60"/>
      <c r="D19" s="61"/>
      <c r="E19" s="209"/>
      <c r="F19" s="210"/>
      <c r="G19" s="209"/>
      <c r="H19" s="210"/>
      <c r="I19" s="209">
        <f>SUMIF(F50:F64,A19,I50:I64)</f>
        <v>0</v>
      </c>
      <c r="J19" s="211"/>
    </row>
    <row r="20" spans="1:10" ht="23.25" customHeight="1">
      <c r="A20" s="142" t="s">
        <v>84</v>
      </c>
      <c r="B20" s="38" t="s">
        <v>28</v>
      </c>
      <c r="C20" s="60"/>
      <c r="D20" s="61"/>
      <c r="E20" s="209"/>
      <c r="F20" s="210"/>
      <c r="G20" s="209"/>
      <c r="H20" s="210"/>
      <c r="I20" s="209">
        <f>SUMIF(F50:F64,A20,I50:I64)</f>
        <v>0</v>
      </c>
      <c r="J20" s="211"/>
    </row>
    <row r="21" spans="1:10" ht="23.25" customHeight="1">
      <c r="A21" s="2"/>
      <c r="B21" s="48" t="s">
        <v>29</v>
      </c>
      <c r="C21" s="62"/>
      <c r="D21" s="63"/>
      <c r="E21" s="212"/>
      <c r="F21" s="247"/>
      <c r="G21" s="212"/>
      <c r="H21" s="247"/>
      <c r="I21" s="212">
        <f>SUM(I16:J20)</f>
        <v>0</v>
      </c>
      <c r="J21" s="213"/>
    </row>
    <row r="22" spans="1:10" ht="33" customHeight="1">
      <c r="A22" s="2"/>
      <c r="B22" s="42" t="s">
        <v>33</v>
      </c>
      <c r="C22" s="60"/>
      <c r="D22" s="61"/>
      <c r="E22" s="64"/>
      <c r="F22" s="39"/>
      <c r="G22" s="33"/>
      <c r="H22" s="33"/>
      <c r="I22" s="33"/>
      <c r="J22" s="40"/>
    </row>
    <row r="23" spans="1:10" ht="23.25" customHeight="1">
      <c r="A23" s="2"/>
      <c r="B23" s="38" t="s">
        <v>12</v>
      </c>
      <c r="C23" s="60"/>
      <c r="D23" s="61"/>
      <c r="E23" s="65">
        <v>15</v>
      </c>
      <c r="F23" s="39" t="s">
        <v>0</v>
      </c>
      <c r="G23" s="207">
        <f>ZakladDPHSniVypocet</f>
        <v>0</v>
      </c>
      <c r="H23" s="208"/>
      <c r="I23" s="208"/>
      <c r="J23" s="40" t="str">
        <f t="shared" ref="J23:J28" si="0">Mena</f>
        <v>CZK</v>
      </c>
    </row>
    <row r="24" spans="1:10" ht="23.25" hidden="1" customHeight="1">
      <c r="A24" s="2"/>
      <c r="B24" s="38" t="s">
        <v>13</v>
      </c>
      <c r="C24" s="60"/>
      <c r="D24" s="61"/>
      <c r="E24" s="65">
        <f>SazbaDPH1</f>
        <v>15</v>
      </c>
      <c r="F24" s="39" t="s">
        <v>0</v>
      </c>
      <c r="G24" s="205">
        <f>I23*E23/100</f>
        <v>0</v>
      </c>
      <c r="H24" s="206"/>
      <c r="I24" s="206"/>
      <c r="J24" s="40" t="str">
        <f t="shared" si="0"/>
        <v>CZK</v>
      </c>
    </row>
    <row r="25" spans="1:10" ht="23.25" customHeight="1">
      <c r="A25" s="2"/>
      <c r="B25" s="38" t="s">
        <v>14</v>
      </c>
      <c r="C25" s="60"/>
      <c r="D25" s="61"/>
      <c r="E25" s="65">
        <v>21</v>
      </c>
      <c r="F25" s="39" t="s">
        <v>0</v>
      </c>
      <c r="G25" s="207">
        <f>ZakladDPHZaklVypocet</f>
        <v>0</v>
      </c>
      <c r="H25" s="208"/>
      <c r="I25" s="208"/>
      <c r="J25" s="40" t="str">
        <f t="shared" si="0"/>
        <v>CZK</v>
      </c>
    </row>
    <row r="26" spans="1:10" ht="23.25" hidden="1" customHeight="1">
      <c r="A26" s="2"/>
      <c r="B26" s="32" t="s">
        <v>15</v>
      </c>
      <c r="C26" s="66"/>
      <c r="D26" s="53"/>
      <c r="E26" s="67">
        <f>SazbaDPH2</f>
        <v>21</v>
      </c>
      <c r="F26" s="30" t="s">
        <v>0</v>
      </c>
      <c r="G26" s="234">
        <f>I25*E25/100</f>
        <v>0</v>
      </c>
      <c r="H26" s="235"/>
      <c r="I26" s="235"/>
      <c r="J26" s="37" t="str">
        <f t="shared" si="0"/>
        <v>CZK</v>
      </c>
    </row>
    <row r="27" spans="1:10" ht="23.25" customHeight="1" thickBot="1">
      <c r="A27" s="2">
        <f>ZakladDPHSni+ZakladDPHZakl</f>
        <v>0</v>
      </c>
      <c r="B27" s="31" t="s">
        <v>4</v>
      </c>
      <c r="C27" s="68"/>
      <c r="D27" s="69"/>
      <c r="E27" s="68"/>
      <c r="F27" s="16"/>
      <c r="G27" s="236">
        <f>CenaCelkemBezDPH-(ZakladDPHSni+ZakladDPHZakl)</f>
        <v>0</v>
      </c>
      <c r="H27" s="236"/>
      <c r="I27" s="236"/>
      <c r="J27" s="41" t="str">
        <f t="shared" si="0"/>
        <v>CZK</v>
      </c>
    </row>
    <row r="28" spans="1:10" ht="27.75" customHeight="1" thickBot="1">
      <c r="A28" s="2">
        <f>(A27-INT(A27))*100</f>
        <v>0</v>
      </c>
      <c r="B28" s="116" t="s">
        <v>23</v>
      </c>
      <c r="C28" s="117"/>
      <c r="D28" s="117"/>
      <c r="E28" s="118"/>
      <c r="F28" s="119"/>
      <c r="G28" s="215">
        <f>A27</f>
        <v>0</v>
      </c>
      <c r="H28" s="215"/>
      <c r="I28" s="215"/>
      <c r="J28" s="120" t="str">
        <f t="shared" si="0"/>
        <v>CZK</v>
      </c>
    </row>
    <row r="29" spans="1:10" ht="27.75" hidden="1" customHeight="1" thickBot="1">
      <c r="A29" s="2"/>
      <c r="B29" s="116" t="s">
        <v>35</v>
      </c>
      <c r="C29" s="121"/>
      <c r="D29" s="121"/>
      <c r="E29" s="121"/>
      <c r="F29" s="122"/>
      <c r="G29" s="214">
        <f>ZakladDPHSni+DPHSni+ZakladDPHZakl+DPHZakl+Zaokrouhleni</f>
        <v>0</v>
      </c>
      <c r="H29" s="214"/>
      <c r="I29" s="214"/>
      <c r="J29" s="123" t="s">
        <v>53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0" t="s">
        <v>11</v>
      </c>
      <c r="D32" s="71"/>
      <c r="E32" s="71"/>
      <c r="F32" s="15" t="s">
        <v>10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2"/>
      <c r="D34" s="216"/>
      <c r="E34" s="217"/>
      <c r="G34" s="218"/>
      <c r="H34" s="219"/>
      <c r="I34" s="219"/>
      <c r="J34" s="25"/>
    </row>
    <row r="35" spans="1:10" ht="12.75" customHeight="1">
      <c r="A35" s="2"/>
      <c r="B35" s="2"/>
      <c r="D35" s="204" t="s">
        <v>2</v>
      </c>
      <c r="E35" s="204"/>
      <c r="H35" s="10" t="s">
        <v>3</v>
      </c>
      <c r="J35" s="9"/>
    </row>
    <row r="36" spans="1:10" ht="13.5" customHeight="1" thickBot="1">
      <c r="A36" s="11"/>
      <c r="B36" s="11"/>
      <c r="C36" s="73"/>
      <c r="D36" s="73"/>
      <c r="E36" s="73"/>
      <c r="F36" s="12"/>
      <c r="G36" s="12"/>
      <c r="H36" s="12"/>
      <c r="I36" s="12"/>
      <c r="J36" s="13"/>
    </row>
    <row r="37" spans="1:10" ht="27" hidden="1" customHeight="1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hidden="1" customHeight="1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7" t="s">
        <v>1</v>
      </c>
      <c r="J38" s="98" t="s">
        <v>0</v>
      </c>
    </row>
    <row r="39" spans="1:10" ht="25.5" hidden="1" customHeight="1">
      <c r="A39" s="88">
        <v>1</v>
      </c>
      <c r="B39" s="99" t="s">
        <v>50</v>
      </c>
      <c r="C39" s="200"/>
      <c r="D39" s="200"/>
      <c r="E39" s="200"/>
      <c r="F39" s="100">
        <f>'1 1 Pol'!AE137</f>
        <v>0</v>
      </c>
      <c r="G39" s="101">
        <f>'1 1 Pol'!AF137</f>
        <v>0</v>
      </c>
      <c r="H39" s="102"/>
      <c r="I39" s="103">
        <f>F39+G39+H39</f>
        <v>0</v>
      </c>
      <c r="J39" s="104" t="str">
        <f>IF(CenaCelkemVypocet=0,"",I39/CenaCelkemVypocet*100)</f>
        <v/>
      </c>
    </row>
    <row r="40" spans="1:10" ht="25.5" hidden="1" customHeight="1">
      <c r="A40" s="88">
        <v>2</v>
      </c>
      <c r="B40" s="105"/>
      <c r="C40" s="201" t="s">
        <v>51</v>
      </c>
      <c r="D40" s="201"/>
      <c r="E40" s="201"/>
      <c r="F40" s="106"/>
      <c r="G40" s="107"/>
      <c r="H40" s="107"/>
      <c r="I40" s="108">
        <f>F40+G40+H40</f>
        <v>0</v>
      </c>
      <c r="J40" s="109" t="str">
        <f>IF(CenaCelkemVypocet=0,"",I40/CenaCelkemVypocet*100)</f>
        <v/>
      </c>
    </row>
    <row r="41" spans="1:10" ht="25.5" hidden="1" customHeight="1">
      <c r="A41" s="88">
        <v>2</v>
      </c>
      <c r="B41" s="105" t="s">
        <v>43</v>
      </c>
      <c r="C41" s="201" t="s">
        <v>45</v>
      </c>
      <c r="D41" s="201"/>
      <c r="E41" s="201"/>
      <c r="F41" s="106">
        <f>'1 1 Pol'!AE137</f>
        <v>0</v>
      </c>
      <c r="G41" s="107">
        <f>'1 1 Pol'!AF137</f>
        <v>0</v>
      </c>
      <c r="H41" s="107"/>
      <c r="I41" s="108">
        <f>F41+G41+H41</f>
        <v>0</v>
      </c>
      <c r="J41" s="109" t="str">
        <f>IF(CenaCelkemVypocet=0,"",I41/CenaCelkemVypocet*100)</f>
        <v/>
      </c>
    </row>
    <row r="42" spans="1:10" ht="25.5" hidden="1" customHeight="1">
      <c r="A42" s="88">
        <v>3</v>
      </c>
      <c r="B42" s="110" t="s">
        <v>43</v>
      </c>
      <c r="C42" s="200" t="s">
        <v>44</v>
      </c>
      <c r="D42" s="200"/>
      <c r="E42" s="200"/>
      <c r="F42" s="111">
        <f>'1 1 Pol'!AE137</f>
        <v>0</v>
      </c>
      <c r="G42" s="102">
        <f>'1 1 Pol'!AF137</f>
        <v>0</v>
      </c>
      <c r="H42" s="102"/>
      <c r="I42" s="103">
        <f>F42+G42+H42</f>
        <v>0</v>
      </c>
      <c r="J42" s="104" t="str">
        <f>IF(CenaCelkemVypocet=0,"",I42/CenaCelkemVypocet*100)</f>
        <v/>
      </c>
    </row>
    <row r="43" spans="1:10" ht="25.5" hidden="1" customHeight="1">
      <c r="A43" s="88"/>
      <c r="B43" s="202" t="s">
        <v>52</v>
      </c>
      <c r="C43" s="203"/>
      <c r="D43" s="203"/>
      <c r="E43" s="203"/>
      <c r="F43" s="112">
        <f>SUMIF(A39:A42,"=1",F39:F42)</f>
        <v>0</v>
      </c>
      <c r="G43" s="113">
        <f>SUMIF(A39:A42,"=1",G39:G42)</f>
        <v>0</v>
      </c>
      <c r="H43" s="113">
        <f>SUMIF(A39:A42,"=1",H39:H42)</f>
        <v>0</v>
      </c>
      <c r="I43" s="114">
        <f>SUMIF(A39:A42,"=1",I39:I42)</f>
        <v>0</v>
      </c>
      <c r="J43" s="115">
        <f>SUMIF(A39:A42,"=1",J39:J42)</f>
        <v>0</v>
      </c>
    </row>
    <row r="47" spans="1:10" ht="15.75">
      <c r="B47" s="124" t="s">
        <v>54</v>
      </c>
    </row>
    <row r="49" spans="1:10" ht="25.5" customHeight="1">
      <c r="A49" s="126"/>
      <c r="B49" s="129" t="s">
        <v>17</v>
      </c>
      <c r="C49" s="129" t="s">
        <v>5</v>
      </c>
      <c r="D49" s="130"/>
      <c r="E49" s="130"/>
      <c r="F49" s="131" t="s">
        <v>55</v>
      </c>
      <c r="G49" s="131"/>
      <c r="H49" s="131"/>
      <c r="I49" s="131" t="s">
        <v>29</v>
      </c>
      <c r="J49" s="131" t="s">
        <v>0</v>
      </c>
    </row>
    <row r="50" spans="1:10" ht="36.75" customHeight="1">
      <c r="A50" s="127"/>
      <c r="B50" s="132" t="s">
        <v>56</v>
      </c>
      <c r="C50" s="198" t="s">
        <v>57</v>
      </c>
      <c r="D50" s="199"/>
      <c r="E50" s="199"/>
      <c r="F50" s="138" t="s">
        <v>24</v>
      </c>
      <c r="G50" s="139"/>
      <c r="H50" s="139"/>
      <c r="I50" s="139">
        <f>'1 1 Pol'!G8</f>
        <v>0</v>
      </c>
      <c r="J50" s="136" t="str">
        <f>IF(I65=0,"",I50/I65*100)</f>
        <v/>
      </c>
    </row>
    <row r="51" spans="1:10" ht="36.75" customHeight="1">
      <c r="A51" s="127"/>
      <c r="B51" s="132" t="s">
        <v>58</v>
      </c>
      <c r="C51" s="198" t="s">
        <v>59</v>
      </c>
      <c r="D51" s="199"/>
      <c r="E51" s="199"/>
      <c r="F51" s="138" t="s">
        <v>24</v>
      </c>
      <c r="G51" s="139"/>
      <c r="H51" s="139"/>
      <c r="I51" s="139">
        <f>'1 1 Pol'!G12</f>
        <v>0</v>
      </c>
      <c r="J51" s="136" t="str">
        <f>IF(I65=0,"",I51/I65*100)</f>
        <v/>
      </c>
    </row>
    <row r="52" spans="1:10" ht="36.75" customHeight="1">
      <c r="A52" s="127"/>
      <c r="B52" s="132" t="s">
        <v>60</v>
      </c>
      <c r="C52" s="198" t="s">
        <v>61</v>
      </c>
      <c r="D52" s="199"/>
      <c r="E52" s="199"/>
      <c r="F52" s="138" t="s">
        <v>24</v>
      </c>
      <c r="G52" s="139"/>
      <c r="H52" s="139"/>
      <c r="I52" s="139">
        <f>'1 1 Pol'!G20</f>
        <v>0</v>
      </c>
      <c r="J52" s="136" t="str">
        <f>IF(I65=0,"",I52/I65*100)</f>
        <v/>
      </c>
    </row>
    <row r="53" spans="1:10" ht="36.75" customHeight="1">
      <c r="A53" s="127"/>
      <c r="B53" s="132" t="s">
        <v>62</v>
      </c>
      <c r="C53" s="198" t="s">
        <v>63</v>
      </c>
      <c r="D53" s="199"/>
      <c r="E53" s="199"/>
      <c r="F53" s="138" t="s">
        <v>24</v>
      </c>
      <c r="G53" s="139"/>
      <c r="H53" s="139"/>
      <c r="I53" s="139">
        <f>'1 1 Pol'!G24</f>
        <v>0</v>
      </c>
      <c r="J53" s="136" t="str">
        <f>IF(I65=0,"",I53/I65*100)</f>
        <v/>
      </c>
    </row>
    <row r="54" spans="1:10" ht="36.75" customHeight="1">
      <c r="A54" s="127"/>
      <c r="B54" s="132" t="s">
        <v>64</v>
      </c>
      <c r="C54" s="198" t="s">
        <v>65</v>
      </c>
      <c r="D54" s="199"/>
      <c r="E54" s="199"/>
      <c r="F54" s="138" t="s">
        <v>24</v>
      </c>
      <c r="G54" s="139"/>
      <c r="H54" s="139"/>
      <c r="I54" s="139">
        <f>'1 1 Pol'!G27</f>
        <v>0</v>
      </c>
      <c r="J54" s="136" t="str">
        <f>IF(I65=0,"",I54/I65*100)</f>
        <v/>
      </c>
    </row>
    <row r="55" spans="1:10" ht="36.75" customHeight="1">
      <c r="A55" s="127"/>
      <c r="B55" s="132" t="s">
        <v>66</v>
      </c>
      <c r="C55" s="198" t="s">
        <v>67</v>
      </c>
      <c r="D55" s="199"/>
      <c r="E55" s="199"/>
      <c r="F55" s="138" t="s">
        <v>24</v>
      </c>
      <c r="G55" s="139"/>
      <c r="H55" s="139"/>
      <c r="I55" s="139">
        <f>'1 1 Pol'!G46</f>
        <v>0</v>
      </c>
      <c r="J55" s="136" t="str">
        <f>IF(I65=0,"",I55/I65*100)</f>
        <v/>
      </c>
    </row>
    <row r="56" spans="1:10" ht="36.75" customHeight="1">
      <c r="A56" s="127"/>
      <c r="B56" s="132" t="s">
        <v>68</v>
      </c>
      <c r="C56" s="198" t="s">
        <v>69</v>
      </c>
      <c r="D56" s="199"/>
      <c r="E56" s="199"/>
      <c r="F56" s="138" t="s">
        <v>25</v>
      </c>
      <c r="G56" s="139"/>
      <c r="H56" s="139"/>
      <c r="I56" s="139">
        <f>'1 1 Pol'!G49</f>
        <v>0</v>
      </c>
      <c r="J56" s="136" t="str">
        <f>IF(I65=0,"",I56/I65*100)</f>
        <v/>
      </c>
    </row>
    <row r="57" spans="1:10" ht="36.75" customHeight="1">
      <c r="A57" s="127"/>
      <c r="B57" s="132" t="s">
        <v>70</v>
      </c>
      <c r="C57" s="198" t="s">
        <v>71</v>
      </c>
      <c r="D57" s="199"/>
      <c r="E57" s="199"/>
      <c r="F57" s="138" t="s">
        <v>25</v>
      </c>
      <c r="G57" s="139"/>
      <c r="H57" s="139"/>
      <c r="I57" s="139">
        <f>'1 1 Pol'!G60</f>
        <v>0</v>
      </c>
      <c r="J57" s="136" t="str">
        <f>IF(I65=0,"",I57/I65*100)</f>
        <v/>
      </c>
    </row>
    <row r="58" spans="1:10" ht="36.75" customHeight="1">
      <c r="A58" s="127"/>
      <c r="B58" s="132" t="s">
        <v>72</v>
      </c>
      <c r="C58" s="198" t="s">
        <v>73</v>
      </c>
      <c r="D58" s="199"/>
      <c r="E58" s="199"/>
      <c r="F58" s="138" t="s">
        <v>25</v>
      </c>
      <c r="G58" s="139"/>
      <c r="H58" s="139"/>
      <c r="I58" s="139">
        <f>'1 1 Pol'!G65</f>
        <v>0</v>
      </c>
      <c r="J58" s="136" t="str">
        <f>IF(I65=0,"",I58/I65*100)</f>
        <v/>
      </c>
    </row>
    <row r="59" spans="1:10" ht="36.75" customHeight="1">
      <c r="A59" s="127"/>
      <c r="B59" s="132" t="s">
        <v>74</v>
      </c>
      <c r="C59" s="198" t="s">
        <v>75</v>
      </c>
      <c r="D59" s="199"/>
      <c r="E59" s="199"/>
      <c r="F59" s="138" t="s">
        <v>25</v>
      </c>
      <c r="G59" s="139"/>
      <c r="H59" s="139"/>
      <c r="I59" s="139">
        <f>'1 1 Pol'!G90</f>
        <v>0</v>
      </c>
      <c r="J59" s="136" t="str">
        <f>IF(I65=0,"",I59/I65*100)</f>
        <v/>
      </c>
    </row>
    <row r="60" spans="1:10" ht="36.75" customHeight="1">
      <c r="A60" s="127"/>
      <c r="B60" s="132" t="s">
        <v>76</v>
      </c>
      <c r="C60" s="198" t="s">
        <v>77</v>
      </c>
      <c r="D60" s="199"/>
      <c r="E60" s="199"/>
      <c r="F60" s="138" t="s">
        <v>25</v>
      </c>
      <c r="G60" s="139"/>
      <c r="H60" s="139"/>
      <c r="I60" s="139">
        <f>'1 1 Pol'!G95</f>
        <v>0</v>
      </c>
      <c r="J60" s="136" t="str">
        <f>IF(I65=0,"",I60/I65*100)</f>
        <v/>
      </c>
    </row>
    <row r="61" spans="1:10" ht="36.75" customHeight="1">
      <c r="A61" s="127"/>
      <c r="B61" s="132" t="s">
        <v>78</v>
      </c>
      <c r="C61" s="198" t="s">
        <v>79</v>
      </c>
      <c r="D61" s="199"/>
      <c r="E61" s="199"/>
      <c r="F61" s="138" t="s">
        <v>26</v>
      </c>
      <c r="G61" s="139"/>
      <c r="H61" s="139"/>
      <c r="I61" s="139">
        <f>'1 1 Pol'!G103</f>
        <v>0</v>
      </c>
      <c r="J61" s="136" t="str">
        <f>IF(I65=0,"",I61/I65*100)</f>
        <v/>
      </c>
    </row>
    <row r="62" spans="1:10" ht="36.75" customHeight="1">
      <c r="A62" s="127"/>
      <c r="B62" s="132" t="s">
        <v>80</v>
      </c>
      <c r="C62" s="198" t="s">
        <v>81</v>
      </c>
      <c r="D62" s="199"/>
      <c r="E62" s="199"/>
      <c r="F62" s="138" t="s">
        <v>82</v>
      </c>
      <c r="G62" s="139"/>
      <c r="H62" s="139"/>
      <c r="I62" s="139">
        <f>'1 1 Pol'!G109</f>
        <v>0</v>
      </c>
      <c r="J62" s="136" t="str">
        <f>IF(I65=0,"",I62/I65*100)</f>
        <v/>
      </c>
    </row>
    <row r="63" spans="1:10" ht="36.75" customHeight="1">
      <c r="A63" s="127"/>
      <c r="B63" s="132" t="s">
        <v>83</v>
      </c>
      <c r="C63" s="198" t="s">
        <v>27</v>
      </c>
      <c r="D63" s="199"/>
      <c r="E63" s="199"/>
      <c r="F63" s="138" t="s">
        <v>83</v>
      </c>
      <c r="G63" s="139"/>
      <c r="H63" s="139"/>
      <c r="I63" s="139">
        <f>'1 1 Pol'!G120</f>
        <v>0</v>
      </c>
      <c r="J63" s="136" t="str">
        <f>IF(I65=0,"",I63/I65*100)</f>
        <v/>
      </c>
    </row>
    <row r="64" spans="1:10" ht="36.75" customHeight="1">
      <c r="A64" s="127"/>
      <c r="B64" s="132" t="s">
        <v>84</v>
      </c>
      <c r="C64" s="198" t="s">
        <v>28</v>
      </c>
      <c r="D64" s="199"/>
      <c r="E64" s="199"/>
      <c r="F64" s="138" t="s">
        <v>84</v>
      </c>
      <c r="G64" s="139"/>
      <c r="H64" s="139"/>
      <c r="I64" s="139">
        <f>'1 1 Pol'!G125</f>
        <v>0</v>
      </c>
      <c r="J64" s="136" t="str">
        <f>IF(I65=0,"",I64/I65*100)</f>
        <v/>
      </c>
    </row>
    <row r="65" spans="1:10" ht="25.5" customHeight="1">
      <c r="A65" s="128"/>
      <c r="B65" s="133" t="s">
        <v>1</v>
      </c>
      <c r="C65" s="134"/>
      <c r="D65" s="135"/>
      <c r="E65" s="135"/>
      <c r="F65" s="140"/>
      <c r="G65" s="141"/>
      <c r="H65" s="141"/>
      <c r="I65" s="141">
        <f>SUM(I50:I64)</f>
        <v>0</v>
      </c>
      <c r="J65" s="137">
        <f>SUM(J50:J64)</f>
        <v>0</v>
      </c>
    </row>
    <row r="66" spans="1:10">
      <c r="F66" s="86"/>
      <c r="G66" s="86"/>
      <c r="H66" s="86"/>
      <c r="I66" s="86"/>
      <c r="J66" s="87"/>
    </row>
    <row r="67" spans="1:10">
      <c r="F67" s="86"/>
      <c r="G67" s="86"/>
      <c r="H67" s="86"/>
      <c r="I67" s="86"/>
      <c r="J67" s="87"/>
    </row>
    <row r="68" spans="1:10">
      <c r="F68" s="86"/>
      <c r="G68" s="86"/>
      <c r="H68" s="86"/>
      <c r="I68" s="86"/>
      <c r="J68" s="8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</mergeCells>
  <phoneticPr fontId="0" type="noConversion"/>
  <hyperlinks>
    <hyperlink ref="E13" r:id="rId2"/>
  </hyperlinks>
  <pageMargins left="0.39370078740157483" right="0.19685039370078741" top="0.59055118110236227" bottom="0.39370078740157483" header="0" footer="0.19685039370078741"/>
  <pageSetup paperSize="9" fitToHeight="9999" orientation="portrait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>
      <c r="A1" s="248" t="s">
        <v>6</v>
      </c>
      <c r="B1" s="248"/>
      <c r="C1" s="249"/>
      <c r="D1" s="248"/>
      <c r="E1" s="248"/>
      <c r="F1" s="248"/>
      <c r="G1" s="248"/>
    </row>
    <row r="2" spans="1:7" ht="24.95" customHeight="1">
      <c r="A2" s="50" t="s">
        <v>7</v>
      </c>
      <c r="B2" s="49"/>
      <c r="C2" s="250"/>
      <c r="D2" s="250"/>
      <c r="E2" s="250"/>
      <c r="F2" s="250"/>
      <c r="G2" s="251"/>
    </row>
    <row r="3" spans="1:7" ht="24.95" customHeight="1">
      <c r="A3" s="50" t="s">
        <v>8</v>
      </c>
      <c r="B3" s="49"/>
      <c r="C3" s="250"/>
      <c r="D3" s="250"/>
      <c r="E3" s="250"/>
      <c r="F3" s="250"/>
      <c r="G3" s="251"/>
    </row>
    <row r="4" spans="1:7" ht="24.95" customHeight="1">
      <c r="A4" s="50" t="s">
        <v>9</v>
      </c>
      <c r="B4" s="49"/>
      <c r="C4" s="250"/>
      <c r="D4" s="250"/>
      <c r="E4" s="250"/>
      <c r="F4" s="250"/>
      <c r="G4" s="251"/>
    </row>
    <row r="5" spans="1:7">
      <c r="B5" s="4"/>
      <c r="C5" s="5"/>
      <c r="D5" s="6"/>
    </row>
  </sheetData>
  <sheetProtection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258" t="s">
        <v>85</v>
      </c>
      <c r="B1" s="258"/>
      <c r="C1" s="258"/>
      <c r="D1" s="258"/>
      <c r="E1" s="258"/>
      <c r="F1" s="258"/>
      <c r="G1" s="258"/>
      <c r="AG1" t="s">
        <v>86</v>
      </c>
    </row>
    <row r="2" spans="1:60" ht="24.95" customHeight="1">
      <c r="A2" s="143" t="s">
        <v>7</v>
      </c>
      <c r="B2" s="49" t="s">
        <v>48</v>
      </c>
      <c r="C2" s="259" t="s">
        <v>49</v>
      </c>
      <c r="D2" s="260"/>
      <c r="E2" s="260"/>
      <c r="F2" s="260"/>
      <c r="G2" s="261"/>
      <c r="AG2" t="s">
        <v>87</v>
      </c>
    </row>
    <row r="3" spans="1:60" ht="24.95" customHeight="1">
      <c r="A3" s="143" t="s">
        <v>8</v>
      </c>
      <c r="B3" s="49" t="s">
        <v>43</v>
      </c>
      <c r="C3" s="259" t="s">
        <v>45</v>
      </c>
      <c r="D3" s="260"/>
      <c r="E3" s="260"/>
      <c r="F3" s="260"/>
      <c r="G3" s="261"/>
      <c r="AC3" s="125" t="s">
        <v>87</v>
      </c>
      <c r="AG3" t="s">
        <v>88</v>
      </c>
    </row>
    <row r="4" spans="1:60" ht="24.95" customHeight="1">
      <c r="A4" s="144" t="s">
        <v>9</v>
      </c>
      <c r="B4" s="145" t="s">
        <v>43</v>
      </c>
      <c r="C4" s="262" t="s">
        <v>44</v>
      </c>
      <c r="D4" s="263"/>
      <c r="E4" s="263"/>
      <c r="F4" s="263"/>
      <c r="G4" s="264"/>
      <c r="AG4" t="s">
        <v>89</v>
      </c>
    </row>
    <row r="5" spans="1:60">
      <c r="D5" s="10"/>
    </row>
    <row r="6" spans="1:60" ht="38.25">
      <c r="A6" s="147" t="s">
        <v>90</v>
      </c>
      <c r="B6" s="149" t="s">
        <v>91</v>
      </c>
      <c r="C6" s="149" t="s">
        <v>92</v>
      </c>
      <c r="D6" s="148" t="s">
        <v>93</v>
      </c>
      <c r="E6" s="147" t="s">
        <v>94</v>
      </c>
      <c r="F6" s="146" t="s">
        <v>95</v>
      </c>
      <c r="G6" s="147" t="s">
        <v>29</v>
      </c>
      <c r="H6" s="150" t="s">
        <v>30</v>
      </c>
      <c r="I6" s="150" t="s">
        <v>96</v>
      </c>
      <c r="J6" s="150" t="s">
        <v>31</v>
      </c>
      <c r="K6" s="150" t="s">
        <v>97</v>
      </c>
      <c r="L6" s="150" t="s">
        <v>98</v>
      </c>
      <c r="M6" s="150" t="s">
        <v>99</v>
      </c>
      <c r="N6" s="150" t="s">
        <v>100</v>
      </c>
      <c r="O6" s="150" t="s">
        <v>101</v>
      </c>
      <c r="P6" s="150" t="s">
        <v>102</v>
      </c>
      <c r="Q6" s="150" t="s">
        <v>103</v>
      </c>
      <c r="R6" s="150" t="s">
        <v>104</v>
      </c>
      <c r="S6" s="150" t="s">
        <v>105</v>
      </c>
      <c r="T6" s="150" t="s">
        <v>106</v>
      </c>
      <c r="U6" s="150" t="s">
        <v>107</v>
      </c>
      <c r="V6" s="150" t="s">
        <v>108</v>
      </c>
      <c r="W6" s="150" t="s">
        <v>109</v>
      </c>
      <c r="X6" s="150" t="s">
        <v>110</v>
      </c>
    </row>
    <row r="7" spans="1:60" hidden="1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>
      <c r="A8" s="166" t="s">
        <v>111</v>
      </c>
      <c r="B8" s="167" t="s">
        <v>56</v>
      </c>
      <c r="C8" s="189" t="s">
        <v>57</v>
      </c>
      <c r="D8" s="168"/>
      <c r="E8" s="169"/>
      <c r="F8" s="170"/>
      <c r="G8" s="170">
        <f>SUMIF(AG9:AG11,"&lt;&gt;NOR",G9:G11)</f>
        <v>0</v>
      </c>
      <c r="H8" s="170"/>
      <c r="I8" s="170">
        <f>SUM(I9:I11)</f>
        <v>0</v>
      </c>
      <c r="J8" s="170"/>
      <c r="K8" s="170">
        <f>SUM(K9:K11)</f>
        <v>0</v>
      </c>
      <c r="L8" s="170"/>
      <c r="M8" s="170">
        <f>SUM(M9:M11)</f>
        <v>0</v>
      </c>
      <c r="N8" s="170"/>
      <c r="O8" s="170">
        <f>SUM(O9:O11)</f>
        <v>2.2200000000000002</v>
      </c>
      <c r="P8" s="170"/>
      <c r="Q8" s="170">
        <f>SUM(Q9:Q11)</f>
        <v>0</v>
      </c>
      <c r="R8" s="170"/>
      <c r="S8" s="170"/>
      <c r="T8" s="171"/>
      <c r="U8" s="165"/>
      <c r="V8" s="165">
        <f>SUM(V9:V11)</f>
        <v>98.41</v>
      </c>
      <c r="W8" s="165"/>
      <c r="X8" s="165"/>
      <c r="AG8" t="s">
        <v>112</v>
      </c>
    </row>
    <row r="9" spans="1:60" ht="22.5" outlineLevel="1">
      <c r="A9" s="172">
        <v>1</v>
      </c>
      <c r="B9" s="173" t="s">
        <v>113</v>
      </c>
      <c r="C9" s="190" t="s">
        <v>114</v>
      </c>
      <c r="D9" s="174" t="s">
        <v>115</v>
      </c>
      <c r="E9" s="175">
        <v>49.704500000000003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4.471E-2</v>
      </c>
      <c r="O9" s="177">
        <f>ROUND(E9*N9,2)</f>
        <v>2.2200000000000002</v>
      </c>
      <c r="P9" s="177">
        <v>0</v>
      </c>
      <c r="Q9" s="177">
        <f>ROUND(E9*P9,2)</f>
        <v>0</v>
      </c>
      <c r="R9" s="177"/>
      <c r="S9" s="177" t="s">
        <v>116</v>
      </c>
      <c r="T9" s="178" t="s">
        <v>117</v>
      </c>
      <c r="U9" s="161">
        <v>1.98</v>
      </c>
      <c r="V9" s="161">
        <f>ROUND(E9*U9,2)</f>
        <v>98.41</v>
      </c>
      <c r="W9" s="161"/>
      <c r="X9" s="161" t="s">
        <v>118</v>
      </c>
      <c r="Y9" s="151"/>
      <c r="Z9" s="151"/>
      <c r="AA9" s="151"/>
      <c r="AB9" s="151"/>
      <c r="AC9" s="151"/>
      <c r="AD9" s="151"/>
      <c r="AE9" s="151"/>
      <c r="AF9" s="151"/>
      <c r="AG9" s="151" t="s">
        <v>119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>
      <c r="A10" s="158"/>
      <c r="B10" s="159"/>
      <c r="C10" s="191" t="s">
        <v>120</v>
      </c>
      <c r="D10" s="163"/>
      <c r="E10" s="164">
        <v>53.967500000000001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51"/>
      <c r="Z10" s="151"/>
      <c r="AA10" s="151"/>
      <c r="AB10" s="151"/>
      <c r="AC10" s="151"/>
      <c r="AD10" s="151"/>
      <c r="AE10" s="151"/>
      <c r="AF10" s="151"/>
      <c r="AG10" s="151" t="s">
        <v>121</v>
      </c>
      <c r="AH10" s="151">
        <v>0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>
      <c r="A11" s="158"/>
      <c r="B11" s="159"/>
      <c r="C11" s="191" t="s">
        <v>122</v>
      </c>
      <c r="D11" s="163"/>
      <c r="E11" s="164">
        <v>-4.2629999999999999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51"/>
      <c r="Z11" s="151"/>
      <c r="AA11" s="151"/>
      <c r="AB11" s="151"/>
      <c r="AC11" s="151"/>
      <c r="AD11" s="151"/>
      <c r="AE11" s="151"/>
      <c r="AF11" s="151"/>
      <c r="AG11" s="151" t="s">
        <v>121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>
      <c r="A12" s="166" t="s">
        <v>111</v>
      </c>
      <c r="B12" s="167" t="s">
        <v>58</v>
      </c>
      <c r="C12" s="189" t="s">
        <v>59</v>
      </c>
      <c r="D12" s="168"/>
      <c r="E12" s="169"/>
      <c r="F12" s="170"/>
      <c r="G12" s="170">
        <f>SUMIF(AG13:AG19,"&lt;&gt;NOR",G13:G19)</f>
        <v>0</v>
      </c>
      <c r="H12" s="170"/>
      <c r="I12" s="170">
        <f>SUM(I13:I19)</f>
        <v>0</v>
      </c>
      <c r="J12" s="170"/>
      <c r="K12" s="170">
        <f>SUM(K13:K19)</f>
        <v>0</v>
      </c>
      <c r="L12" s="170"/>
      <c r="M12" s="170">
        <f>SUM(M13:M19)</f>
        <v>0</v>
      </c>
      <c r="N12" s="170"/>
      <c r="O12" s="170">
        <f>SUM(O13:O19)</f>
        <v>7.0000000000000007E-2</v>
      </c>
      <c r="P12" s="170"/>
      <c r="Q12" s="170">
        <f>SUM(Q13:Q19)</f>
        <v>0</v>
      </c>
      <c r="R12" s="170"/>
      <c r="S12" s="170"/>
      <c r="T12" s="171"/>
      <c r="U12" s="165"/>
      <c r="V12" s="165">
        <f>SUM(V13:V19)</f>
        <v>6.9</v>
      </c>
      <c r="W12" s="165"/>
      <c r="X12" s="165"/>
      <c r="AG12" t="s">
        <v>112</v>
      </c>
    </row>
    <row r="13" spans="1:60" outlineLevel="1">
      <c r="A13" s="172">
        <v>2</v>
      </c>
      <c r="B13" s="173" t="s">
        <v>123</v>
      </c>
      <c r="C13" s="190" t="s">
        <v>124</v>
      </c>
      <c r="D13" s="174" t="s">
        <v>125</v>
      </c>
      <c r="E13" s="175">
        <v>27.408000000000001</v>
      </c>
      <c r="F13" s="176"/>
      <c r="G13" s="177">
        <f>ROUND(E13*F13,2)</f>
        <v>0</v>
      </c>
      <c r="H13" s="176"/>
      <c r="I13" s="177">
        <f>ROUND(E13*H13,2)</f>
        <v>0</v>
      </c>
      <c r="J13" s="176"/>
      <c r="K13" s="177">
        <f>ROUND(E13*J13,2)</f>
        <v>0</v>
      </c>
      <c r="L13" s="177">
        <v>21</v>
      </c>
      <c r="M13" s="177">
        <f>G13*(1+L13/100)</f>
        <v>0</v>
      </c>
      <c r="N13" s="177">
        <v>2.3800000000000002E-3</v>
      </c>
      <c r="O13" s="177">
        <f>ROUND(E13*N13,2)</f>
        <v>7.0000000000000007E-2</v>
      </c>
      <c r="P13" s="177">
        <v>0</v>
      </c>
      <c r="Q13" s="177">
        <f>ROUND(E13*P13,2)</f>
        <v>0</v>
      </c>
      <c r="R13" s="177" t="s">
        <v>126</v>
      </c>
      <c r="S13" s="177" t="s">
        <v>127</v>
      </c>
      <c r="T13" s="178" t="s">
        <v>127</v>
      </c>
      <c r="U13" s="161">
        <v>0.18232999999999999</v>
      </c>
      <c r="V13" s="161">
        <f>ROUND(E13*U13,2)</f>
        <v>5</v>
      </c>
      <c r="W13" s="161"/>
      <c r="X13" s="161" t="s">
        <v>118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119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>
      <c r="A14" s="158"/>
      <c r="B14" s="159"/>
      <c r="C14" s="191" t="s">
        <v>128</v>
      </c>
      <c r="D14" s="163"/>
      <c r="E14" s="164">
        <v>27.408000000000001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51"/>
      <c r="Z14" s="151"/>
      <c r="AA14" s="151"/>
      <c r="AB14" s="151"/>
      <c r="AC14" s="151"/>
      <c r="AD14" s="151"/>
      <c r="AE14" s="151"/>
      <c r="AF14" s="151"/>
      <c r="AG14" s="151" t="s">
        <v>121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>
      <c r="A15" s="172">
        <v>3</v>
      </c>
      <c r="B15" s="173" t="s">
        <v>129</v>
      </c>
      <c r="C15" s="190" t="s">
        <v>130</v>
      </c>
      <c r="D15" s="174" t="s">
        <v>115</v>
      </c>
      <c r="E15" s="175">
        <v>24.295200000000001</v>
      </c>
      <c r="F15" s="176"/>
      <c r="G15" s="177">
        <f>ROUND(E15*F15,2)</f>
        <v>0</v>
      </c>
      <c r="H15" s="176"/>
      <c r="I15" s="177">
        <f>ROUND(E15*H15,2)</f>
        <v>0</v>
      </c>
      <c r="J15" s="176"/>
      <c r="K15" s="177">
        <f>ROUND(E15*J15,2)</f>
        <v>0</v>
      </c>
      <c r="L15" s="177">
        <v>21</v>
      </c>
      <c r="M15" s="177">
        <f>G15*(1+L15/100)</f>
        <v>0</v>
      </c>
      <c r="N15" s="177">
        <v>0</v>
      </c>
      <c r="O15" s="177">
        <f>ROUND(E15*N15,2)</f>
        <v>0</v>
      </c>
      <c r="P15" s="177">
        <v>0</v>
      </c>
      <c r="Q15" s="177">
        <f>ROUND(E15*P15,2)</f>
        <v>0</v>
      </c>
      <c r="R15" s="177"/>
      <c r="S15" s="177" t="s">
        <v>131</v>
      </c>
      <c r="T15" s="178" t="s">
        <v>131</v>
      </c>
      <c r="U15" s="161">
        <v>7.8E-2</v>
      </c>
      <c r="V15" s="161">
        <f>ROUND(E15*U15,2)</f>
        <v>1.9</v>
      </c>
      <c r="W15" s="161"/>
      <c r="X15" s="161" t="s">
        <v>118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119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>
      <c r="A16" s="158"/>
      <c r="B16" s="159"/>
      <c r="C16" s="191" t="s">
        <v>132</v>
      </c>
      <c r="D16" s="163"/>
      <c r="E16" s="164">
        <v>13.639799999999999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51"/>
      <c r="Z16" s="151"/>
      <c r="AA16" s="151"/>
      <c r="AB16" s="151"/>
      <c r="AC16" s="151"/>
      <c r="AD16" s="151"/>
      <c r="AE16" s="151"/>
      <c r="AF16" s="151"/>
      <c r="AG16" s="151" t="s">
        <v>121</v>
      </c>
      <c r="AH16" s="151">
        <v>0</v>
      </c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>
      <c r="A17" s="158"/>
      <c r="B17" s="159"/>
      <c r="C17" s="191" t="s">
        <v>133</v>
      </c>
      <c r="D17" s="163"/>
      <c r="E17" s="164">
        <v>10.6554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51"/>
      <c r="Z17" s="151"/>
      <c r="AA17" s="151"/>
      <c r="AB17" s="151"/>
      <c r="AC17" s="151"/>
      <c r="AD17" s="151"/>
      <c r="AE17" s="151"/>
      <c r="AF17" s="151"/>
      <c r="AG17" s="151" t="s">
        <v>121</v>
      </c>
      <c r="AH17" s="151">
        <v>0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22.5" outlineLevel="1">
      <c r="A18" s="179">
        <v>4</v>
      </c>
      <c r="B18" s="180" t="s">
        <v>134</v>
      </c>
      <c r="C18" s="192" t="s">
        <v>135</v>
      </c>
      <c r="D18" s="181" t="s">
        <v>115</v>
      </c>
      <c r="E18" s="182">
        <v>20</v>
      </c>
      <c r="F18" s="183"/>
      <c r="G18" s="184">
        <f>ROUND(E18*F18,2)</f>
        <v>0</v>
      </c>
      <c r="H18" s="183"/>
      <c r="I18" s="184">
        <f>ROUND(E18*H18,2)</f>
        <v>0</v>
      </c>
      <c r="J18" s="183"/>
      <c r="K18" s="184">
        <f>ROUND(E18*J18,2)</f>
        <v>0</v>
      </c>
      <c r="L18" s="184">
        <v>21</v>
      </c>
      <c r="M18" s="184">
        <f>G18*(1+L18/100)</f>
        <v>0</v>
      </c>
      <c r="N18" s="184">
        <v>8.0000000000000007E-5</v>
      </c>
      <c r="O18" s="184">
        <f>ROUND(E18*N18,2)</f>
        <v>0</v>
      </c>
      <c r="P18" s="184">
        <v>0</v>
      </c>
      <c r="Q18" s="184">
        <f>ROUND(E18*P18,2)</f>
        <v>0</v>
      </c>
      <c r="R18" s="184" t="s">
        <v>136</v>
      </c>
      <c r="S18" s="184" t="s">
        <v>127</v>
      </c>
      <c r="T18" s="185" t="s">
        <v>127</v>
      </c>
      <c r="U18" s="161">
        <v>0</v>
      </c>
      <c r="V18" s="161">
        <f>ROUND(E18*U18,2)</f>
        <v>0</v>
      </c>
      <c r="W18" s="161"/>
      <c r="X18" s="161" t="s">
        <v>137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138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22.5" outlineLevel="1">
      <c r="A19" s="179">
        <v>5</v>
      </c>
      <c r="B19" s="180" t="s">
        <v>139</v>
      </c>
      <c r="C19" s="192" t="s">
        <v>140</v>
      </c>
      <c r="D19" s="181" t="s">
        <v>115</v>
      </c>
      <c r="E19" s="182">
        <v>12</v>
      </c>
      <c r="F19" s="183"/>
      <c r="G19" s="184">
        <f>ROUND(E19*F19,2)</f>
        <v>0</v>
      </c>
      <c r="H19" s="183"/>
      <c r="I19" s="184">
        <f>ROUND(E19*H19,2)</f>
        <v>0</v>
      </c>
      <c r="J19" s="183"/>
      <c r="K19" s="184">
        <f>ROUND(E19*J19,2)</f>
        <v>0</v>
      </c>
      <c r="L19" s="184">
        <v>21</v>
      </c>
      <c r="M19" s="184">
        <f>G19*(1+L19/100)</f>
        <v>0</v>
      </c>
      <c r="N19" s="184">
        <v>1.8000000000000001E-4</v>
      </c>
      <c r="O19" s="184">
        <f>ROUND(E19*N19,2)</f>
        <v>0</v>
      </c>
      <c r="P19" s="184">
        <v>0</v>
      </c>
      <c r="Q19" s="184">
        <f>ROUND(E19*P19,2)</f>
        <v>0</v>
      </c>
      <c r="R19" s="184" t="s">
        <v>136</v>
      </c>
      <c r="S19" s="184" t="s">
        <v>127</v>
      </c>
      <c r="T19" s="185" t="s">
        <v>127</v>
      </c>
      <c r="U19" s="161">
        <v>0</v>
      </c>
      <c r="V19" s="161">
        <f>ROUND(E19*U19,2)</f>
        <v>0</v>
      </c>
      <c r="W19" s="161"/>
      <c r="X19" s="161" t="s">
        <v>137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138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>
      <c r="A20" s="166" t="s">
        <v>111</v>
      </c>
      <c r="B20" s="167" t="s">
        <v>60</v>
      </c>
      <c r="C20" s="189" t="s">
        <v>61</v>
      </c>
      <c r="D20" s="168"/>
      <c r="E20" s="169"/>
      <c r="F20" s="170"/>
      <c r="G20" s="170">
        <f>SUMIF(AG21:AG23,"&lt;&gt;NOR",G21:G23)</f>
        <v>0</v>
      </c>
      <c r="H20" s="170"/>
      <c r="I20" s="170">
        <f>SUM(I21:I23)</f>
        <v>0</v>
      </c>
      <c r="J20" s="170"/>
      <c r="K20" s="170">
        <f>SUM(K21:K23)</f>
        <v>0</v>
      </c>
      <c r="L20" s="170"/>
      <c r="M20" s="170">
        <f>SUM(M21:M23)</f>
        <v>0</v>
      </c>
      <c r="N20" s="170"/>
      <c r="O20" s="170">
        <f>SUM(O21:O23)</f>
        <v>2.2400000000000002</v>
      </c>
      <c r="P20" s="170"/>
      <c r="Q20" s="170">
        <f>SUM(Q21:Q23)</f>
        <v>0</v>
      </c>
      <c r="R20" s="170"/>
      <c r="S20" s="170"/>
      <c r="T20" s="171"/>
      <c r="U20" s="165"/>
      <c r="V20" s="165">
        <f>SUM(V21:V23)</f>
        <v>3.94</v>
      </c>
      <c r="W20" s="165"/>
      <c r="X20" s="165"/>
      <c r="AG20" t="s">
        <v>112</v>
      </c>
    </row>
    <row r="21" spans="1:60" outlineLevel="1">
      <c r="A21" s="172">
        <v>6</v>
      </c>
      <c r="B21" s="173" t="s">
        <v>141</v>
      </c>
      <c r="C21" s="190" t="s">
        <v>142</v>
      </c>
      <c r="D21" s="174" t="s">
        <v>143</v>
      </c>
      <c r="E21" s="175">
        <v>0.89500000000000002</v>
      </c>
      <c r="F21" s="176"/>
      <c r="G21" s="177">
        <f>ROUND(E21*F21,2)</f>
        <v>0</v>
      </c>
      <c r="H21" s="176"/>
      <c r="I21" s="177">
        <f>ROUND(E21*H21,2)</f>
        <v>0</v>
      </c>
      <c r="J21" s="176"/>
      <c r="K21" s="177">
        <f>ROUND(E21*J21,2)</f>
        <v>0</v>
      </c>
      <c r="L21" s="177">
        <v>21</v>
      </c>
      <c r="M21" s="177">
        <f>G21*(1+L21/100)</f>
        <v>0</v>
      </c>
      <c r="N21" s="177">
        <v>2.5</v>
      </c>
      <c r="O21" s="177">
        <f>ROUND(E21*N21,2)</f>
        <v>2.2400000000000002</v>
      </c>
      <c r="P21" s="177">
        <v>0</v>
      </c>
      <c r="Q21" s="177">
        <f>ROUND(E21*P21,2)</f>
        <v>0</v>
      </c>
      <c r="R21" s="177" t="s">
        <v>126</v>
      </c>
      <c r="S21" s="177" t="s">
        <v>127</v>
      </c>
      <c r="T21" s="178" t="s">
        <v>127</v>
      </c>
      <c r="U21" s="161">
        <v>4.4000000000000004</v>
      </c>
      <c r="V21" s="161">
        <f>ROUND(E21*U21,2)</f>
        <v>3.94</v>
      </c>
      <c r="W21" s="161"/>
      <c r="X21" s="161" t="s">
        <v>118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119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>
      <c r="A22" s="158"/>
      <c r="B22" s="159"/>
      <c r="C22" s="256" t="s">
        <v>144</v>
      </c>
      <c r="D22" s="257"/>
      <c r="E22" s="257"/>
      <c r="F22" s="257"/>
      <c r="G22" s="257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51"/>
      <c r="Z22" s="151"/>
      <c r="AA22" s="151"/>
      <c r="AB22" s="151"/>
      <c r="AC22" s="151"/>
      <c r="AD22" s="151"/>
      <c r="AE22" s="151"/>
      <c r="AF22" s="151"/>
      <c r="AG22" s="151" t="s">
        <v>145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>
      <c r="A23" s="158"/>
      <c r="B23" s="159"/>
      <c r="C23" s="191" t="s">
        <v>146</v>
      </c>
      <c r="D23" s="163"/>
      <c r="E23" s="164">
        <v>0.89500000000000002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51"/>
      <c r="Z23" s="151"/>
      <c r="AA23" s="151"/>
      <c r="AB23" s="151"/>
      <c r="AC23" s="151"/>
      <c r="AD23" s="151"/>
      <c r="AE23" s="151"/>
      <c r="AF23" s="151"/>
      <c r="AG23" s="151" t="s">
        <v>121</v>
      </c>
      <c r="AH23" s="151">
        <v>0</v>
      </c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>
      <c r="A24" s="166" t="s">
        <v>111</v>
      </c>
      <c r="B24" s="167" t="s">
        <v>62</v>
      </c>
      <c r="C24" s="189" t="s">
        <v>63</v>
      </c>
      <c r="D24" s="168"/>
      <c r="E24" s="169"/>
      <c r="F24" s="170"/>
      <c r="G24" s="170">
        <f>SUMIF(AG25:AG26,"&lt;&gt;NOR",G25:G26)</f>
        <v>0</v>
      </c>
      <c r="H24" s="170"/>
      <c r="I24" s="170">
        <f>SUM(I25:I26)</f>
        <v>0</v>
      </c>
      <c r="J24" s="170"/>
      <c r="K24" s="170">
        <f>SUM(K25:K26)</f>
        <v>0</v>
      </c>
      <c r="L24" s="170"/>
      <c r="M24" s="170">
        <f>SUM(M25:M26)</f>
        <v>0</v>
      </c>
      <c r="N24" s="170"/>
      <c r="O24" s="170">
        <f>SUM(O25:O26)</f>
        <v>0.09</v>
      </c>
      <c r="P24" s="170"/>
      <c r="Q24" s="170">
        <f>SUM(Q25:Q26)</f>
        <v>0</v>
      </c>
      <c r="R24" s="170"/>
      <c r="S24" s="170"/>
      <c r="T24" s="171"/>
      <c r="U24" s="165"/>
      <c r="V24" s="165">
        <f>SUM(V25:V26)</f>
        <v>12.11</v>
      </c>
      <c r="W24" s="165"/>
      <c r="X24" s="165"/>
      <c r="AG24" t="s">
        <v>112</v>
      </c>
    </row>
    <row r="25" spans="1:60" outlineLevel="1">
      <c r="A25" s="172">
        <v>7</v>
      </c>
      <c r="B25" s="173" t="s">
        <v>147</v>
      </c>
      <c r="C25" s="190" t="s">
        <v>148</v>
      </c>
      <c r="D25" s="174" t="s">
        <v>115</v>
      </c>
      <c r="E25" s="175">
        <v>56.6</v>
      </c>
      <c r="F25" s="176"/>
      <c r="G25" s="177">
        <f>ROUND(E25*F25,2)</f>
        <v>0</v>
      </c>
      <c r="H25" s="176"/>
      <c r="I25" s="177">
        <f>ROUND(E25*H25,2)</f>
        <v>0</v>
      </c>
      <c r="J25" s="176"/>
      <c r="K25" s="177">
        <f>ROUND(E25*J25,2)</f>
        <v>0</v>
      </c>
      <c r="L25" s="177">
        <v>21</v>
      </c>
      <c r="M25" s="177">
        <f>G25*(1+L25/100)</f>
        <v>0</v>
      </c>
      <c r="N25" s="177">
        <v>1.58E-3</v>
      </c>
      <c r="O25" s="177">
        <f>ROUND(E25*N25,2)</f>
        <v>0.09</v>
      </c>
      <c r="P25" s="177">
        <v>0</v>
      </c>
      <c r="Q25" s="177">
        <f>ROUND(E25*P25,2)</f>
        <v>0</v>
      </c>
      <c r="R25" s="177" t="s">
        <v>149</v>
      </c>
      <c r="S25" s="177" t="s">
        <v>127</v>
      </c>
      <c r="T25" s="178" t="s">
        <v>127</v>
      </c>
      <c r="U25" s="161">
        <v>0.214</v>
      </c>
      <c r="V25" s="161">
        <f>ROUND(E25*U25,2)</f>
        <v>12.11</v>
      </c>
      <c r="W25" s="161"/>
      <c r="X25" s="161" t="s">
        <v>118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119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>
      <c r="A26" s="158"/>
      <c r="B26" s="159"/>
      <c r="C26" s="191" t="s">
        <v>150</v>
      </c>
      <c r="D26" s="163"/>
      <c r="E26" s="164">
        <v>56.6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51"/>
      <c r="Z26" s="151"/>
      <c r="AA26" s="151"/>
      <c r="AB26" s="151"/>
      <c r="AC26" s="151"/>
      <c r="AD26" s="151"/>
      <c r="AE26" s="151"/>
      <c r="AF26" s="151"/>
      <c r="AG26" s="151" t="s">
        <v>121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>
      <c r="A27" s="166" t="s">
        <v>111</v>
      </c>
      <c r="B27" s="167" t="s">
        <v>64</v>
      </c>
      <c r="C27" s="189" t="s">
        <v>65</v>
      </c>
      <c r="D27" s="168"/>
      <c r="E27" s="169"/>
      <c r="F27" s="170"/>
      <c r="G27" s="170">
        <f>SUMIF(AG28:AG45,"&lt;&gt;NOR",G28:G45)</f>
        <v>0</v>
      </c>
      <c r="H27" s="170"/>
      <c r="I27" s="170">
        <f>SUM(I28:I45)</f>
        <v>0</v>
      </c>
      <c r="J27" s="170"/>
      <c r="K27" s="170">
        <f>SUM(K28:K45)</f>
        <v>0</v>
      </c>
      <c r="L27" s="170"/>
      <c r="M27" s="170">
        <f>SUM(M28:M45)</f>
        <v>0</v>
      </c>
      <c r="N27" s="170"/>
      <c r="O27" s="170">
        <f>SUM(O28:O45)</f>
        <v>0.02</v>
      </c>
      <c r="P27" s="170"/>
      <c r="Q27" s="170">
        <f>SUM(Q28:Q45)</f>
        <v>3.82</v>
      </c>
      <c r="R27" s="170"/>
      <c r="S27" s="170"/>
      <c r="T27" s="171"/>
      <c r="U27" s="165"/>
      <c r="V27" s="165">
        <f>SUM(V28:V45)</f>
        <v>9.1399999999999988</v>
      </c>
      <c r="W27" s="165"/>
      <c r="X27" s="165"/>
      <c r="AG27" t="s">
        <v>112</v>
      </c>
    </row>
    <row r="28" spans="1:60" outlineLevel="1">
      <c r="A28" s="172">
        <v>8</v>
      </c>
      <c r="B28" s="173" t="s">
        <v>151</v>
      </c>
      <c r="C28" s="190" t="s">
        <v>152</v>
      </c>
      <c r="D28" s="174" t="s">
        <v>115</v>
      </c>
      <c r="E28" s="175">
        <v>25.449000000000002</v>
      </c>
      <c r="F28" s="176"/>
      <c r="G28" s="177">
        <f>ROUND(E28*F28,2)</f>
        <v>0</v>
      </c>
      <c r="H28" s="176"/>
      <c r="I28" s="177">
        <f>ROUND(E28*H28,2)</f>
        <v>0</v>
      </c>
      <c r="J28" s="176"/>
      <c r="K28" s="177">
        <f>ROUND(E28*J28,2)</f>
        <v>0</v>
      </c>
      <c r="L28" s="177">
        <v>21</v>
      </c>
      <c r="M28" s="177">
        <f>G28*(1+L28/100)</f>
        <v>0</v>
      </c>
      <c r="N28" s="177">
        <v>6.7000000000000002E-4</v>
      </c>
      <c r="O28" s="177">
        <f>ROUND(E28*N28,2)</f>
        <v>0.02</v>
      </c>
      <c r="P28" s="177">
        <v>0.13100000000000001</v>
      </c>
      <c r="Q28" s="177">
        <f>ROUND(E28*P28,2)</f>
        <v>3.33</v>
      </c>
      <c r="R28" s="177" t="s">
        <v>153</v>
      </c>
      <c r="S28" s="177" t="s">
        <v>154</v>
      </c>
      <c r="T28" s="178" t="s">
        <v>154</v>
      </c>
      <c r="U28" s="161">
        <v>0.21</v>
      </c>
      <c r="V28" s="161">
        <f>ROUND(E28*U28,2)</f>
        <v>5.34</v>
      </c>
      <c r="W28" s="161"/>
      <c r="X28" s="161" t="s">
        <v>118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119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22.5" outlineLevel="1">
      <c r="A29" s="158"/>
      <c r="B29" s="159"/>
      <c r="C29" s="256" t="s">
        <v>155</v>
      </c>
      <c r="D29" s="257"/>
      <c r="E29" s="257"/>
      <c r="F29" s="257"/>
      <c r="G29" s="257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51"/>
      <c r="Z29" s="151"/>
      <c r="AA29" s="151"/>
      <c r="AB29" s="151"/>
      <c r="AC29" s="151"/>
      <c r="AD29" s="151"/>
      <c r="AE29" s="151"/>
      <c r="AF29" s="151"/>
      <c r="AG29" s="151" t="s">
        <v>145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86" t="str">
        <f>C29</f>
        <v>nebo vybourání otvorů průřezové plochy přes 4 m2 v příčkách, včetně pomocného lešení o výšce podlahy do 1900 mm a pro zatížení do 1,5 kPa  (150 kg/m2),</v>
      </c>
      <c r="BB29" s="151"/>
      <c r="BC29" s="151"/>
      <c r="BD29" s="151"/>
      <c r="BE29" s="151"/>
      <c r="BF29" s="151"/>
      <c r="BG29" s="151"/>
      <c r="BH29" s="151"/>
    </row>
    <row r="30" spans="1:60" outlineLevel="1">
      <c r="A30" s="158"/>
      <c r="B30" s="159"/>
      <c r="C30" s="191" t="s">
        <v>156</v>
      </c>
      <c r="D30" s="163"/>
      <c r="E30" s="164">
        <v>28.859000000000002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51"/>
      <c r="Z30" s="151"/>
      <c r="AA30" s="151"/>
      <c r="AB30" s="151"/>
      <c r="AC30" s="151"/>
      <c r="AD30" s="151"/>
      <c r="AE30" s="151"/>
      <c r="AF30" s="151"/>
      <c r="AG30" s="151" t="s">
        <v>121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>
      <c r="A31" s="158"/>
      <c r="B31" s="159"/>
      <c r="C31" s="191" t="s">
        <v>157</v>
      </c>
      <c r="D31" s="163"/>
      <c r="E31" s="164">
        <v>-1.97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51"/>
      <c r="Z31" s="151"/>
      <c r="AA31" s="151"/>
      <c r="AB31" s="151"/>
      <c r="AC31" s="151"/>
      <c r="AD31" s="151"/>
      <c r="AE31" s="151"/>
      <c r="AF31" s="151"/>
      <c r="AG31" s="151" t="s">
        <v>121</v>
      </c>
      <c r="AH31" s="151">
        <v>0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>
      <c r="A32" s="158"/>
      <c r="B32" s="159"/>
      <c r="C32" s="191" t="s">
        <v>158</v>
      </c>
      <c r="D32" s="163"/>
      <c r="E32" s="164">
        <v>-1.44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51"/>
      <c r="Z32" s="151"/>
      <c r="AA32" s="151"/>
      <c r="AB32" s="151"/>
      <c r="AC32" s="151"/>
      <c r="AD32" s="151"/>
      <c r="AE32" s="151"/>
      <c r="AF32" s="151"/>
      <c r="AG32" s="151" t="s">
        <v>121</v>
      </c>
      <c r="AH32" s="151">
        <v>0</v>
      </c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>
      <c r="A33" s="172">
        <v>9</v>
      </c>
      <c r="B33" s="173" t="s">
        <v>159</v>
      </c>
      <c r="C33" s="190" t="s">
        <v>160</v>
      </c>
      <c r="D33" s="174" t="s">
        <v>115</v>
      </c>
      <c r="E33" s="175">
        <v>1.44</v>
      </c>
      <c r="F33" s="176"/>
      <c r="G33" s="177">
        <f>ROUND(E33*F33,2)</f>
        <v>0</v>
      </c>
      <c r="H33" s="176"/>
      <c r="I33" s="177">
        <f>ROUND(E33*H33,2)</f>
        <v>0</v>
      </c>
      <c r="J33" s="176"/>
      <c r="K33" s="177">
        <f>ROUND(E33*J33,2)</f>
        <v>0</v>
      </c>
      <c r="L33" s="177">
        <v>21</v>
      </c>
      <c r="M33" s="177">
        <f>G33*(1+L33/100)</f>
        <v>0</v>
      </c>
      <c r="N33" s="177">
        <v>6.7000000000000002E-4</v>
      </c>
      <c r="O33" s="177">
        <f>ROUND(E33*N33,2)</f>
        <v>0</v>
      </c>
      <c r="P33" s="177">
        <v>5.5E-2</v>
      </c>
      <c r="Q33" s="177">
        <f>ROUND(E33*P33,2)</f>
        <v>0.08</v>
      </c>
      <c r="R33" s="177" t="s">
        <v>153</v>
      </c>
      <c r="S33" s="177" t="s">
        <v>127</v>
      </c>
      <c r="T33" s="178" t="s">
        <v>127</v>
      </c>
      <c r="U33" s="161">
        <v>0.38100000000000001</v>
      </c>
      <c r="V33" s="161">
        <f>ROUND(E33*U33,2)</f>
        <v>0.55000000000000004</v>
      </c>
      <c r="W33" s="161"/>
      <c r="X33" s="161" t="s">
        <v>118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119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22.5" outlineLevel="1">
      <c r="A34" s="158"/>
      <c r="B34" s="159"/>
      <c r="C34" s="256" t="s">
        <v>161</v>
      </c>
      <c r="D34" s="257"/>
      <c r="E34" s="257"/>
      <c r="F34" s="257"/>
      <c r="G34" s="257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51"/>
      <c r="Z34" s="151"/>
      <c r="AA34" s="151"/>
      <c r="AB34" s="151"/>
      <c r="AC34" s="151"/>
      <c r="AD34" s="151"/>
      <c r="AE34" s="151"/>
      <c r="AF34" s="151"/>
      <c r="AG34" s="151" t="s">
        <v>145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86" t="str">
        <f>C34</f>
        <v>nebo vybourání otvorů jakýchkoliv rozměrů, včetně pomocného lešení o výšce podlahy do 1900 mm a pro zatížení do 1,5 kPa  (150 kg/m2),</v>
      </c>
      <c r="BB34" s="151"/>
      <c r="BC34" s="151"/>
      <c r="BD34" s="151"/>
      <c r="BE34" s="151"/>
      <c r="BF34" s="151"/>
      <c r="BG34" s="151"/>
      <c r="BH34" s="151"/>
    </row>
    <row r="35" spans="1:60" outlineLevel="1">
      <c r="A35" s="158"/>
      <c r="B35" s="159"/>
      <c r="C35" s="191" t="s">
        <v>162</v>
      </c>
      <c r="D35" s="163"/>
      <c r="E35" s="164">
        <v>1.44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51"/>
      <c r="Z35" s="151"/>
      <c r="AA35" s="151"/>
      <c r="AB35" s="151"/>
      <c r="AC35" s="151"/>
      <c r="AD35" s="151"/>
      <c r="AE35" s="151"/>
      <c r="AF35" s="151"/>
      <c r="AG35" s="151" t="s">
        <v>121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22.5" outlineLevel="1">
      <c r="A36" s="172">
        <v>10</v>
      </c>
      <c r="B36" s="173" t="s">
        <v>163</v>
      </c>
      <c r="C36" s="190" t="s">
        <v>164</v>
      </c>
      <c r="D36" s="174" t="s">
        <v>115</v>
      </c>
      <c r="E36" s="175">
        <v>0.48699999999999999</v>
      </c>
      <c r="F36" s="176"/>
      <c r="G36" s="177">
        <f>ROUND(E36*F36,2)</f>
        <v>0</v>
      </c>
      <c r="H36" s="176"/>
      <c r="I36" s="177">
        <f>ROUND(E36*H36,2)</f>
        <v>0</v>
      </c>
      <c r="J36" s="176"/>
      <c r="K36" s="177">
        <f>ROUND(E36*J36,2)</f>
        <v>0</v>
      </c>
      <c r="L36" s="177">
        <v>21</v>
      </c>
      <c r="M36" s="177">
        <f>G36*(1+L36/100)</f>
        <v>0</v>
      </c>
      <c r="N36" s="177">
        <v>3.4000000000000002E-4</v>
      </c>
      <c r="O36" s="177">
        <f>ROUND(E36*N36,2)</f>
        <v>0</v>
      </c>
      <c r="P36" s="177">
        <v>0.183</v>
      </c>
      <c r="Q36" s="177">
        <f>ROUND(E36*P36,2)</f>
        <v>0.09</v>
      </c>
      <c r="R36" s="177" t="s">
        <v>153</v>
      </c>
      <c r="S36" s="177" t="s">
        <v>127</v>
      </c>
      <c r="T36" s="178" t="s">
        <v>127</v>
      </c>
      <c r="U36" s="161">
        <v>0.5</v>
      </c>
      <c r="V36" s="161">
        <f>ROUND(E36*U36,2)</f>
        <v>0.24</v>
      </c>
      <c r="W36" s="161"/>
      <c r="X36" s="161" t="s">
        <v>118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119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>
      <c r="A37" s="158"/>
      <c r="B37" s="159"/>
      <c r="C37" s="256" t="s">
        <v>165</v>
      </c>
      <c r="D37" s="257"/>
      <c r="E37" s="257"/>
      <c r="F37" s="257"/>
      <c r="G37" s="257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51"/>
      <c r="Z37" s="151"/>
      <c r="AA37" s="151"/>
      <c r="AB37" s="151"/>
      <c r="AC37" s="151"/>
      <c r="AD37" s="151"/>
      <c r="AE37" s="151"/>
      <c r="AF37" s="151"/>
      <c r="AG37" s="151" t="s">
        <v>145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86" t="str">
        <f>C37</f>
        <v>z jakýchkoliv cihel pálených, včetně pomocného lešení o výšce podlahy do 1900 mm a pro zatížení do 1,5 kPa  (150 kg/m2),</v>
      </c>
      <c r="BB37" s="151"/>
      <c r="BC37" s="151"/>
      <c r="BD37" s="151"/>
      <c r="BE37" s="151"/>
      <c r="BF37" s="151"/>
      <c r="BG37" s="151"/>
      <c r="BH37" s="151"/>
    </row>
    <row r="38" spans="1:60" outlineLevel="1">
      <c r="A38" s="158"/>
      <c r="B38" s="159"/>
      <c r="C38" s="191" t="s">
        <v>166</v>
      </c>
      <c r="D38" s="163"/>
      <c r="E38" s="164">
        <v>0.48699999999999999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51"/>
      <c r="Z38" s="151"/>
      <c r="AA38" s="151"/>
      <c r="AB38" s="151"/>
      <c r="AC38" s="151"/>
      <c r="AD38" s="151"/>
      <c r="AE38" s="151"/>
      <c r="AF38" s="151"/>
      <c r="AG38" s="151" t="s">
        <v>121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>
      <c r="A39" s="172">
        <v>11</v>
      </c>
      <c r="B39" s="173" t="s">
        <v>167</v>
      </c>
      <c r="C39" s="190" t="s">
        <v>168</v>
      </c>
      <c r="D39" s="174" t="s">
        <v>169</v>
      </c>
      <c r="E39" s="175">
        <v>2</v>
      </c>
      <c r="F39" s="176"/>
      <c r="G39" s="177">
        <f>ROUND(E39*F39,2)</f>
        <v>0</v>
      </c>
      <c r="H39" s="176"/>
      <c r="I39" s="177">
        <f>ROUND(E39*H39,2)</f>
        <v>0</v>
      </c>
      <c r="J39" s="176"/>
      <c r="K39" s="177">
        <f>ROUND(E39*J39,2)</f>
        <v>0</v>
      </c>
      <c r="L39" s="177">
        <v>21</v>
      </c>
      <c r="M39" s="177">
        <f>G39*(1+L39/100)</f>
        <v>0</v>
      </c>
      <c r="N39" s="177">
        <v>0</v>
      </c>
      <c r="O39" s="177">
        <f>ROUND(E39*N39,2)</f>
        <v>0</v>
      </c>
      <c r="P39" s="177">
        <v>0</v>
      </c>
      <c r="Q39" s="177">
        <f>ROUND(E39*P39,2)</f>
        <v>0</v>
      </c>
      <c r="R39" s="177" t="s">
        <v>153</v>
      </c>
      <c r="S39" s="177" t="s">
        <v>127</v>
      </c>
      <c r="T39" s="178" t="s">
        <v>127</v>
      </c>
      <c r="U39" s="161">
        <v>0.05</v>
      </c>
      <c r="V39" s="161">
        <f>ROUND(E39*U39,2)</f>
        <v>0.1</v>
      </c>
      <c r="W39" s="161"/>
      <c r="X39" s="161" t="s">
        <v>118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119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>
      <c r="A40" s="158"/>
      <c r="B40" s="159"/>
      <c r="C40" s="256" t="s">
        <v>170</v>
      </c>
      <c r="D40" s="257"/>
      <c r="E40" s="257"/>
      <c r="F40" s="257"/>
      <c r="G40" s="257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51"/>
      <c r="Z40" s="151"/>
      <c r="AA40" s="151"/>
      <c r="AB40" s="151"/>
      <c r="AC40" s="151"/>
      <c r="AD40" s="151"/>
      <c r="AE40" s="151"/>
      <c r="AF40" s="151"/>
      <c r="AG40" s="151" t="s">
        <v>145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>
      <c r="A41" s="172">
        <v>12</v>
      </c>
      <c r="B41" s="173" t="s">
        <v>171</v>
      </c>
      <c r="C41" s="190" t="s">
        <v>172</v>
      </c>
      <c r="D41" s="174" t="s">
        <v>115</v>
      </c>
      <c r="E41" s="175">
        <v>1.9</v>
      </c>
      <c r="F41" s="176"/>
      <c r="G41" s="177">
        <f>ROUND(E41*F41,2)</f>
        <v>0</v>
      </c>
      <c r="H41" s="176"/>
      <c r="I41" s="177">
        <f>ROUND(E41*H41,2)</f>
        <v>0</v>
      </c>
      <c r="J41" s="176"/>
      <c r="K41" s="177">
        <f>ROUND(E41*J41,2)</f>
        <v>0</v>
      </c>
      <c r="L41" s="177">
        <v>21</v>
      </c>
      <c r="M41" s="177">
        <f>G41*(1+L41/100)</f>
        <v>0</v>
      </c>
      <c r="N41" s="177">
        <v>1.17E-3</v>
      </c>
      <c r="O41" s="177">
        <f>ROUND(E41*N41,2)</f>
        <v>0</v>
      </c>
      <c r="P41" s="177">
        <v>8.7999999999999995E-2</v>
      </c>
      <c r="Q41" s="177">
        <f>ROUND(E41*P41,2)</f>
        <v>0.17</v>
      </c>
      <c r="R41" s="177" t="s">
        <v>153</v>
      </c>
      <c r="S41" s="177" t="s">
        <v>127</v>
      </c>
      <c r="T41" s="178" t="s">
        <v>127</v>
      </c>
      <c r="U41" s="161">
        <v>0.55600000000000005</v>
      </c>
      <c r="V41" s="161">
        <f>ROUND(E41*U41,2)</f>
        <v>1.06</v>
      </c>
      <c r="W41" s="161"/>
      <c r="X41" s="161" t="s">
        <v>118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119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>
      <c r="A42" s="158"/>
      <c r="B42" s="159"/>
      <c r="C42" s="256" t="s">
        <v>173</v>
      </c>
      <c r="D42" s="257"/>
      <c r="E42" s="257"/>
      <c r="F42" s="257"/>
      <c r="G42" s="257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51"/>
      <c r="Z42" s="151"/>
      <c r="AA42" s="151"/>
      <c r="AB42" s="151"/>
      <c r="AC42" s="151"/>
      <c r="AD42" s="151"/>
      <c r="AE42" s="151"/>
      <c r="AF42" s="151"/>
      <c r="AG42" s="151" t="s">
        <v>145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>
      <c r="A43" s="158"/>
      <c r="B43" s="159"/>
      <c r="C43" s="191" t="s">
        <v>174</v>
      </c>
      <c r="D43" s="163"/>
      <c r="E43" s="164">
        <v>1.9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51"/>
      <c r="Z43" s="151"/>
      <c r="AA43" s="151"/>
      <c r="AB43" s="151"/>
      <c r="AC43" s="151"/>
      <c r="AD43" s="151"/>
      <c r="AE43" s="151"/>
      <c r="AF43" s="151"/>
      <c r="AG43" s="151" t="s">
        <v>121</v>
      </c>
      <c r="AH43" s="151">
        <v>0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33.75" outlineLevel="1">
      <c r="A44" s="172">
        <v>13</v>
      </c>
      <c r="B44" s="173" t="s">
        <v>175</v>
      </c>
      <c r="C44" s="190" t="s">
        <v>176</v>
      </c>
      <c r="D44" s="174" t="s">
        <v>115</v>
      </c>
      <c r="E44" s="175">
        <v>1.97</v>
      </c>
      <c r="F44" s="176"/>
      <c r="G44" s="177">
        <f>ROUND(E44*F44,2)</f>
        <v>0</v>
      </c>
      <c r="H44" s="176"/>
      <c r="I44" s="177">
        <f>ROUND(E44*H44,2)</f>
        <v>0</v>
      </c>
      <c r="J44" s="176"/>
      <c r="K44" s="177">
        <f>ROUND(E44*J44,2)</f>
        <v>0</v>
      </c>
      <c r="L44" s="177">
        <v>21</v>
      </c>
      <c r="M44" s="177">
        <f>G44*(1+L44/100)</f>
        <v>0</v>
      </c>
      <c r="N44" s="177">
        <v>1.17E-3</v>
      </c>
      <c r="O44" s="177">
        <f>ROUND(E44*N44,2)</f>
        <v>0</v>
      </c>
      <c r="P44" s="177">
        <v>7.5999999999999998E-2</v>
      </c>
      <c r="Q44" s="177">
        <f>ROUND(E44*P44,2)</f>
        <v>0.15</v>
      </c>
      <c r="R44" s="177" t="s">
        <v>153</v>
      </c>
      <c r="S44" s="177" t="s">
        <v>127</v>
      </c>
      <c r="T44" s="178" t="s">
        <v>127</v>
      </c>
      <c r="U44" s="161">
        <v>0.93899999999999995</v>
      </c>
      <c r="V44" s="161">
        <f>ROUND(E44*U44,2)</f>
        <v>1.85</v>
      </c>
      <c r="W44" s="161"/>
      <c r="X44" s="161" t="s">
        <v>118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119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>
      <c r="A45" s="158"/>
      <c r="B45" s="159"/>
      <c r="C45" s="191" t="s">
        <v>177</v>
      </c>
      <c r="D45" s="163"/>
      <c r="E45" s="164">
        <v>1.97</v>
      </c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51"/>
      <c r="Z45" s="151"/>
      <c r="AA45" s="151"/>
      <c r="AB45" s="151"/>
      <c r="AC45" s="151"/>
      <c r="AD45" s="151"/>
      <c r="AE45" s="151"/>
      <c r="AF45" s="151"/>
      <c r="AG45" s="151" t="s">
        <v>121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>
      <c r="A46" s="166" t="s">
        <v>111</v>
      </c>
      <c r="B46" s="167" t="s">
        <v>66</v>
      </c>
      <c r="C46" s="189" t="s">
        <v>67</v>
      </c>
      <c r="D46" s="168"/>
      <c r="E46" s="169"/>
      <c r="F46" s="170"/>
      <c r="G46" s="170">
        <f>SUMIF(AG47:AG48,"&lt;&gt;NOR",G47:G48)</f>
        <v>0</v>
      </c>
      <c r="H46" s="170"/>
      <c r="I46" s="170">
        <f>SUM(I47:I48)</f>
        <v>0</v>
      </c>
      <c r="J46" s="170"/>
      <c r="K46" s="170">
        <f>SUM(K47:K48)</f>
        <v>0</v>
      </c>
      <c r="L46" s="170"/>
      <c r="M46" s="170">
        <f>SUM(M47:M48)</f>
        <v>0</v>
      </c>
      <c r="N46" s="170"/>
      <c r="O46" s="170">
        <f>SUM(O47:O48)</f>
        <v>0</v>
      </c>
      <c r="P46" s="170"/>
      <c r="Q46" s="170">
        <f>SUM(Q47:Q48)</f>
        <v>0</v>
      </c>
      <c r="R46" s="170"/>
      <c r="S46" s="170"/>
      <c r="T46" s="171"/>
      <c r="U46" s="165"/>
      <c r="V46" s="165">
        <f>SUM(V47:V48)</f>
        <v>8.7799999999999994</v>
      </c>
      <c r="W46" s="165"/>
      <c r="X46" s="165"/>
      <c r="AG46" t="s">
        <v>112</v>
      </c>
    </row>
    <row r="47" spans="1:60" ht="33.75" outlineLevel="1">
      <c r="A47" s="172">
        <v>14</v>
      </c>
      <c r="B47" s="173" t="s">
        <v>178</v>
      </c>
      <c r="C47" s="190" t="s">
        <v>179</v>
      </c>
      <c r="D47" s="174" t="s">
        <v>180</v>
      </c>
      <c r="E47" s="175">
        <v>4.6409200000000004</v>
      </c>
      <c r="F47" s="176"/>
      <c r="G47" s="177">
        <f>ROUND(E47*F47,2)</f>
        <v>0</v>
      </c>
      <c r="H47" s="176"/>
      <c r="I47" s="177">
        <f>ROUND(E47*H47,2)</f>
        <v>0</v>
      </c>
      <c r="J47" s="176"/>
      <c r="K47" s="177">
        <f>ROUND(E47*J47,2)</f>
        <v>0</v>
      </c>
      <c r="L47" s="177">
        <v>21</v>
      </c>
      <c r="M47" s="177">
        <f>G47*(1+L47/100)</f>
        <v>0</v>
      </c>
      <c r="N47" s="177">
        <v>0</v>
      </c>
      <c r="O47" s="177">
        <f>ROUND(E47*N47,2)</f>
        <v>0</v>
      </c>
      <c r="P47" s="177">
        <v>0</v>
      </c>
      <c r="Q47" s="177">
        <f>ROUND(E47*P47,2)</f>
        <v>0</v>
      </c>
      <c r="R47" s="177" t="s">
        <v>126</v>
      </c>
      <c r="S47" s="177" t="s">
        <v>127</v>
      </c>
      <c r="T47" s="178" t="s">
        <v>127</v>
      </c>
      <c r="U47" s="161">
        <v>1.8919999999999999</v>
      </c>
      <c r="V47" s="161">
        <f>ROUND(E47*U47,2)</f>
        <v>8.7799999999999994</v>
      </c>
      <c r="W47" s="161"/>
      <c r="X47" s="161" t="s">
        <v>181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182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>
      <c r="A48" s="158"/>
      <c r="B48" s="159"/>
      <c r="C48" s="256" t="s">
        <v>183</v>
      </c>
      <c r="D48" s="257"/>
      <c r="E48" s="257"/>
      <c r="F48" s="257"/>
      <c r="G48" s="257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51"/>
      <c r="Z48" s="151"/>
      <c r="AA48" s="151"/>
      <c r="AB48" s="151"/>
      <c r="AC48" s="151"/>
      <c r="AD48" s="151"/>
      <c r="AE48" s="151"/>
      <c r="AF48" s="151"/>
      <c r="AG48" s="151" t="s">
        <v>145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>
      <c r="A49" s="166" t="s">
        <v>111</v>
      </c>
      <c r="B49" s="167" t="s">
        <v>68</v>
      </c>
      <c r="C49" s="189" t="s">
        <v>69</v>
      </c>
      <c r="D49" s="168"/>
      <c r="E49" s="169"/>
      <c r="F49" s="170"/>
      <c r="G49" s="170">
        <f>SUMIF(AG50:AG59,"&lt;&gt;NOR",G50:G59)</f>
        <v>0</v>
      </c>
      <c r="H49" s="170"/>
      <c r="I49" s="170">
        <f>SUM(I50:I59)</f>
        <v>0</v>
      </c>
      <c r="J49" s="170"/>
      <c r="K49" s="170">
        <f>SUM(K50:K59)</f>
        <v>0</v>
      </c>
      <c r="L49" s="170"/>
      <c r="M49" s="170">
        <f>SUM(M50:M59)</f>
        <v>0</v>
      </c>
      <c r="N49" s="170"/>
      <c r="O49" s="170">
        <f>SUM(O50:O59)</f>
        <v>0</v>
      </c>
      <c r="P49" s="170"/>
      <c r="Q49" s="170">
        <f>SUM(Q50:Q59)</f>
        <v>0</v>
      </c>
      <c r="R49" s="170"/>
      <c r="S49" s="170"/>
      <c r="T49" s="171"/>
      <c r="U49" s="165"/>
      <c r="V49" s="165">
        <f>SUM(V50:V59)</f>
        <v>5.05</v>
      </c>
      <c r="W49" s="165"/>
      <c r="X49" s="165"/>
      <c r="AG49" t="s">
        <v>112</v>
      </c>
    </row>
    <row r="50" spans="1:60" ht="22.5" outlineLevel="1">
      <c r="A50" s="172">
        <v>15</v>
      </c>
      <c r="B50" s="173" t="s">
        <v>184</v>
      </c>
      <c r="C50" s="190" t="s">
        <v>185</v>
      </c>
      <c r="D50" s="174" t="s">
        <v>115</v>
      </c>
      <c r="E50" s="175">
        <v>42.052300000000002</v>
      </c>
      <c r="F50" s="176"/>
      <c r="G50" s="177">
        <f>ROUND(E50*F50,2)</f>
        <v>0</v>
      </c>
      <c r="H50" s="176"/>
      <c r="I50" s="177">
        <f>ROUND(E50*H50,2)</f>
        <v>0</v>
      </c>
      <c r="J50" s="176"/>
      <c r="K50" s="177">
        <f>ROUND(E50*J50,2)</f>
        <v>0</v>
      </c>
      <c r="L50" s="177">
        <v>21</v>
      </c>
      <c r="M50" s="177">
        <f>G50*(1+L50/100)</f>
        <v>0</v>
      </c>
      <c r="N50" s="177">
        <v>0</v>
      </c>
      <c r="O50" s="177">
        <f>ROUND(E50*N50,2)</f>
        <v>0</v>
      </c>
      <c r="P50" s="177">
        <v>0</v>
      </c>
      <c r="Q50" s="177">
        <f>ROUND(E50*P50,2)</f>
        <v>0</v>
      </c>
      <c r="R50" s="177" t="s">
        <v>186</v>
      </c>
      <c r="S50" s="177" t="s">
        <v>127</v>
      </c>
      <c r="T50" s="178" t="s">
        <v>127</v>
      </c>
      <c r="U50" s="161">
        <v>0.12</v>
      </c>
      <c r="V50" s="161">
        <f>ROUND(E50*U50,2)</f>
        <v>5.05</v>
      </c>
      <c r="W50" s="161"/>
      <c r="X50" s="161" t="s">
        <v>118</v>
      </c>
      <c r="Y50" s="151"/>
      <c r="Z50" s="151"/>
      <c r="AA50" s="151"/>
      <c r="AB50" s="151"/>
      <c r="AC50" s="151"/>
      <c r="AD50" s="151"/>
      <c r="AE50" s="151"/>
      <c r="AF50" s="151"/>
      <c r="AG50" s="151" t="s">
        <v>119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>
      <c r="A51" s="158"/>
      <c r="B51" s="159"/>
      <c r="C51" s="191" t="s">
        <v>187</v>
      </c>
      <c r="D51" s="163"/>
      <c r="E51" s="164">
        <v>33.962499999999999</v>
      </c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51"/>
      <c r="Z51" s="151"/>
      <c r="AA51" s="151"/>
      <c r="AB51" s="151"/>
      <c r="AC51" s="151"/>
      <c r="AD51" s="151"/>
      <c r="AE51" s="151"/>
      <c r="AF51" s="151"/>
      <c r="AG51" s="151" t="s">
        <v>121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>
      <c r="A52" s="158"/>
      <c r="B52" s="159"/>
      <c r="C52" s="191" t="s">
        <v>188</v>
      </c>
      <c r="D52" s="163"/>
      <c r="E52" s="164">
        <v>-5.55</v>
      </c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51"/>
      <c r="Z52" s="151"/>
      <c r="AA52" s="151"/>
      <c r="AB52" s="151"/>
      <c r="AC52" s="151"/>
      <c r="AD52" s="151"/>
      <c r="AE52" s="151"/>
      <c r="AF52" s="151"/>
      <c r="AG52" s="151" t="s">
        <v>121</v>
      </c>
      <c r="AH52" s="151">
        <v>0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>
      <c r="A53" s="158"/>
      <c r="B53" s="159"/>
      <c r="C53" s="191" t="s">
        <v>189</v>
      </c>
      <c r="D53" s="163"/>
      <c r="E53" s="164">
        <v>13.639799999999999</v>
      </c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51"/>
      <c r="Z53" s="151"/>
      <c r="AA53" s="151"/>
      <c r="AB53" s="151"/>
      <c r="AC53" s="151"/>
      <c r="AD53" s="151"/>
      <c r="AE53" s="151"/>
      <c r="AF53" s="151"/>
      <c r="AG53" s="151" t="s">
        <v>121</v>
      </c>
      <c r="AH53" s="151">
        <v>0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>
      <c r="A54" s="172">
        <v>16</v>
      </c>
      <c r="B54" s="173" t="s">
        <v>190</v>
      </c>
      <c r="C54" s="190" t="s">
        <v>191</v>
      </c>
      <c r="D54" s="174" t="s">
        <v>192</v>
      </c>
      <c r="E54" s="175">
        <v>42.052300000000002</v>
      </c>
      <c r="F54" s="176"/>
      <c r="G54" s="177">
        <f>ROUND(E54*F54,2)</f>
        <v>0</v>
      </c>
      <c r="H54" s="176"/>
      <c r="I54" s="177">
        <f>ROUND(E54*H54,2)</f>
        <v>0</v>
      </c>
      <c r="J54" s="176"/>
      <c r="K54" s="177">
        <f>ROUND(E54*J54,2)</f>
        <v>0</v>
      </c>
      <c r="L54" s="177">
        <v>21</v>
      </c>
      <c r="M54" s="177">
        <f>G54*(1+L54/100)</f>
        <v>0</v>
      </c>
      <c r="N54" s="177">
        <v>0</v>
      </c>
      <c r="O54" s="177">
        <f>ROUND(E54*N54,2)</f>
        <v>0</v>
      </c>
      <c r="P54" s="177">
        <v>0</v>
      </c>
      <c r="Q54" s="177">
        <f>ROUND(E54*P54,2)</f>
        <v>0</v>
      </c>
      <c r="R54" s="177"/>
      <c r="S54" s="177" t="s">
        <v>116</v>
      </c>
      <c r="T54" s="178" t="s">
        <v>117</v>
      </c>
      <c r="U54" s="161">
        <v>0</v>
      </c>
      <c r="V54" s="161">
        <f>ROUND(E54*U54,2)</f>
        <v>0</v>
      </c>
      <c r="W54" s="161"/>
      <c r="X54" s="161" t="s">
        <v>137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138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>
      <c r="A55" s="158"/>
      <c r="B55" s="159"/>
      <c r="C55" s="191" t="s">
        <v>187</v>
      </c>
      <c r="D55" s="163"/>
      <c r="E55" s="164">
        <v>33.962499999999999</v>
      </c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51"/>
      <c r="Z55" s="151"/>
      <c r="AA55" s="151"/>
      <c r="AB55" s="151"/>
      <c r="AC55" s="151"/>
      <c r="AD55" s="151"/>
      <c r="AE55" s="151"/>
      <c r="AF55" s="151"/>
      <c r="AG55" s="151" t="s">
        <v>121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>
      <c r="A56" s="158"/>
      <c r="B56" s="159"/>
      <c r="C56" s="191" t="s">
        <v>188</v>
      </c>
      <c r="D56" s="163"/>
      <c r="E56" s="164">
        <v>-5.55</v>
      </c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51"/>
      <c r="Z56" s="151"/>
      <c r="AA56" s="151"/>
      <c r="AB56" s="151"/>
      <c r="AC56" s="151"/>
      <c r="AD56" s="151"/>
      <c r="AE56" s="151"/>
      <c r="AF56" s="151"/>
      <c r="AG56" s="151" t="s">
        <v>121</v>
      </c>
      <c r="AH56" s="151">
        <v>0</v>
      </c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>
      <c r="A57" s="158"/>
      <c r="B57" s="159"/>
      <c r="C57" s="191" t="s">
        <v>189</v>
      </c>
      <c r="D57" s="163"/>
      <c r="E57" s="164">
        <v>13.639799999999999</v>
      </c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51"/>
      <c r="Z57" s="151"/>
      <c r="AA57" s="151"/>
      <c r="AB57" s="151"/>
      <c r="AC57" s="151"/>
      <c r="AD57" s="151"/>
      <c r="AE57" s="151"/>
      <c r="AF57" s="151"/>
      <c r="AG57" s="151" t="s">
        <v>121</v>
      </c>
      <c r="AH57" s="151">
        <v>0</v>
      </c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>
      <c r="A58" s="158">
        <v>17</v>
      </c>
      <c r="B58" s="159" t="s">
        <v>193</v>
      </c>
      <c r="C58" s="193" t="s">
        <v>194</v>
      </c>
      <c r="D58" s="160" t="s">
        <v>0</v>
      </c>
      <c r="E58" s="187"/>
      <c r="F58" s="162"/>
      <c r="G58" s="161">
        <f>ROUND(E58*F58,2)</f>
        <v>0</v>
      </c>
      <c r="H58" s="162"/>
      <c r="I58" s="161">
        <f>ROUND(E58*H58,2)</f>
        <v>0</v>
      </c>
      <c r="J58" s="162"/>
      <c r="K58" s="161">
        <f>ROUND(E58*J58,2)</f>
        <v>0</v>
      </c>
      <c r="L58" s="161">
        <v>21</v>
      </c>
      <c r="M58" s="161">
        <f>G58*(1+L58/100)</f>
        <v>0</v>
      </c>
      <c r="N58" s="161">
        <v>0</v>
      </c>
      <c r="O58" s="161">
        <f>ROUND(E58*N58,2)</f>
        <v>0</v>
      </c>
      <c r="P58" s="161">
        <v>0</v>
      </c>
      <c r="Q58" s="161">
        <f>ROUND(E58*P58,2)</f>
        <v>0</v>
      </c>
      <c r="R58" s="161" t="s">
        <v>186</v>
      </c>
      <c r="S58" s="161" t="s">
        <v>127</v>
      </c>
      <c r="T58" s="161" t="s">
        <v>127</v>
      </c>
      <c r="U58" s="161">
        <v>0</v>
      </c>
      <c r="V58" s="161">
        <f>ROUND(E58*U58,2)</f>
        <v>0</v>
      </c>
      <c r="W58" s="161"/>
      <c r="X58" s="161" t="s">
        <v>181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182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>
      <c r="A59" s="158"/>
      <c r="B59" s="159"/>
      <c r="C59" s="252" t="s">
        <v>195</v>
      </c>
      <c r="D59" s="253"/>
      <c r="E59" s="253"/>
      <c r="F59" s="253"/>
      <c r="G59" s="253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51"/>
      <c r="Z59" s="151"/>
      <c r="AA59" s="151"/>
      <c r="AB59" s="151"/>
      <c r="AC59" s="151"/>
      <c r="AD59" s="151"/>
      <c r="AE59" s="151"/>
      <c r="AF59" s="151"/>
      <c r="AG59" s="151" t="s">
        <v>145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>
      <c r="A60" s="166" t="s">
        <v>111</v>
      </c>
      <c r="B60" s="167" t="s">
        <v>70</v>
      </c>
      <c r="C60" s="189" t="s">
        <v>71</v>
      </c>
      <c r="D60" s="168"/>
      <c r="E60" s="169"/>
      <c r="F60" s="170"/>
      <c r="G60" s="170">
        <f>SUMIF(AG61:AG64,"&lt;&gt;NOR",G61:G64)</f>
        <v>0</v>
      </c>
      <c r="H60" s="170"/>
      <c r="I60" s="170">
        <f>SUM(I61:I64)</f>
        <v>0</v>
      </c>
      <c r="J60" s="170"/>
      <c r="K60" s="170">
        <f>SUM(K61:K64)</f>
        <v>0</v>
      </c>
      <c r="L60" s="170"/>
      <c r="M60" s="170">
        <f>SUM(M61:M64)</f>
        <v>0</v>
      </c>
      <c r="N60" s="170"/>
      <c r="O60" s="170">
        <f>SUM(O61:O64)</f>
        <v>0</v>
      </c>
      <c r="P60" s="170"/>
      <c r="Q60" s="170">
        <f>SUM(Q61:Q64)</f>
        <v>0</v>
      </c>
      <c r="R60" s="170"/>
      <c r="S60" s="170"/>
      <c r="T60" s="171"/>
      <c r="U60" s="165"/>
      <c r="V60" s="165">
        <f>SUM(V61:V64)</f>
        <v>0</v>
      </c>
      <c r="W60" s="165"/>
      <c r="X60" s="165"/>
      <c r="AG60" t="s">
        <v>112</v>
      </c>
    </row>
    <row r="61" spans="1:60" outlineLevel="1">
      <c r="A61" s="172">
        <v>18</v>
      </c>
      <c r="B61" s="173" t="s">
        <v>196</v>
      </c>
      <c r="C61" s="190" t="s">
        <v>197</v>
      </c>
      <c r="D61" s="174" t="s">
        <v>198</v>
      </c>
      <c r="E61" s="175">
        <v>1</v>
      </c>
      <c r="F61" s="176"/>
      <c r="G61" s="177">
        <f>ROUND(E61*F61,2)</f>
        <v>0</v>
      </c>
      <c r="H61" s="176"/>
      <c r="I61" s="177">
        <f>ROUND(E61*H61,2)</f>
        <v>0</v>
      </c>
      <c r="J61" s="176"/>
      <c r="K61" s="177">
        <f>ROUND(E61*J61,2)</f>
        <v>0</v>
      </c>
      <c r="L61" s="177">
        <v>21</v>
      </c>
      <c r="M61" s="177">
        <f>G61*(1+L61/100)</f>
        <v>0</v>
      </c>
      <c r="N61" s="177">
        <v>0</v>
      </c>
      <c r="O61" s="177">
        <f>ROUND(E61*N61,2)</f>
        <v>0</v>
      </c>
      <c r="P61" s="177">
        <v>0</v>
      </c>
      <c r="Q61" s="177">
        <f>ROUND(E61*P61,2)</f>
        <v>0</v>
      </c>
      <c r="R61" s="177"/>
      <c r="S61" s="177" t="s">
        <v>116</v>
      </c>
      <c r="T61" s="178" t="s">
        <v>117</v>
      </c>
      <c r="U61" s="161">
        <v>0</v>
      </c>
      <c r="V61" s="161">
        <f>ROUND(E61*U61,2)</f>
        <v>0</v>
      </c>
      <c r="W61" s="161"/>
      <c r="X61" s="161" t="s">
        <v>118</v>
      </c>
      <c r="Y61" s="151"/>
      <c r="Z61" s="151"/>
      <c r="AA61" s="151"/>
      <c r="AB61" s="151"/>
      <c r="AC61" s="151"/>
      <c r="AD61" s="151"/>
      <c r="AE61" s="151"/>
      <c r="AF61" s="151"/>
      <c r="AG61" s="151" t="s">
        <v>119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>
      <c r="A62" s="158"/>
      <c r="B62" s="159"/>
      <c r="C62" s="191" t="s">
        <v>199</v>
      </c>
      <c r="D62" s="163"/>
      <c r="E62" s="164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51"/>
      <c r="Z62" s="151"/>
      <c r="AA62" s="151"/>
      <c r="AB62" s="151"/>
      <c r="AC62" s="151"/>
      <c r="AD62" s="151"/>
      <c r="AE62" s="151"/>
      <c r="AF62" s="151"/>
      <c r="AG62" s="151" t="s">
        <v>121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>
      <c r="A63" s="158"/>
      <c r="B63" s="159"/>
      <c r="C63" s="191" t="s">
        <v>200</v>
      </c>
      <c r="D63" s="163"/>
      <c r="E63" s="164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51"/>
      <c r="Z63" s="151"/>
      <c r="AA63" s="151"/>
      <c r="AB63" s="151"/>
      <c r="AC63" s="151"/>
      <c r="AD63" s="151"/>
      <c r="AE63" s="151"/>
      <c r="AF63" s="151"/>
      <c r="AG63" s="151" t="s">
        <v>121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>
      <c r="A64" s="158"/>
      <c r="B64" s="159"/>
      <c r="C64" s="191" t="s">
        <v>201</v>
      </c>
      <c r="D64" s="163"/>
      <c r="E64" s="164">
        <v>1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51"/>
      <c r="Z64" s="151"/>
      <c r="AA64" s="151"/>
      <c r="AB64" s="151"/>
      <c r="AC64" s="151"/>
      <c r="AD64" s="151"/>
      <c r="AE64" s="151"/>
      <c r="AF64" s="151"/>
      <c r="AG64" s="151" t="s">
        <v>121</v>
      </c>
      <c r="AH64" s="151">
        <v>0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>
      <c r="A65" s="166" t="s">
        <v>111</v>
      </c>
      <c r="B65" s="167" t="s">
        <v>72</v>
      </c>
      <c r="C65" s="189" t="s">
        <v>73</v>
      </c>
      <c r="D65" s="168"/>
      <c r="E65" s="169"/>
      <c r="F65" s="170"/>
      <c r="G65" s="170">
        <f>SUMIF(AG66:AG89,"&lt;&gt;NOR",G66:G89)</f>
        <v>0</v>
      </c>
      <c r="H65" s="170"/>
      <c r="I65" s="170">
        <f>SUM(I66:I89)</f>
        <v>0</v>
      </c>
      <c r="J65" s="170"/>
      <c r="K65" s="170">
        <f>SUM(K66:K89)</f>
        <v>0</v>
      </c>
      <c r="L65" s="170"/>
      <c r="M65" s="170">
        <f>SUM(M66:M89)</f>
        <v>0</v>
      </c>
      <c r="N65" s="170"/>
      <c r="O65" s="170">
        <f>SUM(O66:O89)</f>
        <v>7.0000000000000007E-2</v>
      </c>
      <c r="P65" s="170"/>
      <c r="Q65" s="170">
        <f>SUM(Q66:Q89)</f>
        <v>0</v>
      </c>
      <c r="R65" s="170"/>
      <c r="S65" s="170"/>
      <c r="T65" s="171"/>
      <c r="U65" s="165"/>
      <c r="V65" s="165">
        <f>SUM(V66:V89)</f>
        <v>10.769999999999998</v>
      </c>
      <c r="W65" s="165"/>
      <c r="X65" s="165"/>
      <c r="AG65" t="s">
        <v>112</v>
      </c>
    </row>
    <row r="66" spans="1:60" ht="22.5" outlineLevel="1">
      <c r="A66" s="179">
        <v>19</v>
      </c>
      <c r="B66" s="180" t="s">
        <v>202</v>
      </c>
      <c r="C66" s="192" t="s">
        <v>203</v>
      </c>
      <c r="D66" s="181" t="s">
        <v>169</v>
      </c>
      <c r="E66" s="182">
        <v>1</v>
      </c>
      <c r="F66" s="183"/>
      <c r="G66" s="184">
        <f>ROUND(E66*F66,2)</f>
        <v>0</v>
      </c>
      <c r="H66" s="183"/>
      <c r="I66" s="184">
        <f>ROUND(E66*H66,2)</f>
        <v>0</v>
      </c>
      <c r="J66" s="183"/>
      <c r="K66" s="184">
        <f>ROUND(E66*J66,2)</f>
        <v>0</v>
      </c>
      <c r="L66" s="184">
        <v>21</v>
      </c>
      <c r="M66" s="184">
        <f>G66*(1+L66/100)</f>
        <v>0</v>
      </c>
      <c r="N66" s="184">
        <v>0</v>
      </c>
      <c r="O66" s="184">
        <f>ROUND(E66*N66,2)</f>
        <v>0</v>
      </c>
      <c r="P66" s="184">
        <v>0</v>
      </c>
      <c r="Q66" s="184">
        <f>ROUND(E66*P66,2)</f>
        <v>0</v>
      </c>
      <c r="R66" s="184" t="s">
        <v>204</v>
      </c>
      <c r="S66" s="184" t="s">
        <v>127</v>
      </c>
      <c r="T66" s="185" t="s">
        <v>127</v>
      </c>
      <c r="U66" s="161">
        <v>1.034</v>
      </c>
      <c r="V66" s="161">
        <f>ROUND(E66*U66,2)</f>
        <v>1.03</v>
      </c>
      <c r="W66" s="161"/>
      <c r="X66" s="161" t="s">
        <v>118</v>
      </c>
      <c r="Y66" s="151"/>
      <c r="Z66" s="151"/>
      <c r="AA66" s="151"/>
      <c r="AB66" s="151"/>
      <c r="AC66" s="151"/>
      <c r="AD66" s="151"/>
      <c r="AE66" s="151"/>
      <c r="AF66" s="151"/>
      <c r="AG66" s="151" t="s">
        <v>119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>
      <c r="A67" s="179">
        <v>20</v>
      </c>
      <c r="B67" s="180" t="s">
        <v>205</v>
      </c>
      <c r="C67" s="192" t="s">
        <v>206</v>
      </c>
      <c r="D67" s="181" t="s">
        <v>169</v>
      </c>
      <c r="E67" s="182">
        <v>2</v>
      </c>
      <c r="F67" s="183"/>
      <c r="G67" s="184">
        <f>ROUND(E67*F67,2)</f>
        <v>0</v>
      </c>
      <c r="H67" s="183"/>
      <c r="I67" s="184">
        <f>ROUND(E67*H67,2)</f>
        <v>0</v>
      </c>
      <c r="J67" s="183"/>
      <c r="K67" s="184">
        <f>ROUND(E67*J67,2)</f>
        <v>0</v>
      </c>
      <c r="L67" s="184">
        <v>21</v>
      </c>
      <c r="M67" s="184">
        <f>G67*(1+L67/100)</f>
        <v>0</v>
      </c>
      <c r="N67" s="184">
        <v>2.0000000000000002E-5</v>
      </c>
      <c r="O67" s="184">
        <f>ROUND(E67*N67,2)</f>
        <v>0</v>
      </c>
      <c r="P67" s="184">
        <v>0</v>
      </c>
      <c r="Q67" s="184">
        <f>ROUND(E67*P67,2)</f>
        <v>0</v>
      </c>
      <c r="R67" s="184" t="s">
        <v>204</v>
      </c>
      <c r="S67" s="184" t="s">
        <v>127</v>
      </c>
      <c r="T67" s="185" t="s">
        <v>127</v>
      </c>
      <c r="U67" s="161">
        <v>4.0199999999999996</v>
      </c>
      <c r="V67" s="161">
        <f>ROUND(E67*U67,2)</f>
        <v>8.0399999999999991</v>
      </c>
      <c r="W67" s="161"/>
      <c r="X67" s="161" t="s">
        <v>118</v>
      </c>
      <c r="Y67" s="151"/>
      <c r="Z67" s="151"/>
      <c r="AA67" s="151"/>
      <c r="AB67" s="151"/>
      <c r="AC67" s="151"/>
      <c r="AD67" s="151"/>
      <c r="AE67" s="151"/>
      <c r="AF67" s="151"/>
      <c r="AG67" s="151" t="s">
        <v>119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>
      <c r="A68" s="179">
        <v>21</v>
      </c>
      <c r="B68" s="180" t="s">
        <v>207</v>
      </c>
      <c r="C68" s="192" t="s">
        <v>208</v>
      </c>
      <c r="D68" s="181" t="s">
        <v>169</v>
      </c>
      <c r="E68" s="182">
        <v>1</v>
      </c>
      <c r="F68" s="183"/>
      <c r="G68" s="184">
        <f>ROUND(E68*F68,2)</f>
        <v>0</v>
      </c>
      <c r="H68" s="183"/>
      <c r="I68" s="184">
        <f>ROUND(E68*H68,2)</f>
        <v>0</v>
      </c>
      <c r="J68" s="183"/>
      <c r="K68" s="184">
        <f>ROUND(E68*J68,2)</f>
        <v>0</v>
      </c>
      <c r="L68" s="184">
        <v>21</v>
      </c>
      <c r="M68" s="184">
        <f>G68*(1+L68/100)</f>
        <v>0</v>
      </c>
      <c r="N68" s="184">
        <v>1.9000000000000001E-4</v>
      </c>
      <c r="O68" s="184">
        <f>ROUND(E68*N68,2)</f>
        <v>0</v>
      </c>
      <c r="P68" s="184">
        <v>0</v>
      </c>
      <c r="Q68" s="184">
        <f>ROUND(E68*P68,2)</f>
        <v>0</v>
      </c>
      <c r="R68" s="184" t="s">
        <v>204</v>
      </c>
      <c r="S68" s="184" t="s">
        <v>127</v>
      </c>
      <c r="T68" s="185" t="s">
        <v>127</v>
      </c>
      <c r="U68" s="161">
        <v>1.6970000000000001</v>
      </c>
      <c r="V68" s="161">
        <f>ROUND(E68*U68,2)</f>
        <v>1.7</v>
      </c>
      <c r="W68" s="161"/>
      <c r="X68" s="161" t="s">
        <v>118</v>
      </c>
      <c r="Y68" s="151"/>
      <c r="Z68" s="151"/>
      <c r="AA68" s="151"/>
      <c r="AB68" s="151"/>
      <c r="AC68" s="151"/>
      <c r="AD68" s="151"/>
      <c r="AE68" s="151"/>
      <c r="AF68" s="151"/>
      <c r="AG68" s="151" t="s">
        <v>119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>
      <c r="A69" s="172">
        <v>22</v>
      </c>
      <c r="B69" s="173" t="s">
        <v>209</v>
      </c>
      <c r="C69" s="190" t="s">
        <v>210</v>
      </c>
      <c r="D69" s="174" t="s">
        <v>211</v>
      </c>
      <c r="E69" s="175">
        <v>1</v>
      </c>
      <c r="F69" s="176"/>
      <c r="G69" s="177">
        <f>ROUND(E69*F69,2)</f>
        <v>0</v>
      </c>
      <c r="H69" s="176"/>
      <c r="I69" s="177">
        <f>ROUND(E69*H69,2)</f>
        <v>0</v>
      </c>
      <c r="J69" s="176"/>
      <c r="K69" s="177">
        <f>ROUND(E69*J69,2)</f>
        <v>0</v>
      </c>
      <c r="L69" s="177">
        <v>21</v>
      </c>
      <c r="M69" s="177">
        <f>G69*(1+L69/100)</f>
        <v>0</v>
      </c>
      <c r="N69" s="177">
        <v>0</v>
      </c>
      <c r="O69" s="177">
        <f>ROUND(E69*N69,2)</f>
        <v>0</v>
      </c>
      <c r="P69" s="177">
        <v>0</v>
      </c>
      <c r="Q69" s="177">
        <f>ROUND(E69*P69,2)</f>
        <v>0</v>
      </c>
      <c r="R69" s="177"/>
      <c r="S69" s="177" t="s">
        <v>116</v>
      </c>
      <c r="T69" s="178" t="s">
        <v>117</v>
      </c>
      <c r="U69" s="161">
        <v>0</v>
      </c>
      <c r="V69" s="161">
        <f>ROUND(E69*U69,2)</f>
        <v>0</v>
      </c>
      <c r="W69" s="161"/>
      <c r="X69" s="161" t="s">
        <v>118</v>
      </c>
      <c r="Y69" s="151"/>
      <c r="Z69" s="151"/>
      <c r="AA69" s="151"/>
      <c r="AB69" s="151"/>
      <c r="AC69" s="151"/>
      <c r="AD69" s="151"/>
      <c r="AE69" s="151"/>
      <c r="AF69" s="151"/>
      <c r="AG69" s="151" t="s">
        <v>119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>
      <c r="A70" s="158"/>
      <c r="B70" s="159"/>
      <c r="C70" s="191" t="s">
        <v>212</v>
      </c>
      <c r="D70" s="163"/>
      <c r="E70" s="164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51"/>
      <c r="Z70" s="151"/>
      <c r="AA70" s="151"/>
      <c r="AB70" s="151"/>
      <c r="AC70" s="151"/>
      <c r="AD70" s="151"/>
      <c r="AE70" s="151"/>
      <c r="AF70" s="151"/>
      <c r="AG70" s="151" t="s">
        <v>121</v>
      </c>
      <c r="AH70" s="151">
        <v>0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>
      <c r="A71" s="158"/>
      <c r="B71" s="159"/>
      <c r="C71" s="191" t="s">
        <v>213</v>
      </c>
      <c r="D71" s="163"/>
      <c r="E71" s="164">
        <v>1</v>
      </c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51"/>
      <c r="Z71" s="151"/>
      <c r="AA71" s="151"/>
      <c r="AB71" s="151"/>
      <c r="AC71" s="151"/>
      <c r="AD71" s="151"/>
      <c r="AE71" s="151"/>
      <c r="AF71" s="151"/>
      <c r="AG71" s="151" t="s">
        <v>121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>
      <c r="A72" s="172">
        <v>23</v>
      </c>
      <c r="B72" s="173" t="s">
        <v>214</v>
      </c>
      <c r="C72" s="190" t="s">
        <v>215</v>
      </c>
      <c r="D72" s="174" t="s">
        <v>211</v>
      </c>
      <c r="E72" s="175">
        <v>1</v>
      </c>
      <c r="F72" s="176"/>
      <c r="G72" s="177">
        <f>ROUND(E72*F72,2)</f>
        <v>0</v>
      </c>
      <c r="H72" s="176"/>
      <c r="I72" s="177">
        <f>ROUND(E72*H72,2)</f>
        <v>0</v>
      </c>
      <c r="J72" s="176"/>
      <c r="K72" s="177">
        <f>ROUND(E72*J72,2)</f>
        <v>0</v>
      </c>
      <c r="L72" s="177">
        <v>21</v>
      </c>
      <c r="M72" s="177">
        <f>G72*(1+L72/100)</f>
        <v>0</v>
      </c>
      <c r="N72" s="177">
        <v>1.6E-2</v>
      </c>
      <c r="O72" s="177">
        <f>ROUND(E72*N72,2)</f>
        <v>0.02</v>
      </c>
      <c r="P72" s="177">
        <v>0</v>
      </c>
      <c r="Q72" s="177">
        <f>ROUND(E72*P72,2)</f>
        <v>0</v>
      </c>
      <c r="R72" s="177"/>
      <c r="S72" s="177" t="s">
        <v>116</v>
      </c>
      <c r="T72" s="178" t="s">
        <v>117</v>
      </c>
      <c r="U72" s="161">
        <v>0</v>
      </c>
      <c r="V72" s="161">
        <f>ROUND(E72*U72,2)</f>
        <v>0</v>
      </c>
      <c r="W72" s="161"/>
      <c r="X72" s="161" t="s">
        <v>137</v>
      </c>
      <c r="Y72" s="151"/>
      <c r="Z72" s="151"/>
      <c r="AA72" s="151"/>
      <c r="AB72" s="151"/>
      <c r="AC72" s="151"/>
      <c r="AD72" s="151"/>
      <c r="AE72" s="151"/>
      <c r="AF72" s="151"/>
      <c r="AG72" s="151" t="s">
        <v>138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>
      <c r="A73" s="158"/>
      <c r="B73" s="159"/>
      <c r="C73" s="191" t="s">
        <v>216</v>
      </c>
      <c r="D73" s="163"/>
      <c r="E73" s="164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51"/>
      <c r="Z73" s="151"/>
      <c r="AA73" s="151"/>
      <c r="AB73" s="151"/>
      <c r="AC73" s="151"/>
      <c r="AD73" s="151"/>
      <c r="AE73" s="151"/>
      <c r="AF73" s="151"/>
      <c r="AG73" s="151" t="s">
        <v>121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>
      <c r="A74" s="158"/>
      <c r="B74" s="159"/>
      <c r="C74" s="191" t="s">
        <v>213</v>
      </c>
      <c r="D74" s="163"/>
      <c r="E74" s="164">
        <v>1</v>
      </c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51"/>
      <c r="Z74" s="151"/>
      <c r="AA74" s="151"/>
      <c r="AB74" s="151"/>
      <c r="AC74" s="151"/>
      <c r="AD74" s="151"/>
      <c r="AE74" s="151"/>
      <c r="AF74" s="151"/>
      <c r="AG74" s="151" t="s">
        <v>121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>
      <c r="A75" s="172">
        <v>24</v>
      </c>
      <c r="B75" s="173" t="s">
        <v>217</v>
      </c>
      <c r="C75" s="190" t="s">
        <v>218</v>
      </c>
      <c r="D75" s="174" t="s">
        <v>211</v>
      </c>
      <c r="E75" s="175">
        <v>1</v>
      </c>
      <c r="F75" s="176"/>
      <c r="G75" s="177">
        <f>ROUND(E75*F75,2)</f>
        <v>0</v>
      </c>
      <c r="H75" s="176"/>
      <c r="I75" s="177">
        <f>ROUND(E75*H75,2)</f>
        <v>0</v>
      </c>
      <c r="J75" s="176"/>
      <c r="K75" s="177">
        <f>ROUND(E75*J75,2)</f>
        <v>0</v>
      </c>
      <c r="L75" s="177">
        <v>21</v>
      </c>
      <c r="M75" s="177">
        <f>G75*(1+L75/100)</f>
        <v>0</v>
      </c>
      <c r="N75" s="177">
        <v>0</v>
      </c>
      <c r="O75" s="177">
        <f>ROUND(E75*N75,2)</f>
        <v>0</v>
      </c>
      <c r="P75" s="177">
        <v>0</v>
      </c>
      <c r="Q75" s="177">
        <f>ROUND(E75*P75,2)</f>
        <v>0</v>
      </c>
      <c r="R75" s="177"/>
      <c r="S75" s="177" t="s">
        <v>116</v>
      </c>
      <c r="T75" s="178" t="s">
        <v>117</v>
      </c>
      <c r="U75" s="161">
        <v>0</v>
      </c>
      <c r="V75" s="161">
        <f>ROUND(E75*U75,2)</f>
        <v>0</v>
      </c>
      <c r="W75" s="161"/>
      <c r="X75" s="161" t="s">
        <v>137</v>
      </c>
      <c r="Y75" s="151"/>
      <c r="Z75" s="151"/>
      <c r="AA75" s="151"/>
      <c r="AB75" s="151"/>
      <c r="AC75" s="151"/>
      <c r="AD75" s="151"/>
      <c r="AE75" s="151"/>
      <c r="AF75" s="151"/>
      <c r="AG75" s="151" t="s">
        <v>138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>
      <c r="A76" s="158"/>
      <c r="B76" s="159"/>
      <c r="C76" s="191" t="s">
        <v>219</v>
      </c>
      <c r="D76" s="163"/>
      <c r="E76" s="164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51"/>
      <c r="Z76" s="151"/>
      <c r="AA76" s="151"/>
      <c r="AB76" s="151"/>
      <c r="AC76" s="151"/>
      <c r="AD76" s="151"/>
      <c r="AE76" s="151"/>
      <c r="AF76" s="151"/>
      <c r="AG76" s="151" t="s">
        <v>121</v>
      </c>
      <c r="AH76" s="151">
        <v>0</v>
      </c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>
      <c r="A77" s="158"/>
      <c r="B77" s="159"/>
      <c r="C77" s="191" t="s">
        <v>213</v>
      </c>
      <c r="D77" s="163"/>
      <c r="E77" s="164">
        <v>1</v>
      </c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51"/>
      <c r="Z77" s="151"/>
      <c r="AA77" s="151"/>
      <c r="AB77" s="151"/>
      <c r="AC77" s="151"/>
      <c r="AD77" s="151"/>
      <c r="AE77" s="151"/>
      <c r="AF77" s="151"/>
      <c r="AG77" s="151" t="s">
        <v>121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ht="22.5" outlineLevel="1">
      <c r="A78" s="179">
        <v>25</v>
      </c>
      <c r="B78" s="180" t="s">
        <v>220</v>
      </c>
      <c r="C78" s="192" t="s">
        <v>221</v>
      </c>
      <c r="D78" s="181" t="s">
        <v>169</v>
      </c>
      <c r="E78" s="182">
        <v>1</v>
      </c>
      <c r="F78" s="183"/>
      <c r="G78" s="184">
        <f>ROUND(E78*F78,2)</f>
        <v>0</v>
      </c>
      <c r="H78" s="183"/>
      <c r="I78" s="184">
        <f>ROUND(E78*H78,2)</f>
        <v>0</v>
      </c>
      <c r="J78" s="183"/>
      <c r="K78" s="184">
        <f>ROUND(E78*J78,2)</f>
        <v>0</v>
      </c>
      <c r="L78" s="184">
        <v>21</v>
      </c>
      <c r="M78" s="184">
        <f>G78*(1+L78/100)</f>
        <v>0</v>
      </c>
      <c r="N78" s="184">
        <v>0.03</v>
      </c>
      <c r="O78" s="184">
        <f>ROUND(E78*N78,2)</f>
        <v>0.03</v>
      </c>
      <c r="P78" s="184">
        <v>0</v>
      </c>
      <c r="Q78" s="184">
        <f>ROUND(E78*P78,2)</f>
        <v>0</v>
      </c>
      <c r="R78" s="184" t="s">
        <v>136</v>
      </c>
      <c r="S78" s="184" t="s">
        <v>127</v>
      </c>
      <c r="T78" s="185" t="s">
        <v>127</v>
      </c>
      <c r="U78" s="161">
        <v>0</v>
      </c>
      <c r="V78" s="161">
        <f>ROUND(E78*U78,2)</f>
        <v>0</v>
      </c>
      <c r="W78" s="161"/>
      <c r="X78" s="161" t="s">
        <v>137</v>
      </c>
      <c r="Y78" s="151"/>
      <c r="Z78" s="151"/>
      <c r="AA78" s="151"/>
      <c r="AB78" s="151"/>
      <c r="AC78" s="151"/>
      <c r="AD78" s="151"/>
      <c r="AE78" s="151"/>
      <c r="AF78" s="151"/>
      <c r="AG78" s="151" t="s">
        <v>138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>
      <c r="A79" s="172">
        <v>26</v>
      </c>
      <c r="B79" s="173" t="s">
        <v>222</v>
      </c>
      <c r="C79" s="190" t="s">
        <v>223</v>
      </c>
      <c r="D79" s="174" t="s">
        <v>211</v>
      </c>
      <c r="E79" s="175">
        <v>1</v>
      </c>
      <c r="F79" s="176"/>
      <c r="G79" s="177">
        <f>ROUND(E79*F79,2)</f>
        <v>0</v>
      </c>
      <c r="H79" s="176"/>
      <c r="I79" s="177">
        <f>ROUND(E79*H79,2)</f>
        <v>0</v>
      </c>
      <c r="J79" s="176"/>
      <c r="K79" s="177">
        <f>ROUND(E79*J79,2)</f>
        <v>0</v>
      </c>
      <c r="L79" s="177">
        <v>21</v>
      </c>
      <c r="M79" s="177">
        <f>G79*(1+L79/100)</f>
        <v>0</v>
      </c>
      <c r="N79" s="177">
        <v>0</v>
      </c>
      <c r="O79" s="177">
        <f>ROUND(E79*N79,2)</f>
        <v>0</v>
      </c>
      <c r="P79" s="177">
        <v>0</v>
      </c>
      <c r="Q79" s="177">
        <f>ROUND(E79*P79,2)</f>
        <v>0</v>
      </c>
      <c r="R79" s="177"/>
      <c r="S79" s="177" t="s">
        <v>116</v>
      </c>
      <c r="T79" s="178" t="s">
        <v>117</v>
      </c>
      <c r="U79" s="161">
        <v>0</v>
      </c>
      <c r="V79" s="161">
        <f>ROUND(E79*U79,2)</f>
        <v>0</v>
      </c>
      <c r="W79" s="161"/>
      <c r="X79" s="161" t="s">
        <v>137</v>
      </c>
      <c r="Y79" s="151"/>
      <c r="Z79" s="151"/>
      <c r="AA79" s="151"/>
      <c r="AB79" s="151"/>
      <c r="AC79" s="151"/>
      <c r="AD79" s="151"/>
      <c r="AE79" s="151"/>
      <c r="AF79" s="151"/>
      <c r="AG79" s="151" t="s">
        <v>138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>
      <c r="A80" s="158"/>
      <c r="B80" s="159"/>
      <c r="C80" s="191" t="s">
        <v>224</v>
      </c>
      <c r="D80" s="163"/>
      <c r="E80" s="164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51"/>
      <c r="Z80" s="151"/>
      <c r="AA80" s="151"/>
      <c r="AB80" s="151"/>
      <c r="AC80" s="151"/>
      <c r="AD80" s="151"/>
      <c r="AE80" s="151"/>
      <c r="AF80" s="151"/>
      <c r="AG80" s="151" t="s">
        <v>121</v>
      </c>
      <c r="AH80" s="151">
        <v>0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>
      <c r="A81" s="158"/>
      <c r="B81" s="159"/>
      <c r="C81" s="191" t="s">
        <v>213</v>
      </c>
      <c r="D81" s="163"/>
      <c r="E81" s="164">
        <v>1</v>
      </c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51"/>
      <c r="Z81" s="151"/>
      <c r="AA81" s="151"/>
      <c r="AB81" s="151"/>
      <c r="AC81" s="151"/>
      <c r="AD81" s="151"/>
      <c r="AE81" s="151"/>
      <c r="AF81" s="151"/>
      <c r="AG81" s="151" t="s">
        <v>121</v>
      </c>
      <c r="AH81" s="151">
        <v>0</v>
      </c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>
      <c r="A82" s="172">
        <v>27</v>
      </c>
      <c r="B82" s="173" t="s">
        <v>225</v>
      </c>
      <c r="C82" s="190" t="s">
        <v>226</v>
      </c>
      <c r="D82" s="174" t="s">
        <v>211</v>
      </c>
      <c r="E82" s="175">
        <v>1</v>
      </c>
      <c r="F82" s="176"/>
      <c r="G82" s="177">
        <f>ROUND(E82*F82,2)</f>
        <v>0</v>
      </c>
      <c r="H82" s="176"/>
      <c r="I82" s="177">
        <f>ROUND(E82*H82,2)</f>
        <v>0</v>
      </c>
      <c r="J82" s="176"/>
      <c r="K82" s="177">
        <f>ROUND(E82*J82,2)</f>
        <v>0</v>
      </c>
      <c r="L82" s="177">
        <v>21</v>
      </c>
      <c r="M82" s="177">
        <f>G82*(1+L82/100)</f>
        <v>0</v>
      </c>
      <c r="N82" s="177">
        <v>0</v>
      </c>
      <c r="O82" s="177">
        <f>ROUND(E82*N82,2)</f>
        <v>0</v>
      </c>
      <c r="P82" s="177">
        <v>0</v>
      </c>
      <c r="Q82" s="177">
        <f>ROUND(E82*P82,2)</f>
        <v>0</v>
      </c>
      <c r="R82" s="177"/>
      <c r="S82" s="177" t="s">
        <v>116</v>
      </c>
      <c r="T82" s="178" t="s">
        <v>117</v>
      </c>
      <c r="U82" s="161">
        <v>0</v>
      </c>
      <c r="V82" s="161">
        <f>ROUND(E82*U82,2)</f>
        <v>0</v>
      </c>
      <c r="W82" s="161"/>
      <c r="X82" s="161" t="s">
        <v>137</v>
      </c>
      <c r="Y82" s="151"/>
      <c r="Z82" s="151"/>
      <c r="AA82" s="151"/>
      <c r="AB82" s="151"/>
      <c r="AC82" s="151"/>
      <c r="AD82" s="151"/>
      <c r="AE82" s="151"/>
      <c r="AF82" s="151"/>
      <c r="AG82" s="151" t="s">
        <v>138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>
      <c r="A83" s="158"/>
      <c r="B83" s="159"/>
      <c r="C83" s="191" t="s">
        <v>227</v>
      </c>
      <c r="D83" s="163"/>
      <c r="E83" s="164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51"/>
      <c r="Z83" s="151"/>
      <c r="AA83" s="151"/>
      <c r="AB83" s="151"/>
      <c r="AC83" s="151"/>
      <c r="AD83" s="151"/>
      <c r="AE83" s="151"/>
      <c r="AF83" s="151"/>
      <c r="AG83" s="151" t="s">
        <v>121</v>
      </c>
      <c r="AH83" s="151">
        <v>0</v>
      </c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>
      <c r="A84" s="158"/>
      <c r="B84" s="159"/>
      <c r="C84" s="191" t="s">
        <v>213</v>
      </c>
      <c r="D84" s="163"/>
      <c r="E84" s="164">
        <v>1</v>
      </c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51"/>
      <c r="Z84" s="151"/>
      <c r="AA84" s="151"/>
      <c r="AB84" s="151"/>
      <c r="AC84" s="151"/>
      <c r="AD84" s="151"/>
      <c r="AE84" s="151"/>
      <c r="AF84" s="151"/>
      <c r="AG84" s="151" t="s">
        <v>121</v>
      </c>
      <c r="AH84" s="151">
        <v>0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>
      <c r="A85" s="172">
        <v>28</v>
      </c>
      <c r="B85" s="173" t="s">
        <v>228</v>
      </c>
      <c r="C85" s="190" t="s">
        <v>229</v>
      </c>
      <c r="D85" s="174" t="s">
        <v>169</v>
      </c>
      <c r="E85" s="175">
        <v>1</v>
      </c>
      <c r="F85" s="176"/>
      <c r="G85" s="177">
        <f>ROUND(E85*F85,2)</f>
        <v>0</v>
      </c>
      <c r="H85" s="176"/>
      <c r="I85" s="177">
        <f>ROUND(E85*H85,2)</f>
        <v>0</v>
      </c>
      <c r="J85" s="176"/>
      <c r="K85" s="177">
        <f>ROUND(E85*J85,2)</f>
        <v>0</v>
      </c>
      <c r="L85" s="177">
        <v>21</v>
      </c>
      <c r="M85" s="177">
        <f>G85*(1+L85/100)</f>
        <v>0</v>
      </c>
      <c r="N85" s="177">
        <v>0.02</v>
      </c>
      <c r="O85" s="177">
        <f>ROUND(E85*N85,2)</f>
        <v>0.02</v>
      </c>
      <c r="P85" s="177">
        <v>0</v>
      </c>
      <c r="Q85" s="177">
        <f>ROUND(E85*P85,2)</f>
        <v>0</v>
      </c>
      <c r="R85" s="177"/>
      <c r="S85" s="177" t="s">
        <v>116</v>
      </c>
      <c r="T85" s="178" t="s">
        <v>127</v>
      </c>
      <c r="U85" s="161">
        <v>0</v>
      </c>
      <c r="V85" s="161">
        <f>ROUND(E85*U85,2)</f>
        <v>0</v>
      </c>
      <c r="W85" s="161"/>
      <c r="X85" s="161" t="s">
        <v>137</v>
      </c>
      <c r="Y85" s="151"/>
      <c r="Z85" s="151"/>
      <c r="AA85" s="151"/>
      <c r="AB85" s="151"/>
      <c r="AC85" s="151"/>
      <c r="AD85" s="151"/>
      <c r="AE85" s="151"/>
      <c r="AF85" s="151"/>
      <c r="AG85" s="151" t="s">
        <v>138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>
      <c r="A86" s="158"/>
      <c r="B86" s="159"/>
      <c r="C86" s="191" t="s">
        <v>230</v>
      </c>
      <c r="D86" s="163"/>
      <c r="E86" s="164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51"/>
      <c r="Z86" s="151"/>
      <c r="AA86" s="151"/>
      <c r="AB86" s="151"/>
      <c r="AC86" s="151"/>
      <c r="AD86" s="151"/>
      <c r="AE86" s="151"/>
      <c r="AF86" s="151"/>
      <c r="AG86" s="151" t="s">
        <v>121</v>
      </c>
      <c r="AH86" s="151">
        <v>0</v>
      </c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>
      <c r="A87" s="158"/>
      <c r="B87" s="159"/>
      <c r="C87" s="191" t="s">
        <v>213</v>
      </c>
      <c r="D87" s="163"/>
      <c r="E87" s="164">
        <v>1</v>
      </c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51"/>
      <c r="Z87" s="151"/>
      <c r="AA87" s="151"/>
      <c r="AB87" s="151"/>
      <c r="AC87" s="151"/>
      <c r="AD87" s="151"/>
      <c r="AE87" s="151"/>
      <c r="AF87" s="151"/>
      <c r="AG87" s="151" t="s">
        <v>121</v>
      </c>
      <c r="AH87" s="151">
        <v>0</v>
      </c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>
      <c r="A88" s="158">
        <v>29</v>
      </c>
      <c r="B88" s="159" t="s">
        <v>231</v>
      </c>
      <c r="C88" s="193" t="s">
        <v>232</v>
      </c>
      <c r="D88" s="160" t="s">
        <v>0</v>
      </c>
      <c r="E88" s="187"/>
      <c r="F88" s="162"/>
      <c r="G88" s="161">
        <f>ROUND(E88*F88,2)</f>
        <v>0</v>
      </c>
      <c r="H88" s="162"/>
      <c r="I88" s="161">
        <f>ROUND(E88*H88,2)</f>
        <v>0</v>
      </c>
      <c r="J88" s="162"/>
      <c r="K88" s="161">
        <f>ROUND(E88*J88,2)</f>
        <v>0</v>
      </c>
      <c r="L88" s="161">
        <v>21</v>
      </c>
      <c r="M88" s="161">
        <f>G88*(1+L88/100)</f>
        <v>0</v>
      </c>
      <c r="N88" s="161">
        <v>0</v>
      </c>
      <c r="O88" s="161">
        <f>ROUND(E88*N88,2)</f>
        <v>0</v>
      </c>
      <c r="P88" s="161">
        <v>0</v>
      </c>
      <c r="Q88" s="161">
        <f>ROUND(E88*P88,2)</f>
        <v>0</v>
      </c>
      <c r="R88" s="161" t="s">
        <v>204</v>
      </c>
      <c r="S88" s="161" t="s">
        <v>127</v>
      </c>
      <c r="T88" s="161" t="s">
        <v>127</v>
      </c>
      <c r="U88" s="161">
        <v>0</v>
      </c>
      <c r="V88" s="161">
        <f>ROUND(E88*U88,2)</f>
        <v>0</v>
      </c>
      <c r="W88" s="161"/>
      <c r="X88" s="161" t="s">
        <v>181</v>
      </c>
      <c r="Y88" s="151"/>
      <c r="Z88" s="151"/>
      <c r="AA88" s="151"/>
      <c r="AB88" s="151"/>
      <c r="AC88" s="151"/>
      <c r="AD88" s="151"/>
      <c r="AE88" s="151"/>
      <c r="AF88" s="151"/>
      <c r="AG88" s="151" t="s">
        <v>182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>
      <c r="A89" s="158"/>
      <c r="B89" s="159"/>
      <c r="C89" s="252" t="s">
        <v>233</v>
      </c>
      <c r="D89" s="253"/>
      <c r="E89" s="253"/>
      <c r="F89" s="253"/>
      <c r="G89" s="253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51"/>
      <c r="Z89" s="151"/>
      <c r="AA89" s="151"/>
      <c r="AB89" s="151"/>
      <c r="AC89" s="151"/>
      <c r="AD89" s="151"/>
      <c r="AE89" s="151"/>
      <c r="AF89" s="151"/>
      <c r="AG89" s="151" t="s">
        <v>145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>
      <c r="A90" s="166" t="s">
        <v>111</v>
      </c>
      <c r="B90" s="167" t="s">
        <v>74</v>
      </c>
      <c r="C90" s="189" t="s">
        <v>75</v>
      </c>
      <c r="D90" s="168"/>
      <c r="E90" s="169"/>
      <c r="F90" s="170"/>
      <c r="G90" s="170">
        <f>SUMIF(AG91:AG94,"&lt;&gt;NOR",G91:G94)</f>
        <v>0</v>
      </c>
      <c r="H90" s="170"/>
      <c r="I90" s="170">
        <f>SUM(I91:I94)</f>
        <v>0</v>
      </c>
      <c r="J90" s="170"/>
      <c r="K90" s="170">
        <f>SUM(K91:K94)</f>
        <v>0</v>
      </c>
      <c r="L90" s="170"/>
      <c r="M90" s="170">
        <f>SUM(M91:M94)</f>
        <v>0</v>
      </c>
      <c r="N90" s="170"/>
      <c r="O90" s="170">
        <f>SUM(O91:O94)</f>
        <v>0.01</v>
      </c>
      <c r="P90" s="170"/>
      <c r="Q90" s="170">
        <f>SUM(Q91:Q94)</f>
        <v>0</v>
      </c>
      <c r="R90" s="170"/>
      <c r="S90" s="170"/>
      <c r="T90" s="171"/>
      <c r="U90" s="165"/>
      <c r="V90" s="165">
        <f>SUM(V91:V94)</f>
        <v>5.05</v>
      </c>
      <c r="W90" s="165"/>
      <c r="X90" s="165"/>
      <c r="AG90" t="s">
        <v>112</v>
      </c>
    </row>
    <row r="91" spans="1:60" outlineLevel="1">
      <c r="A91" s="172">
        <v>30</v>
      </c>
      <c r="B91" s="173" t="s">
        <v>234</v>
      </c>
      <c r="C91" s="190" t="s">
        <v>235</v>
      </c>
      <c r="D91" s="174" t="s">
        <v>125</v>
      </c>
      <c r="E91" s="175">
        <v>28.08</v>
      </c>
      <c r="F91" s="176"/>
      <c r="G91" s="177">
        <f>ROUND(E91*F91,2)</f>
        <v>0</v>
      </c>
      <c r="H91" s="176"/>
      <c r="I91" s="177">
        <f>ROUND(E91*H91,2)</f>
        <v>0</v>
      </c>
      <c r="J91" s="176"/>
      <c r="K91" s="177">
        <f>ROUND(E91*J91,2)</f>
        <v>0</v>
      </c>
      <c r="L91" s="177">
        <v>21</v>
      </c>
      <c r="M91" s="177">
        <f>G91*(1+L91/100)</f>
        <v>0</v>
      </c>
      <c r="N91" s="177">
        <v>2.4000000000000001E-4</v>
      </c>
      <c r="O91" s="177">
        <f>ROUND(E91*N91,2)</f>
        <v>0.01</v>
      </c>
      <c r="P91" s="177">
        <v>0</v>
      </c>
      <c r="Q91" s="177">
        <f>ROUND(E91*P91,2)</f>
        <v>0</v>
      </c>
      <c r="R91" s="177" t="s">
        <v>236</v>
      </c>
      <c r="S91" s="177" t="s">
        <v>127</v>
      </c>
      <c r="T91" s="178" t="s">
        <v>127</v>
      </c>
      <c r="U91" s="161">
        <v>0.18</v>
      </c>
      <c r="V91" s="161">
        <f>ROUND(E91*U91,2)</f>
        <v>5.05</v>
      </c>
      <c r="W91" s="161"/>
      <c r="X91" s="161" t="s">
        <v>118</v>
      </c>
      <c r="Y91" s="151"/>
      <c r="Z91" s="151"/>
      <c r="AA91" s="151"/>
      <c r="AB91" s="151"/>
      <c r="AC91" s="151"/>
      <c r="AD91" s="151"/>
      <c r="AE91" s="151"/>
      <c r="AF91" s="151"/>
      <c r="AG91" s="151" t="s">
        <v>119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>
      <c r="A92" s="158"/>
      <c r="B92" s="159"/>
      <c r="C92" s="254" t="s">
        <v>237</v>
      </c>
      <c r="D92" s="255"/>
      <c r="E92" s="255"/>
      <c r="F92" s="255"/>
      <c r="G92" s="255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51"/>
      <c r="Z92" s="151"/>
      <c r="AA92" s="151"/>
      <c r="AB92" s="151"/>
      <c r="AC92" s="151"/>
      <c r="AD92" s="151"/>
      <c r="AE92" s="151"/>
      <c r="AF92" s="151"/>
      <c r="AG92" s="151" t="s">
        <v>238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>
      <c r="A93" s="158"/>
      <c r="B93" s="159"/>
      <c r="C93" s="191" t="s">
        <v>239</v>
      </c>
      <c r="D93" s="163"/>
      <c r="E93" s="164">
        <v>15.76</v>
      </c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51"/>
      <c r="Z93" s="151"/>
      <c r="AA93" s="151"/>
      <c r="AB93" s="151"/>
      <c r="AC93" s="151"/>
      <c r="AD93" s="151"/>
      <c r="AE93" s="151"/>
      <c r="AF93" s="151"/>
      <c r="AG93" s="151" t="s">
        <v>121</v>
      </c>
      <c r="AH93" s="151">
        <v>0</v>
      </c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>
      <c r="A94" s="158"/>
      <c r="B94" s="159"/>
      <c r="C94" s="191" t="s">
        <v>240</v>
      </c>
      <c r="D94" s="163"/>
      <c r="E94" s="164">
        <v>12.32</v>
      </c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51"/>
      <c r="Z94" s="151"/>
      <c r="AA94" s="151"/>
      <c r="AB94" s="151"/>
      <c r="AC94" s="151"/>
      <c r="AD94" s="151"/>
      <c r="AE94" s="151"/>
      <c r="AF94" s="151"/>
      <c r="AG94" s="151" t="s">
        <v>121</v>
      </c>
      <c r="AH94" s="151">
        <v>0</v>
      </c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>
      <c r="A95" s="166" t="s">
        <v>111</v>
      </c>
      <c r="B95" s="167" t="s">
        <v>76</v>
      </c>
      <c r="C95" s="189" t="s">
        <v>77</v>
      </c>
      <c r="D95" s="168"/>
      <c r="E95" s="169"/>
      <c r="F95" s="170"/>
      <c r="G95" s="170">
        <f>SUMIF(AG96:AG102,"&lt;&gt;NOR",G96:G102)</f>
        <v>0</v>
      </c>
      <c r="H95" s="170"/>
      <c r="I95" s="170">
        <f>SUM(I96:I102)</f>
        <v>0</v>
      </c>
      <c r="J95" s="170"/>
      <c r="K95" s="170">
        <f>SUM(K96:K102)</f>
        <v>0</v>
      </c>
      <c r="L95" s="170"/>
      <c r="M95" s="170">
        <f>SUM(M96:M102)</f>
        <v>0</v>
      </c>
      <c r="N95" s="170"/>
      <c r="O95" s="170">
        <f>SUM(O96:O102)</f>
        <v>0.05</v>
      </c>
      <c r="P95" s="170"/>
      <c r="Q95" s="170">
        <f>SUM(Q96:Q102)</f>
        <v>0</v>
      </c>
      <c r="R95" s="170"/>
      <c r="S95" s="170"/>
      <c r="T95" s="171"/>
      <c r="U95" s="165"/>
      <c r="V95" s="165">
        <f>SUM(V96:V102)</f>
        <v>47.17</v>
      </c>
      <c r="W95" s="165"/>
      <c r="X95" s="165"/>
      <c r="AG95" t="s">
        <v>112</v>
      </c>
    </row>
    <row r="96" spans="1:60" outlineLevel="1">
      <c r="A96" s="172">
        <v>31</v>
      </c>
      <c r="B96" s="173" t="s">
        <v>241</v>
      </c>
      <c r="C96" s="190" t="s">
        <v>242</v>
      </c>
      <c r="D96" s="174" t="s">
        <v>115</v>
      </c>
      <c r="E96" s="175">
        <v>150.05119999999999</v>
      </c>
      <c r="F96" s="176"/>
      <c r="G96" s="177">
        <f>ROUND(E96*F96,2)</f>
        <v>0</v>
      </c>
      <c r="H96" s="176"/>
      <c r="I96" s="177">
        <f>ROUND(E96*H96,2)</f>
        <v>0</v>
      </c>
      <c r="J96" s="176"/>
      <c r="K96" s="177">
        <f>ROUND(E96*J96,2)</f>
        <v>0</v>
      </c>
      <c r="L96" s="177">
        <v>21</v>
      </c>
      <c r="M96" s="177">
        <f>G96*(1+L96/100)</f>
        <v>0</v>
      </c>
      <c r="N96" s="177">
        <v>0</v>
      </c>
      <c r="O96" s="177">
        <f>ROUND(E96*N96,2)</f>
        <v>0</v>
      </c>
      <c r="P96" s="177">
        <v>0</v>
      </c>
      <c r="Q96" s="177">
        <f>ROUND(E96*P96,2)</f>
        <v>0</v>
      </c>
      <c r="R96" s="177" t="s">
        <v>243</v>
      </c>
      <c r="S96" s="177" t="s">
        <v>127</v>
      </c>
      <c r="T96" s="178" t="s">
        <v>127</v>
      </c>
      <c r="U96" s="161">
        <v>6.9709999999999994E-2</v>
      </c>
      <c r="V96" s="161">
        <f>ROUND(E96*U96,2)</f>
        <v>10.46</v>
      </c>
      <c r="W96" s="161"/>
      <c r="X96" s="161" t="s">
        <v>118</v>
      </c>
      <c r="Y96" s="151"/>
      <c r="Z96" s="151"/>
      <c r="AA96" s="151"/>
      <c r="AB96" s="151"/>
      <c r="AC96" s="151"/>
      <c r="AD96" s="151"/>
      <c r="AE96" s="151"/>
      <c r="AF96" s="151"/>
      <c r="AG96" s="151" t="s">
        <v>119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>
      <c r="A97" s="158"/>
      <c r="B97" s="159"/>
      <c r="C97" s="191" t="s">
        <v>244</v>
      </c>
      <c r="D97" s="163"/>
      <c r="E97" s="164">
        <v>67.433000000000007</v>
      </c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51"/>
      <c r="Z97" s="151"/>
      <c r="AA97" s="151"/>
      <c r="AB97" s="151"/>
      <c r="AC97" s="151"/>
      <c r="AD97" s="151"/>
      <c r="AE97" s="151"/>
      <c r="AF97" s="151"/>
      <c r="AG97" s="151" t="s">
        <v>121</v>
      </c>
      <c r="AH97" s="151">
        <v>0</v>
      </c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>
      <c r="A98" s="158"/>
      <c r="B98" s="159"/>
      <c r="C98" s="191" t="s">
        <v>245</v>
      </c>
      <c r="D98" s="163"/>
      <c r="E98" s="164">
        <v>54.941400000000002</v>
      </c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51"/>
      <c r="Z98" s="151"/>
      <c r="AA98" s="151"/>
      <c r="AB98" s="151"/>
      <c r="AC98" s="151"/>
      <c r="AD98" s="151"/>
      <c r="AE98" s="151"/>
      <c r="AF98" s="151"/>
      <c r="AG98" s="151" t="s">
        <v>121</v>
      </c>
      <c r="AH98" s="151">
        <v>0</v>
      </c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>
      <c r="A99" s="158"/>
      <c r="B99" s="159"/>
      <c r="C99" s="191" t="s">
        <v>246</v>
      </c>
      <c r="D99" s="163"/>
      <c r="E99" s="164">
        <v>27.6768</v>
      </c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51"/>
      <c r="Z99" s="151"/>
      <c r="AA99" s="151"/>
      <c r="AB99" s="151"/>
      <c r="AC99" s="151"/>
      <c r="AD99" s="151"/>
      <c r="AE99" s="151"/>
      <c r="AF99" s="151"/>
      <c r="AG99" s="151" t="s">
        <v>121</v>
      </c>
      <c r="AH99" s="151">
        <v>0</v>
      </c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>
      <c r="A100" s="179">
        <v>32</v>
      </c>
      <c r="B100" s="180" t="s">
        <v>247</v>
      </c>
      <c r="C100" s="192" t="s">
        <v>248</v>
      </c>
      <c r="D100" s="181" t="s">
        <v>115</v>
      </c>
      <c r="E100" s="182">
        <v>150.05119999999999</v>
      </c>
      <c r="F100" s="183"/>
      <c r="G100" s="184">
        <f>ROUND(E100*F100,2)</f>
        <v>0</v>
      </c>
      <c r="H100" s="183"/>
      <c r="I100" s="184">
        <f>ROUND(E100*H100,2)</f>
        <v>0</v>
      </c>
      <c r="J100" s="183"/>
      <c r="K100" s="184">
        <f>ROUND(E100*J100,2)</f>
        <v>0</v>
      </c>
      <c r="L100" s="184">
        <v>21</v>
      </c>
      <c r="M100" s="184">
        <f>G100*(1+L100/100)</f>
        <v>0</v>
      </c>
      <c r="N100" s="184">
        <v>0</v>
      </c>
      <c r="O100" s="184">
        <f>ROUND(E100*N100,2)</f>
        <v>0</v>
      </c>
      <c r="P100" s="184">
        <v>0</v>
      </c>
      <c r="Q100" s="184">
        <f>ROUND(E100*P100,2)</f>
        <v>0</v>
      </c>
      <c r="R100" s="184" t="s">
        <v>243</v>
      </c>
      <c r="S100" s="184" t="s">
        <v>127</v>
      </c>
      <c r="T100" s="185" t="s">
        <v>127</v>
      </c>
      <c r="U100" s="161">
        <v>4.3220000000000001E-2</v>
      </c>
      <c r="V100" s="161">
        <f>ROUND(E100*U100,2)</f>
        <v>6.49</v>
      </c>
      <c r="W100" s="161"/>
      <c r="X100" s="161" t="s">
        <v>118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119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>
      <c r="A101" s="179">
        <v>33</v>
      </c>
      <c r="B101" s="180" t="s">
        <v>249</v>
      </c>
      <c r="C101" s="192" t="s">
        <v>250</v>
      </c>
      <c r="D101" s="181" t="s">
        <v>115</v>
      </c>
      <c r="E101" s="182">
        <v>150.05119999999999</v>
      </c>
      <c r="F101" s="183"/>
      <c r="G101" s="184">
        <f>ROUND(E101*F101,2)</f>
        <v>0</v>
      </c>
      <c r="H101" s="183"/>
      <c r="I101" s="184">
        <f>ROUND(E101*H101,2)</f>
        <v>0</v>
      </c>
      <c r="J101" s="183"/>
      <c r="K101" s="184">
        <f>ROUND(E101*J101,2)</f>
        <v>0</v>
      </c>
      <c r="L101" s="184">
        <v>21</v>
      </c>
      <c r="M101" s="184">
        <f>G101*(1+L101/100)</f>
        <v>0</v>
      </c>
      <c r="N101" s="184">
        <v>6.9999999999999994E-5</v>
      </c>
      <c r="O101" s="184">
        <f>ROUND(E101*N101,2)</f>
        <v>0.01</v>
      </c>
      <c r="P101" s="184">
        <v>0</v>
      </c>
      <c r="Q101" s="184">
        <f>ROUND(E101*P101,2)</f>
        <v>0</v>
      </c>
      <c r="R101" s="184" t="s">
        <v>243</v>
      </c>
      <c r="S101" s="184" t="s">
        <v>127</v>
      </c>
      <c r="T101" s="185" t="s">
        <v>127</v>
      </c>
      <c r="U101" s="161">
        <v>3.2480000000000002E-2</v>
      </c>
      <c r="V101" s="161">
        <f>ROUND(E101*U101,2)</f>
        <v>4.87</v>
      </c>
      <c r="W101" s="161"/>
      <c r="X101" s="161" t="s">
        <v>118</v>
      </c>
      <c r="Y101" s="151"/>
      <c r="Z101" s="151"/>
      <c r="AA101" s="151"/>
      <c r="AB101" s="151"/>
      <c r="AC101" s="151"/>
      <c r="AD101" s="151"/>
      <c r="AE101" s="151"/>
      <c r="AF101" s="151"/>
      <c r="AG101" s="151" t="s">
        <v>119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>
      <c r="A102" s="179">
        <v>34</v>
      </c>
      <c r="B102" s="180" t="s">
        <v>251</v>
      </c>
      <c r="C102" s="192" t="s">
        <v>252</v>
      </c>
      <c r="D102" s="181" t="s">
        <v>115</v>
      </c>
      <c r="E102" s="182">
        <v>150.05119999999999</v>
      </c>
      <c r="F102" s="183"/>
      <c r="G102" s="184">
        <f>ROUND(E102*F102,2)</f>
        <v>0</v>
      </c>
      <c r="H102" s="183"/>
      <c r="I102" s="184">
        <f>ROUND(E102*H102,2)</f>
        <v>0</v>
      </c>
      <c r="J102" s="183"/>
      <c r="K102" s="184">
        <f>ROUND(E102*J102,2)</f>
        <v>0</v>
      </c>
      <c r="L102" s="184">
        <v>21</v>
      </c>
      <c r="M102" s="184">
        <f>G102*(1+L102/100)</f>
        <v>0</v>
      </c>
      <c r="N102" s="184">
        <v>2.7E-4</v>
      </c>
      <c r="O102" s="184">
        <f>ROUND(E102*N102,2)</f>
        <v>0.04</v>
      </c>
      <c r="P102" s="184">
        <v>0</v>
      </c>
      <c r="Q102" s="184">
        <f>ROUND(E102*P102,2)</f>
        <v>0</v>
      </c>
      <c r="R102" s="184" t="s">
        <v>243</v>
      </c>
      <c r="S102" s="184" t="s">
        <v>253</v>
      </c>
      <c r="T102" s="185" t="s">
        <v>253</v>
      </c>
      <c r="U102" s="161">
        <v>0.16897000000000001</v>
      </c>
      <c r="V102" s="161">
        <f>ROUND(E102*U102,2)</f>
        <v>25.35</v>
      </c>
      <c r="W102" s="161"/>
      <c r="X102" s="161" t="s">
        <v>118</v>
      </c>
      <c r="Y102" s="151"/>
      <c r="Z102" s="151"/>
      <c r="AA102" s="151"/>
      <c r="AB102" s="151"/>
      <c r="AC102" s="151"/>
      <c r="AD102" s="151"/>
      <c r="AE102" s="151"/>
      <c r="AF102" s="151"/>
      <c r="AG102" s="151" t="s">
        <v>119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>
      <c r="A103" s="166" t="s">
        <v>111</v>
      </c>
      <c r="B103" s="167" t="s">
        <v>78</v>
      </c>
      <c r="C103" s="189" t="s">
        <v>79</v>
      </c>
      <c r="D103" s="168"/>
      <c r="E103" s="169"/>
      <c r="F103" s="170"/>
      <c r="G103" s="170">
        <f>SUMIF(AG104:AG108,"&lt;&gt;NOR",G104:G108)</f>
        <v>0</v>
      </c>
      <c r="H103" s="170"/>
      <c r="I103" s="170">
        <f>SUM(I104:I108)</f>
        <v>0</v>
      </c>
      <c r="J103" s="170"/>
      <c r="K103" s="170">
        <f>SUM(K104:K108)</f>
        <v>0</v>
      </c>
      <c r="L103" s="170"/>
      <c r="M103" s="170">
        <f>SUM(M104:M108)</f>
        <v>0</v>
      </c>
      <c r="N103" s="170"/>
      <c r="O103" s="170">
        <f>SUM(O104:O108)</f>
        <v>0</v>
      </c>
      <c r="P103" s="170"/>
      <c r="Q103" s="170">
        <f>SUM(Q104:Q108)</f>
        <v>0</v>
      </c>
      <c r="R103" s="170"/>
      <c r="S103" s="170"/>
      <c r="T103" s="171"/>
      <c r="U103" s="165"/>
      <c r="V103" s="165">
        <f>SUM(V104:V108)</f>
        <v>0</v>
      </c>
      <c r="W103" s="165"/>
      <c r="X103" s="165"/>
      <c r="AG103" t="s">
        <v>112</v>
      </c>
    </row>
    <row r="104" spans="1:60" outlineLevel="1">
      <c r="A104" s="172">
        <v>35</v>
      </c>
      <c r="B104" s="173" t="s">
        <v>254</v>
      </c>
      <c r="C104" s="190" t="s">
        <v>255</v>
      </c>
      <c r="D104" s="174" t="s">
        <v>198</v>
      </c>
      <c r="E104" s="175">
        <v>1</v>
      </c>
      <c r="F104" s="176"/>
      <c r="G104" s="177">
        <f>ROUND(E104*F104,2)</f>
        <v>0</v>
      </c>
      <c r="H104" s="176"/>
      <c r="I104" s="177">
        <f>ROUND(E104*H104,2)</f>
        <v>0</v>
      </c>
      <c r="J104" s="176"/>
      <c r="K104" s="177">
        <f>ROUND(E104*J104,2)</f>
        <v>0</v>
      </c>
      <c r="L104" s="177">
        <v>21</v>
      </c>
      <c r="M104" s="177">
        <f>G104*(1+L104/100)</f>
        <v>0</v>
      </c>
      <c r="N104" s="177">
        <v>0</v>
      </c>
      <c r="O104" s="177">
        <f>ROUND(E104*N104,2)</f>
        <v>0</v>
      </c>
      <c r="P104" s="177">
        <v>0</v>
      </c>
      <c r="Q104" s="177">
        <f>ROUND(E104*P104,2)</f>
        <v>0</v>
      </c>
      <c r="R104" s="177"/>
      <c r="S104" s="177" t="s">
        <v>116</v>
      </c>
      <c r="T104" s="178" t="s">
        <v>117</v>
      </c>
      <c r="U104" s="161">
        <v>0</v>
      </c>
      <c r="V104" s="161">
        <f>ROUND(E104*U104,2)</f>
        <v>0</v>
      </c>
      <c r="W104" s="161"/>
      <c r="X104" s="161" t="s">
        <v>118</v>
      </c>
      <c r="Y104" s="151"/>
      <c r="Z104" s="151"/>
      <c r="AA104" s="151"/>
      <c r="AB104" s="151"/>
      <c r="AC104" s="151"/>
      <c r="AD104" s="151"/>
      <c r="AE104" s="151"/>
      <c r="AF104" s="151"/>
      <c r="AG104" s="151" t="s">
        <v>119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>
      <c r="A105" s="158"/>
      <c r="B105" s="159"/>
      <c r="C105" s="191" t="s">
        <v>256</v>
      </c>
      <c r="D105" s="163"/>
      <c r="E105" s="164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51"/>
      <c r="Z105" s="151"/>
      <c r="AA105" s="151"/>
      <c r="AB105" s="151"/>
      <c r="AC105" s="151"/>
      <c r="AD105" s="151"/>
      <c r="AE105" s="151"/>
      <c r="AF105" s="151"/>
      <c r="AG105" s="151" t="s">
        <v>121</v>
      </c>
      <c r="AH105" s="151">
        <v>0</v>
      </c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>
      <c r="A106" s="158"/>
      <c r="B106" s="159"/>
      <c r="C106" s="191" t="s">
        <v>257</v>
      </c>
      <c r="D106" s="163"/>
      <c r="E106" s="164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51"/>
      <c r="Z106" s="151"/>
      <c r="AA106" s="151"/>
      <c r="AB106" s="151"/>
      <c r="AC106" s="151"/>
      <c r="AD106" s="151"/>
      <c r="AE106" s="151"/>
      <c r="AF106" s="151"/>
      <c r="AG106" s="151" t="s">
        <v>121</v>
      </c>
      <c r="AH106" s="151">
        <v>0</v>
      </c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>
      <c r="A107" s="158"/>
      <c r="B107" s="159"/>
      <c r="C107" s="191" t="s">
        <v>258</v>
      </c>
      <c r="D107" s="163"/>
      <c r="E107" s="164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51"/>
      <c r="Z107" s="151"/>
      <c r="AA107" s="151"/>
      <c r="AB107" s="151"/>
      <c r="AC107" s="151"/>
      <c r="AD107" s="151"/>
      <c r="AE107" s="151"/>
      <c r="AF107" s="151"/>
      <c r="AG107" s="151" t="s">
        <v>121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>
      <c r="A108" s="158"/>
      <c r="B108" s="159"/>
      <c r="C108" s="191" t="s">
        <v>201</v>
      </c>
      <c r="D108" s="163"/>
      <c r="E108" s="164">
        <v>1</v>
      </c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51"/>
      <c r="Z108" s="151"/>
      <c r="AA108" s="151"/>
      <c r="AB108" s="151"/>
      <c r="AC108" s="151"/>
      <c r="AD108" s="151"/>
      <c r="AE108" s="151"/>
      <c r="AF108" s="151"/>
      <c r="AG108" s="151" t="s">
        <v>121</v>
      </c>
      <c r="AH108" s="151">
        <v>0</v>
      </c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>
      <c r="A109" s="166" t="s">
        <v>111</v>
      </c>
      <c r="B109" s="167" t="s">
        <v>80</v>
      </c>
      <c r="C109" s="189" t="s">
        <v>81</v>
      </c>
      <c r="D109" s="168"/>
      <c r="E109" s="169"/>
      <c r="F109" s="170"/>
      <c r="G109" s="170">
        <f>SUMIF(AG110:AG119,"&lt;&gt;NOR",G110:G119)</f>
        <v>0</v>
      </c>
      <c r="H109" s="170"/>
      <c r="I109" s="170">
        <f>SUM(I110:I119)</f>
        <v>0</v>
      </c>
      <c r="J109" s="170"/>
      <c r="K109" s="170">
        <f>SUM(K110:K119)</f>
        <v>0</v>
      </c>
      <c r="L109" s="170"/>
      <c r="M109" s="170">
        <f>SUM(M110:M119)</f>
        <v>0</v>
      </c>
      <c r="N109" s="170"/>
      <c r="O109" s="170">
        <f>SUM(O110:O119)</f>
        <v>0</v>
      </c>
      <c r="P109" s="170"/>
      <c r="Q109" s="170">
        <f>SUM(Q110:Q119)</f>
        <v>0</v>
      </c>
      <c r="R109" s="170"/>
      <c r="S109" s="170"/>
      <c r="T109" s="171"/>
      <c r="U109" s="165"/>
      <c r="V109" s="165">
        <f>SUM(V110:V119)</f>
        <v>8.2799999999999994</v>
      </c>
      <c r="W109" s="165"/>
      <c r="X109" s="165"/>
      <c r="AG109" t="s">
        <v>112</v>
      </c>
    </row>
    <row r="110" spans="1:60" outlineLevel="1">
      <c r="A110" s="172">
        <v>36</v>
      </c>
      <c r="B110" s="173" t="s">
        <v>259</v>
      </c>
      <c r="C110" s="190" t="s">
        <v>260</v>
      </c>
      <c r="D110" s="174" t="s">
        <v>180</v>
      </c>
      <c r="E110" s="175">
        <v>3.8190599999999999</v>
      </c>
      <c r="F110" s="176"/>
      <c r="G110" s="177">
        <f>ROUND(E110*F110,2)</f>
        <v>0</v>
      </c>
      <c r="H110" s="176"/>
      <c r="I110" s="177">
        <f>ROUND(E110*H110,2)</f>
        <v>0</v>
      </c>
      <c r="J110" s="176"/>
      <c r="K110" s="177">
        <f>ROUND(E110*J110,2)</f>
        <v>0</v>
      </c>
      <c r="L110" s="177">
        <v>21</v>
      </c>
      <c r="M110" s="177">
        <f>G110*(1+L110/100)</f>
        <v>0</v>
      </c>
      <c r="N110" s="177">
        <v>0</v>
      </c>
      <c r="O110" s="177">
        <f>ROUND(E110*N110,2)</f>
        <v>0</v>
      </c>
      <c r="P110" s="177">
        <v>0</v>
      </c>
      <c r="Q110" s="177">
        <f>ROUND(E110*P110,2)</f>
        <v>0</v>
      </c>
      <c r="R110" s="177" t="s">
        <v>261</v>
      </c>
      <c r="S110" s="177" t="s">
        <v>127</v>
      </c>
      <c r="T110" s="178" t="s">
        <v>127</v>
      </c>
      <c r="U110" s="161">
        <v>9.9000000000000005E-2</v>
      </c>
      <c r="V110" s="161">
        <f>ROUND(E110*U110,2)</f>
        <v>0.38</v>
      </c>
      <c r="W110" s="161"/>
      <c r="X110" s="161" t="s">
        <v>262</v>
      </c>
      <c r="Y110" s="151"/>
      <c r="Z110" s="151"/>
      <c r="AA110" s="151"/>
      <c r="AB110" s="151"/>
      <c r="AC110" s="151"/>
      <c r="AD110" s="151"/>
      <c r="AE110" s="151"/>
      <c r="AF110" s="151"/>
      <c r="AG110" s="151" t="s">
        <v>263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>
      <c r="A111" s="158"/>
      <c r="B111" s="159"/>
      <c r="C111" s="256" t="s">
        <v>264</v>
      </c>
      <c r="D111" s="257"/>
      <c r="E111" s="257"/>
      <c r="F111" s="257"/>
      <c r="G111" s="257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51"/>
      <c r="Z111" s="151"/>
      <c r="AA111" s="151"/>
      <c r="AB111" s="151"/>
      <c r="AC111" s="151"/>
      <c r="AD111" s="151"/>
      <c r="AE111" s="151"/>
      <c r="AF111" s="151"/>
      <c r="AG111" s="151" t="s">
        <v>145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>
      <c r="A112" s="172">
        <v>37</v>
      </c>
      <c r="B112" s="173" t="s">
        <v>265</v>
      </c>
      <c r="C112" s="190" t="s">
        <v>266</v>
      </c>
      <c r="D112" s="174" t="s">
        <v>180</v>
      </c>
      <c r="E112" s="175">
        <v>3.8190599999999999</v>
      </c>
      <c r="F112" s="176"/>
      <c r="G112" s="177">
        <f>ROUND(E112*F112,2)</f>
        <v>0</v>
      </c>
      <c r="H112" s="176"/>
      <c r="I112" s="177">
        <f>ROUND(E112*H112,2)</f>
        <v>0</v>
      </c>
      <c r="J112" s="176"/>
      <c r="K112" s="177">
        <f>ROUND(E112*J112,2)</f>
        <v>0</v>
      </c>
      <c r="L112" s="177">
        <v>21</v>
      </c>
      <c r="M112" s="177">
        <f>G112*(1+L112/100)</f>
        <v>0</v>
      </c>
      <c r="N112" s="177">
        <v>0</v>
      </c>
      <c r="O112" s="177">
        <f>ROUND(E112*N112,2)</f>
        <v>0</v>
      </c>
      <c r="P112" s="177">
        <v>0</v>
      </c>
      <c r="Q112" s="177">
        <f>ROUND(E112*P112,2)</f>
        <v>0</v>
      </c>
      <c r="R112" s="177" t="s">
        <v>153</v>
      </c>
      <c r="S112" s="177" t="s">
        <v>127</v>
      </c>
      <c r="T112" s="178" t="s">
        <v>127</v>
      </c>
      <c r="U112" s="161">
        <v>0.49</v>
      </c>
      <c r="V112" s="161">
        <f>ROUND(E112*U112,2)</f>
        <v>1.87</v>
      </c>
      <c r="W112" s="161"/>
      <c r="X112" s="161" t="s">
        <v>262</v>
      </c>
      <c r="Y112" s="151"/>
      <c r="Z112" s="151"/>
      <c r="AA112" s="151"/>
      <c r="AB112" s="151"/>
      <c r="AC112" s="151"/>
      <c r="AD112" s="151"/>
      <c r="AE112" s="151"/>
      <c r="AF112" s="151"/>
      <c r="AG112" s="151" t="s">
        <v>263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>
      <c r="A113" s="158"/>
      <c r="B113" s="159"/>
      <c r="C113" s="254" t="s">
        <v>267</v>
      </c>
      <c r="D113" s="255"/>
      <c r="E113" s="255"/>
      <c r="F113" s="255"/>
      <c r="G113" s="255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51"/>
      <c r="Z113" s="151"/>
      <c r="AA113" s="151"/>
      <c r="AB113" s="151"/>
      <c r="AC113" s="151"/>
      <c r="AD113" s="151"/>
      <c r="AE113" s="151"/>
      <c r="AF113" s="151"/>
      <c r="AG113" s="151" t="s">
        <v>238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>
      <c r="A114" s="179">
        <v>38</v>
      </c>
      <c r="B114" s="180" t="s">
        <v>268</v>
      </c>
      <c r="C114" s="192" t="s">
        <v>269</v>
      </c>
      <c r="D114" s="181" t="s">
        <v>180</v>
      </c>
      <c r="E114" s="182">
        <v>53.466839999999998</v>
      </c>
      <c r="F114" s="183"/>
      <c r="G114" s="184">
        <f>ROUND(E114*F114,2)</f>
        <v>0</v>
      </c>
      <c r="H114" s="183"/>
      <c r="I114" s="184">
        <f>ROUND(E114*H114,2)</f>
        <v>0</v>
      </c>
      <c r="J114" s="183"/>
      <c r="K114" s="184">
        <f>ROUND(E114*J114,2)</f>
        <v>0</v>
      </c>
      <c r="L114" s="184">
        <v>21</v>
      </c>
      <c r="M114" s="184">
        <f>G114*(1+L114/100)</f>
        <v>0</v>
      </c>
      <c r="N114" s="184">
        <v>0</v>
      </c>
      <c r="O114" s="184">
        <f>ROUND(E114*N114,2)</f>
        <v>0</v>
      </c>
      <c r="P114" s="184">
        <v>0</v>
      </c>
      <c r="Q114" s="184">
        <f>ROUND(E114*P114,2)</f>
        <v>0</v>
      </c>
      <c r="R114" s="184" t="s">
        <v>153</v>
      </c>
      <c r="S114" s="184" t="s">
        <v>127</v>
      </c>
      <c r="T114" s="185" t="s">
        <v>127</v>
      </c>
      <c r="U114" s="161">
        <v>0</v>
      </c>
      <c r="V114" s="161">
        <f>ROUND(E114*U114,2)</f>
        <v>0</v>
      </c>
      <c r="W114" s="161"/>
      <c r="X114" s="161" t="s">
        <v>262</v>
      </c>
      <c r="Y114" s="151"/>
      <c r="Z114" s="151"/>
      <c r="AA114" s="151"/>
      <c r="AB114" s="151"/>
      <c r="AC114" s="151"/>
      <c r="AD114" s="151"/>
      <c r="AE114" s="151"/>
      <c r="AF114" s="151"/>
      <c r="AG114" s="151" t="s">
        <v>263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>
      <c r="A115" s="179">
        <v>39</v>
      </c>
      <c r="B115" s="180" t="s">
        <v>270</v>
      </c>
      <c r="C115" s="192" t="s">
        <v>271</v>
      </c>
      <c r="D115" s="181" t="s">
        <v>180</v>
      </c>
      <c r="E115" s="182">
        <v>3.8190599999999999</v>
      </c>
      <c r="F115" s="183"/>
      <c r="G115" s="184">
        <f>ROUND(E115*F115,2)</f>
        <v>0</v>
      </c>
      <c r="H115" s="183"/>
      <c r="I115" s="184">
        <f>ROUND(E115*H115,2)</f>
        <v>0</v>
      </c>
      <c r="J115" s="183"/>
      <c r="K115" s="184">
        <f>ROUND(E115*J115,2)</f>
        <v>0</v>
      </c>
      <c r="L115" s="184">
        <v>21</v>
      </c>
      <c r="M115" s="184">
        <f>G115*(1+L115/100)</f>
        <v>0</v>
      </c>
      <c r="N115" s="184">
        <v>0</v>
      </c>
      <c r="O115" s="184">
        <f>ROUND(E115*N115,2)</f>
        <v>0</v>
      </c>
      <c r="P115" s="184">
        <v>0</v>
      </c>
      <c r="Q115" s="184">
        <f>ROUND(E115*P115,2)</f>
        <v>0</v>
      </c>
      <c r="R115" s="184" t="s">
        <v>153</v>
      </c>
      <c r="S115" s="184" t="s">
        <v>127</v>
      </c>
      <c r="T115" s="185" t="s">
        <v>127</v>
      </c>
      <c r="U115" s="161">
        <v>0.94199999999999995</v>
      </c>
      <c r="V115" s="161">
        <f>ROUND(E115*U115,2)</f>
        <v>3.6</v>
      </c>
      <c r="W115" s="161"/>
      <c r="X115" s="161" t="s">
        <v>262</v>
      </c>
      <c r="Y115" s="151"/>
      <c r="Z115" s="151"/>
      <c r="AA115" s="151"/>
      <c r="AB115" s="151"/>
      <c r="AC115" s="151"/>
      <c r="AD115" s="151"/>
      <c r="AE115" s="151"/>
      <c r="AF115" s="151"/>
      <c r="AG115" s="151" t="s">
        <v>263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ht="22.5" outlineLevel="1">
      <c r="A116" s="179">
        <v>40</v>
      </c>
      <c r="B116" s="180" t="s">
        <v>272</v>
      </c>
      <c r="C116" s="192" t="s">
        <v>273</v>
      </c>
      <c r="D116" s="181" t="s">
        <v>180</v>
      </c>
      <c r="E116" s="182">
        <v>22.914359999999999</v>
      </c>
      <c r="F116" s="183"/>
      <c r="G116" s="184">
        <f>ROUND(E116*F116,2)</f>
        <v>0</v>
      </c>
      <c r="H116" s="183"/>
      <c r="I116" s="184">
        <f>ROUND(E116*H116,2)</f>
        <v>0</v>
      </c>
      <c r="J116" s="183"/>
      <c r="K116" s="184">
        <f>ROUND(E116*J116,2)</f>
        <v>0</v>
      </c>
      <c r="L116" s="184">
        <v>21</v>
      </c>
      <c r="M116" s="184">
        <f>G116*(1+L116/100)</f>
        <v>0</v>
      </c>
      <c r="N116" s="184">
        <v>0</v>
      </c>
      <c r="O116" s="184">
        <f>ROUND(E116*N116,2)</f>
        <v>0</v>
      </c>
      <c r="P116" s="184">
        <v>0</v>
      </c>
      <c r="Q116" s="184">
        <f>ROUND(E116*P116,2)</f>
        <v>0</v>
      </c>
      <c r="R116" s="184" t="s">
        <v>153</v>
      </c>
      <c r="S116" s="184" t="s">
        <v>127</v>
      </c>
      <c r="T116" s="185" t="s">
        <v>127</v>
      </c>
      <c r="U116" s="161">
        <v>0.105</v>
      </c>
      <c r="V116" s="161">
        <f>ROUND(E116*U116,2)</f>
        <v>2.41</v>
      </c>
      <c r="W116" s="161"/>
      <c r="X116" s="161" t="s">
        <v>262</v>
      </c>
      <c r="Y116" s="151"/>
      <c r="Z116" s="151"/>
      <c r="AA116" s="151"/>
      <c r="AB116" s="151"/>
      <c r="AC116" s="151"/>
      <c r="AD116" s="151"/>
      <c r="AE116" s="151"/>
      <c r="AF116" s="151"/>
      <c r="AG116" s="151" t="s">
        <v>263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>
      <c r="A117" s="179">
        <v>41</v>
      </c>
      <c r="B117" s="180" t="s">
        <v>274</v>
      </c>
      <c r="C117" s="192" t="s">
        <v>275</v>
      </c>
      <c r="D117" s="181" t="s">
        <v>180</v>
      </c>
      <c r="E117" s="182">
        <v>3.8190599999999999</v>
      </c>
      <c r="F117" s="183"/>
      <c r="G117" s="184">
        <f>ROUND(E117*F117,2)</f>
        <v>0</v>
      </c>
      <c r="H117" s="183"/>
      <c r="I117" s="184">
        <f>ROUND(E117*H117,2)</f>
        <v>0</v>
      </c>
      <c r="J117" s="183"/>
      <c r="K117" s="184">
        <f>ROUND(E117*J117,2)</f>
        <v>0</v>
      </c>
      <c r="L117" s="184">
        <v>21</v>
      </c>
      <c r="M117" s="184">
        <f>G117*(1+L117/100)</f>
        <v>0</v>
      </c>
      <c r="N117" s="184">
        <v>0</v>
      </c>
      <c r="O117" s="184">
        <f>ROUND(E117*N117,2)</f>
        <v>0</v>
      </c>
      <c r="P117" s="184">
        <v>0</v>
      </c>
      <c r="Q117" s="184">
        <f>ROUND(E117*P117,2)</f>
        <v>0</v>
      </c>
      <c r="R117" s="184" t="s">
        <v>153</v>
      </c>
      <c r="S117" s="184" t="s">
        <v>127</v>
      </c>
      <c r="T117" s="185" t="s">
        <v>127</v>
      </c>
      <c r="U117" s="161">
        <v>0</v>
      </c>
      <c r="V117" s="161">
        <f>ROUND(E117*U117,2)</f>
        <v>0</v>
      </c>
      <c r="W117" s="161"/>
      <c r="X117" s="161" t="s">
        <v>262</v>
      </c>
      <c r="Y117" s="151"/>
      <c r="Z117" s="151"/>
      <c r="AA117" s="151"/>
      <c r="AB117" s="151"/>
      <c r="AC117" s="151"/>
      <c r="AD117" s="151"/>
      <c r="AE117" s="151"/>
      <c r="AF117" s="151"/>
      <c r="AG117" s="151" t="s">
        <v>263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>
      <c r="A118" s="172">
        <v>42</v>
      </c>
      <c r="B118" s="173" t="s">
        <v>276</v>
      </c>
      <c r="C118" s="190" t="s">
        <v>277</v>
      </c>
      <c r="D118" s="174" t="s">
        <v>180</v>
      </c>
      <c r="E118" s="175">
        <v>3.8190599999999999</v>
      </c>
      <c r="F118" s="176"/>
      <c r="G118" s="177">
        <f>ROUND(E118*F118,2)</f>
        <v>0</v>
      </c>
      <c r="H118" s="176"/>
      <c r="I118" s="177">
        <f>ROUND(E118*H118,2)</f>
        <v>0</v>
      </c>
      <c r="J118" s="176"/>
      <c r="K118" s="177">
        <f>ROUND(E118*J118,2)</f>
        <v>0</v>
      </c>
      <c r="L118" s="177">
        <v>21</v>
      </c>
      <c r="M118" s="177">
        <f>G118*(1+L118/100)</f>
        <v>0</v>
      </c>
      <c r="N118" s="177">
        <v>0</v>
      </c>
      <c r="O118" s="177">
        <f>ROUND(E118*N118,2)</f>
        <v>0</v>
      </c>
      <c r="P118" s="177">
        <v>0</v>
      </c>
      <c r="Q118" s="177">
        <f>ROUND(E118*P118,2)</f>
        <v>0</v>
      </c>
      <c r="R118" s="177" t="s">
        <v>278</v>
      </c>
      <c r="S118" s="177" t="s">
        <v>127</v>
      </c>
      <c r="T118" s="178" t="s">
        <v>127</v>
      </c>
      <c r="U118" s="161">
        <v>6.0000000000000001E-3</v>
      </c>
      <c r="V118" s="161">
        <f>ROUND(E118*U118,2)</f>
        <v>0.02</v>
      </c>
      <c r="W118" s="161"/>
      <c r="X118" s="161" t="s">
        <v>262</v>
      </c>
      <c r="Y118" s="151"/>
      <c r="Z118" s="151"/>
      <c r="AA118" s="151"/>
      <c r="AB118" s="151"/>
      <c r="AC118" s="151"/>
      <c r="AD118" s="151"/>
      <c r="AE118" s="151"/>
      <c r="AF118" s="151"/>
      <c r="AG118" s="151" t="s">
        <v>263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>
      <c r="A119" s="158"/>
      <c r="B119" s="159"/>
      <c r="C119" s="256" t="s">
        <v>279</v>
      </c>
      <c r="D119" s="257"/>
      <c r="E119" s="257"/>
      <c r="F119" s="257"/>
      <c r="G119" s="257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51"/>
      <c r="Z119" s="151"/>
      <c r="AA119" s="151"/>
      <c r="AB119" s="151"/>
      <c r="AC119" s="151"/>
      <c r="AD119" s="151"/>
      <c r="AE119" s="151"/>
      <c r="AF119" s="151"/>
      <c r="AG119" s="151" t="s">
        <v>145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>
      <c r="A120" s="166" t="s">
        <v>111</v>
      </c>
      <c r="B120" s="167" t="s">
        <v>83</v>
      </c>
      <c r="C120" s="189" t="s">
        <v>27</v>
      </c>
      <c r="D120" s="168"/>
      <c r="E120" s="169"/>
      <c r="F120" s="170"/>
      <c r="G120" s="170">
        <f>SUMIF(AG121:AG124,"&lt;&gt;NOR",G121:G124)</f>
        <v>0</v>
      </c>
      <c r="H120" s="170"/>
      <c r="I120" s="170">
        <f>SUM(I121:I124)</f>
        <v>0</v>
      </c>
      <c r="J120" s="170"/>
      <c r="K120" s="170">
        <f>SUM(K121:K124)</f>
        <v>0</v>
      </c>
      <c r="L120" s="170"/>
      <c r="M120" s="170">
        <f>SUM(M121:M124)</f>
        <v>0</v>
      </c>
      <c r="N120" s="170"/>
      <c r="O120" s="170">
        <f>SUM(O121:O124)</f>
        <v>0</v>
      </c>
      <c r="P120" s="170"/>
      <c r="Q120" s="170">
        <f>SUM(Q121:Q124)</f>
        <v>0</v>
      </c>
      <c r="R120" s="170"/>
      <c r="S120" s="170"/>
      <c r="T120" s="171"/>
      <c r="U120" s="165"/>
      <c r="V120" s="165">
        <f>SUM(V121:V124)</f>
        <v>0</v>
      </c>
      <c r="W120" s="165"/>
      <c r="X120" s="165"/>
      <c r="AG120" t="s">
        <v>112</v>
      </c>
    </row>
    <row r="121" spans="1:60" outlineLevel="1">
      <c r="A121" s="172">
        <v>43</v>
      </c>
      <c r="B121" s="173" t="s">
        <v>280</v>
      </c>
      <c r="C121" s="190" t="s">
        <v>281</v>
      </c>
      <c r="D121" s="174" t="s">
        <v>198</v>
      </c>
      <c r="E121" s="175">
        <v>1</v>
      </c>
      <c r="F121" s="176"/>
      <c r="G121" s="177">
        <f>ROUND(E121*F121,2)</f>
        <v>0</v>
      </c>
      <c r="H121" s="176"/>
      <c r="I121" s="177">
        <f>ROUND(E121*H121,2)</f>
        <v>0</v>
      </c>
      <c r="J121" s="176"/>
      <c r="K121" s="177">
        <f>ROUND(E121*J121,2)</f>
        <v>0</v>
      </c>
      <c r="L121" s="177">
        <v>21</v>
      </c>
      <c r="M121" s="177">
        <f>G121*(1+L121/100)</f>
        <v>0</v>
      </c>
      <c r="N121" s="177">
        <v>0</v>
      </c>
      <c r="O121" s="177">
        <f>ROUND(E121*N121,2)</f>
        <v>0</v>
      </c>
      <c r="P121" s="177">
        <v>0</v>
      </c>
      <c r="Q121" s="177">
        <f>ROUND(E121*P121,2)</f>
        <v>0</v>
      </c>
      <c r="R121" s="177"/>
      <c r="S121" s="177" t="s">
        <v>116</v>
      </c>
      <c r="T121" s="178" t="s">
        <v>117</v>
      </c>
      <c r="U121" s="161">
        <v>0</v>
      </c>
      <c r="V121" s="161">
        <f>ROUND(E121*U121,2)</f>
        <v>0</v>
      </c>
      <c r="W121" s="161"/>
      <c r="X121" s="161" t="s">
        <v>118</v>
      </c>
      <c r="Y121" s="151"/>
      <c r="Z121" s="151"/>
      <c r="AA121" s="151"/>
      <c r="AB121" s="151"/>
      <c r="AC121" s="151"/>
      <c r="AD121" s="151"/>
      <c r="AE121" s="151"/>
      <c r="AF121" s="151"/>
      <c r="AG121" s="151" t="s">
        <v>119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>
      <c r="A122" s="158"/>
      <c r="B122" s="159"/>
      <c r="C122" s="191" t="s">
        <v>282</v>
      </c>
      <c r="D122" s="163"/>
      <c r="E122" s="164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51"/>
      <c r="Z122" s="151"/>
      <c r="AA122" s="151"/>
      <c r="AB122" s="151"/>
      <c r="AC122" s="151"/>
      <c r="AD122" s="151"/>
      <c r="AE122" s="151"/>
      <c r="AF122" s="151"/>
      <c r="AG122" s="151" t="s">
        <v>121</v>
      </c>
      <c r="AH122" s="151">
        <v>0</v>
      </c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>
      <c r="A123" s="158"/>
      <c r="B123" s="159"/>
      <c r="C123" s="191" t="s">
        <v>283</v>
      </c>
      <c r="D123" s="163"/>
      <c r="E123" s="164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51"/>
      <c r="Z123" s="151"/>
      <c r="AA123" s="151"/>
      <c r="AB123" s="151"/>
      <c r="AC123" s="151"/>
      <c r="AD123" s="151"/>
      <c r="AE123" s="151"/>
      <c r="AF123" s="151"/>
      <c r="AG123" s="151" t="s">
        <v>121</v>
      </c>
      <c r="AH123" s="151">
        <v>0</v>
      </c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>
      <c r="A124" s="158"/>
      <c r="B124" s="159"/>
      <c r="C124" s="191" t="s">
        <v>201</v>
      </c>
      <c r="D124" s="163"/>
      <c r="E124" s="164">
        <v>1</v>
      </c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51"/>
      <c r="Z124" s="151"/>
      <c r="AA124" s="151"/>
      <c r="AB124" s="151"/>
      <c r="AC124" s="151"/>
      <c r="AD124" s="151"/>
      <c r="AE124" s="151"/>
      <c r="AF124" s="151"/>
      <c r="AG124" s="151" t="s">
        <v>121</v>
      </c>
      <c r="AH124" s="151">
        <v>0</v>
      </c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>
      <c r="A125" s="166" t="s">
        <v>111</v>
      </c>
      <c r="B125" s="167" t="s">
        <v>84</v>
      </c>
      <c r="C125" s="189" t="s">
        <v>28</v>
      </c>
      <c r="D125" s="168"/>
      <c r="E125" s="169"/>
      <c r="F125" s="170"/>
      <c r="G125" s="170">
        <f>SUMIF(AG126:AG135,"&lt;&gt;NOR",G126:G135)</f>
        <v>0</v>
      </c>
      <c r="H125" s="170"/>
      <c r="I125" s="170">
        <f>SUM(I126:I135)</f>
        <v>0</v>
      </c>
      <c r="J125" s="170"/>
      <c r="K125" s="170">
        <f>SUM(K126:K135)</f>
        <v>0</v>
      </c>
      <c r="L125" s="170"/>
      <c r="M125" s="170">
        <f>SUM(M126:M135)</f>
        <v>0</v>
      </c>
      <c r="N125" s="170"/>
      <c r="O125" s="170">
        <f>SUM(O126:O135)</f>
        <v>0</v>
      </c>
      <c r="P125" s="170"/>
      <c r="Q125" s="170">
        <f>SUM(Q126:Q135)</f>
        <v>0</v>
      </c>
      <c r="R125" s="170"/>
      <c r="S125" s="170"/>
      <c r="T125" s="171"/>
      <c r="U125" s="165"/>
      <c r="V125" s="165">
        <f>SUM(V126:V135)</f>
        <v>0</v>
      </c>
      <c r="W125" s="165"/>
      <c r="X125" s="165"/>
      <c r="AG125" t="s">
        <v>112</v>
      </c>
    </row>
    <row r="126" spans="1:60" outlineLevel="1">
      <c r="A126" s="172">
        <v>44</v>
      </c>
      <c r="B126" s="173" t="s">
        <v>284</v>
      </c>
      <c r="C126" s="190" t="s">
        <v>285</v>
      </c>
      <c r="D126" s="174" t="s">
        <v>198</v>
      </c>
      <c r="E126" s="175">
        <v>1</v>
      </c>
      <c r="F126" s="176"/>
      <c r="G126" s="177">
        <f>ROUND(E126*F126,2)</f>
        <v>0</v>
      </c>
      <c r="H126" s="176"/>
      <c r="I126" s="177">
        <f>ROUND(E126*H126,2)</f>
        <v>0</v>
      </c>
      <c r="J126" s="176"/>
      <c r="K126" s="177">
        <f>ROUND(E126*J126,2)</f>
        <v>0</v>
      </c>
      <c r="L126" s="177">
        <v>21</v>
      </c>
      <c r="M126" s="177">
        <f>G126*(1+L126/100)</f>
        <v>0</v>
      </c>
      <c r="N126" s="177">
        <v>0</v>
      </c>
      <c r="O126" s="177">
        <f>ROUND(E126*N126,2)</f>
        <v>0</v>
      </c>
      <c r="P126" s="177">
        <v>0</v>
      </c>
      <c r="Q126" s="177">
        <f>ROUND(E126*P126,2)</f>
        <v>0</v>
      </c>
      <c r="R126" s="177"/>
      <c r="S126" s="177" t="s">
        <v>116</v>
      </c>
      <c r="T126" s="178" t="s">
        <v>117</v>
      </c>
      <c r="U126" s="161">
        <v>0</v>
      </c>
      <c r="V126" s="161">
        <f>ROUND(E126*U126,2)</f>
        <v>0</v>
      </c>
      <c r="W126" s="161"/>
      <c r="X126" s="161" t="s">
        <v>118</v>
      </c>
      <c r="Y126" s="151"/>
      <c r="Z126" s="151"/>
      <c r="AA126" s="151"/>
      <c r="AB126" s="151"/>
      <c r="AC126" s="151"/>
      <c r="AD126" s="151"/>
      <c r="AE126" s="151"/>
      <c r="AF126" s="151"/>
      <c r="AG126" s="151" t="s">
        <v>119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>
      <c r="A127" s="158"/>
      <c r="B127" s="159"/>
      <c r="C127" s="191" t="s">
        <v>286</v>
      </c>
      <c r="D127" s="163"/>
      <c r="E127" s="164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51"/>
      <c r="Z127" s="151"/>
      <c r="AA127" s="151"/>
      <c r="AB127" s="151"/>
      <c r="AC127" s="151"/>
      <c r="AD127" s="151"/>
      <c r="AE127" s="151"/>
      <c r="AF127" s="151"/>
      <c r="AG127" s="151" t="s">
        <v>121</v>
      </c>
      <c r="AH127" s="151">
        <v>0</v>
      </c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>
      <c r="A128" s="158"/>
      <c r="B128" s="159"/>
      <c r="C128" s="191" t="s">
        <v>201</v>
      </c>
      <c r="D128" s="163"/>
      <c r="E128" s="164">
        <v>1</v>
      </c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51"/>
      <c r="Z128" s="151"/>
      <c r="AA128" s="151"/>
      <c r="AB128" s="151"/>
      <c r="AC128" s="151"/>
      <c r="AD128" s="151"/>
      <c r="AE128" s="151"/>
      <c r="AF128" s="151"/>
      <c r="AG128" s="151" t="s">
        <v>121</v>
      </c>
      <c r="AH128" s="151">
        <v>0</v>
      </c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>
      <c r="A129" s="172">
        <v>45</v>
      </c>
      <c r="B129" s="173" t="s">
        <v>287</v>
      </c>
      <c r="C129" s="190" t="s">
        <v>288</v>
      </c>
      <c r="D129" s="174" t="s">
        <v>198</v>
      </c>
      <c r="E129" s="175">
        <v>1</v>
      </c>
      <c r="F129" s="176"/>
      <c r="G129" s="177">
        <f>ROUND(E129*F129,2)</f>
        <v>0</v>
      </c>
      <c r="H129" s="176"/>
      <c r="I129" s="177">
        <f>ROUND(E129*H129,2)</f>
        <v>0</v>
      </c>
      <c r="J129" s="176"/>
      <c r="K129" s="177">
        <f>ROUND(E129*J129,2)</f>
        <v>0</v>
      </c>
      <c r="L129" s="177">
        <v>21</v>
      </c>
      <c r="M129" s="177">
        <f>G129*(1+L129/100)</f>
        <v>0</v>
      </c>
      <c r="N129" s="177">
        <v>0</v>
      </c>
      <c r="O129" s="177">
        <f>ROUND(E129*N129,2)</f>
        <v>0</v>
      </c>
      <c r="P129" s="177">
        <v>0</v>
      </c>
      <c r="Q129" s="177">
        <f>ROUND(E129*P129,2)</f>
        <v>0</v>
      </c>
      <c r="R129" s="177"/>
      <c r="S129" s="177" t="s">
        <v>116</v>
      </c>
      <c r="T129" s="178" t="s">
        <v>117</v>
      </c>
      <c r="U129" s="161">
        <v>0</v>
      </c>
      <c r="V129" s="161">
        <f>ROUND(E129*U129,2)</f>
        <v>0</v>
      </c>
      <c r="W129" s="161"/>
      <c r="X129" s="161" t="s">
        <v>118</v>
      </c>
      <c r="Y129" s="151"/>
      <c r="Z129" s="151"/>
      <c r="AA129" s="151"/>
      <c r="AB129" s="151"/>
      <c r="AC129" s="151"/>
      <c r="AD129" s="151"/>
      <c r="AE129" s="151"/>
      <c r="AF129" s="151"/>
      <c r="AG129" s="151" t="s">
        <v>119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>
      <c r="A130" s="158"/>
      <c r="B130" s="159"/>
      <c r="C130" s="191" t="s">
        <v>289</v>
      </c>
      <c r="D130" s="163"/>
      <c r="E130" s="164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51"/>
      <c r="Z130" s="151"/>
      <c r="AA130" s="151"/>
      <c r="AB130" s="151"/>
      <c r="AC130" s="151"/>
      <c r="AD130" s="151"/>
      <c r="AE130" s="151"/>
      <c r="AF130" s="151"/>
      <c r="AG130" s="151" t="s">
        <v>121</v>
      </c>
      <c r="AH130" s="151">
        <v>0</v>
      </c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>
      <c r="A131" s="158"/>
      <c r="B131" s="159"/>
      <c r="C131" s="191" t="s">
        <v>290</v>
      </c>
      <c r="D131" s="163"/>
      <c r="E131" s="164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51"/>
      <c r="Z131" s="151"/>
      <c r="AA131" s="151"/>
      <c r="AB131" s="151"/>
      <c r="AC131" s="151"/>
      <c r="AD131" s="151"/>
      <c r="AE131" s="151"/>
      <c r="AF131" s="151"/>
      <c r="AG131" s="151" t="s">
        <v>121</v>
      </c>
      <c r="AH131" s="151">
        <v>0</v>
      </c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>
      <c r="A132" s="158"/>
      <c r="B132" s="159"/>
      <c r="C132" s="191" t="s">
        <v>201</v>
      </c>
      <c r="D132" s="163"/>
      <c r="E132" s="164">
        <v>1</v>
      </c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51"/>
      <c r="Z132" s="151"/>
      <c r="AA132" s="151"/>
      <c r="AB132" s="151"/>
      <c r="AC132" s="151"/>
      <c r="AD132" s="151"/>
      <c r="AE132" s="151"/>
      <c r="AF132" s="151"/>
      <c r="AG132" s="151" t="s">
        <v>121</v>
      </c>
      <c r="AH132" s="151">
        <v>0</v>
      </c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>
      <c r="A133" s="172">
        <v>46</v>
      </c>
      <c r="B133" s="173" t="s">
        <v>291</v>
      </c>
      <c r="C133" s="190" t="s">
        <v>292</v>
      </c>
      <c r="D133" s="174" t="s">
        <v>198</v>
      </c>
      <c r="E133" s="175">
        <v>1</v>
      </c>
      <c r="F133" s="176"/>
      <c r="G133" s="177">
        <f>ROUND(E133*F133,2)</f>
        <v>0</v>
      </c>
      <c r="H133" s="176"/>
      <c r="I133" s="177">
        <f>ROUND(E133*H133,2)</f>
        <v>0</v>
      </c>
      <c r="J133" s="176"/>
      <c r="K133" s="177">
        <f>ROUND(E133*J133,2)</f>
        <v>0</v>
      </c>
      <c r="L133" s="177">
        <v>21</v>
      </c>
      <c r="M133" s="177">
        <f>G133*(1+L133/100)</f>
        <v>0</v>
      </c>
      <c r="N133" s="177">
        <v>0</v>
      </c>
      <c r="O133" s="177">
        <f>ROUND(E133*N133,2)</f>
        <v>0</v>
      </c>
      <c r="P133" s="177">
        <v>0</v>
      </c>
      <c r="Q133" s="177">
        <f>ROUND(E133*P133,2)</f>
        <v>0</v>
      </c>
      <c r="R133" s="177"/>
      <c r="S133" s="177" t="s">
        <v>116</v>
      </c>
      <c r="T133" s="178" t="s">
        <v>117</v>
      </c>
      <c r="U133" s="161">
        <v>0</v>
      </c>
      <c r="V133" s="161">
        <f>ROUND(E133*U133,2)</f>
        <v>0</v>
      </c>
      <c r="W133" s="161"/>
      <c r="X133" s="161" t="s">
        <v>118</v>
      </c>
      <c r="Y133" s="151"/>
      <c r="Z133" s="151"/>
      <c r="AA133" s="151"/>
      <c r="AB133" s="151"/>
      <c r="AC133" s="151"/>
      <c r="AD133" s="151"/>
      <c r="AE133" s="151"/>
      <c r="AF133" s="151"/>
      <c r="AG133" s="151" t="s">
        <v>119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>
      <c r="A134" s="158"/>
      <c r="B134" s="159"/>
      <c r="C134" s="191" t="s">
        <v>293</v>
      </c>
      <c r="D134" s="163"/>
      <c r="E134" s="164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51"/>
      <c r="Z134" s="151"/>
      <c r="AA134" s="151"/>
      <c r="AB134" s="151"/>
      <c r="AC134" s="151"/>
      <c r="AD134" s="151"/>
      <c r="AE134" s="151"/>
      <c r="AF134" s="151"/>
      <c r="AG134" s="151" t="s">
        <v>121</v>
      </c>
      <c r="AH134" s="151">
        <v>0</v>
      </c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>
      <c r="A135" s="158"/>
      <c r="B135" s="159"/>
      <c r="C135" s="191" t="s">
        <v>201</v>
      </c>
      <c r="D135" s="163"/>
      <c r="E135" s="164">
        <v>1</v>
      </c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51"/>
      <c r="Z135" s="151"/>
      <c r="AA135" s="151"/>
      <c r="AB135" s="151"/>
      <c r="AC135" s="151"/>
      <c r="AD135" s="151"/>
      <c r="AE135" s="151"/>
      <c r="AF135" s="151"/>
      <c r="AG135" s="151" t="s">
        <v>121</v>
      </c>
      <c r="AH135" s="151">
        <v>0</v>
      </c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>
      <c r="A136" s="3"/>
      <c r="B136" s="4"/>
      <c r="C136" s="194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AE136">
        <v>15</v>
      </c>
      <c r="AF136">
        <v>21</v>
      </c>
      <c r="AG136" t="s">
        <v>98</v>
      </c>
    </row>
    <row r="137" spans="1:60">
      <c r="A137" s="154"/>
      <c r="B137" s="155" t="s">
        <v>29</v>
      </c>
      <c r="C137" s="195"/>
      <c r="D137" s="156"/>
      <c r="E137" s="157"/>
      <c r="F137" s="157"/>
      <c r="G137" s="188">
        <f>G8+G12+G20+G24+G27+G46+G49+G60+G65+G90+G95+G103+G109+G120+G125</f>
        <v>0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AE137">
        <f>SUMIF(L7:L135,AE136,G7:G135)</f>
        <v>0</v>
      </c>
      <c r="AF137">
        <f>SUMIF(L7:L135,AF136,G7:G135)</f>
        <v>0</v>
      </c>
      <c r="AG137" t="s">
        <v>294</v>
      </c>
    </row>
    <row r="138" spans="1:60">
      <c r="C138" s="196"/>
      <c r="D138" s="10"/>
      <c r="AG138" t="s">
        <v>295</v>
      </c>
    </row>
    <row r="139" spans="1:60">
      <c r="D139" s="10"/>
    </row>
    <row r="140" spans="1:60">
      <c r="D140" s="10"/>
    </row>
    <row r="141" spans="1:60">
      <c r="D141" s="10"/>
    </row>
    <row r="142" spans="1:60">
      <c r="D142" s="10"/>
    </row>
    <row r="143" spans="1:60">
      <c r="D143" s="10"/>
    </row>
    <row r="144" spans="1:60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sheet="1"/>
  <mergeCells count="17">
    <mergeCell ref="C59:G59"/>
    <mergeCell ref="A1:G1"/>
    <mergeCell ref="C2:G2"/>
    <mergeCell ref="C3:G3"/>
    <mergeCell ref="C4:G4"/>
    <mergeCell ref="C22:G22"/>
    <mergeCell ref="C29:G29"/>
    <mergeCell ref="C34:G34"/>
    <mergeCell ref="C37:G37"/>
    <mergeCell ref="C40:G40"/>
    <mergeCell ref="C42:G42"/>
    <mergeCell ref="C48:G48"/>
    <mergeCell ref="C89:G89"/>
    <mergeCell ref="C92:G92"/>
    <mergeCell ref="C111:G111"/>
    <mergeCell ref="C113:G113"/>
    <mergeCell ref="C119:G119"/>
  </mergeCells>
  <pageMargins left="0.59055118110236204" right="0.196850393700787" top="0.78740157499999996" bottom="0.78740157499999996" header="0.3" footer="0.3"/>
  <pageSetup paperSize="8" orientation="landscape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siler</dc:creator>
  <cp:lastModifiedBy>pamarch</cp:lastModifiedBy>
  <cp:lastPrinted>2020-04-23T06:57:06Z</cp:lastPrinted>
  <dcterms:created xsi:type="dcterms:W3CDTF">2009-04-08T07:15:50Z</dcterms:created>
  <dcterms:modified xsi:type="dcterms:W3CDTF">2020-04-23T06:58:06Z</dcterms:modified>
</cp:coreProperties>
</file>