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Documents\Výběrová řízení nová\Kounicova 67\Rok 2019\K67 stavební opravy\"/>
    </mc:Choice>
  </mc:AlternateContent>
  <bookViews>
    <workbookView xWindow="0" yWindow="0" windowWidth="21570" windowHeight="7485" activeTab="1"/>
  </bookViews>
  <sheets>
    <sheet name="Rekapitulace stavby" sheetId="1" r:id="rId1"/>
    <sheet name="Kounicova67 - Opravy v ka..." sheetId="2" r:id="rId2"/>
  </sheets>
  <definedNames>
    <definedName name="_xlnm._FilterDatabase" localSheetId="1" hidden="1">'Kounicova67 - Opravy v ka...'!$C$125:$K$179</definedName>
    <definedName name="_xlnm.Print_Titles" localSheetId="1">'Kounicova67 - Opravy v ka...'!$125:$125</definedName>
    <definedName name="_xlnm.Print_Titles" localSheetId="0">'Rekapitulace stavby'!$92:$92</definedName>
    <definedName name="_xlnm.Print_Area" localSheetId="1">'Kounicova67 - Opravy v ka...'!$C$4:$J$76,'Kounicova67 - Opravy v ka...'!$C$82:$J$109,'Kounicova67 - Opravy v ka...'!$C$115:$K$179</definedName>
    <definedName name="_xlnm.Print_Area" localSheetId="0">'Rekapitulace stavby'!$D$4:$AO$76,'Rekapitulace stavby'!$C$82:$AQ$96</definedName>
  </definedNames>
  <calcPr calcId="171027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79" i="2"/>
  <c r="BH179" i="2"/>
  <c r="BG179" i="2"/>
  <c r="BF179" i="2"/>
  <c r="T179" i="2"/>
  <c r="T178" i="2" s="1"/>
  <c r="R179" i="2"/>
  <c r="R178" i="2" s="1"/>
  <c r="P179" i="2"/>
  <c r="P178" i="2" s="1"/>
  <c r="BK179" i="2"/>
  <c r="BK178" i="2" s="1"/>
  <c r="J178" i="2" s="1"/>
  <c r="J108" i="2" s="1"/>
  <c r="J179" i="2"/>
  <c r="BE179" i="2" s="1"/>
  <c r="BI177" i="2"/>
  <c r="BH177" i="2"/>
  <c r="BG177" i="2"/>
  <c r="BF177" i="2"/>
  <c r="T177" i="2"/>
  <c r="T176" i="2"/>
  <c r="R177" i="2"/>
  <c r="R176" i="2" s="1"/>
  <c r="P177" i="2"/>
  <c r="P176" i="2"/>
  <c r="BK177" i="2"/>
  <c r="BK176" i="2" s="1"/>
  <c r="J176" i="2" s="1"/>
  <c r="J107" i="2" s="1"/>
  <c r="J177" i="2"/>
  <c r="BE177" i="2" s="1"/>
  <c r="BI175" i="2"/>
  <c r="BH175" i="2"/>
  <c r="BG175" i="2"/>
  <c r="BF175" i="2"/>
  <c r="T175" i="2"/>
  <c r="T174" i="2"/>
  <c r="R175" i="2"/>
  <c r="R174" i="2"/>
  <c r="R173" i="2"/>
  <c r="P175" i="2"/>
  <c r="P174" i="2" s="1"/>
  <c r="BK175" i="2"/>
  <c r="BK174" i="2" s="1"/>
  <c r="J175" i="2"/>
  <c r="BE175" i="2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P167" i="2" s="1"/>
  <c r="BK170" i="2"/>
  <c r="J170" i="2"/>
  <c r="BE170" i="2"/>
  <c r="BI169" i="2"/>
  <c r="BH169" i="2"/>
  <c r="BG169" i="2"/>
  <c r="BF169" i="2"/>
  <c r="T169" i="2"/>
  <c r="T167" i="2" s="1"/>
  <c r="R169" i="2"/>
  <c r="R167" i="2" s="1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BK167" i="2"/>
  <c r="J167" i="2" s="1"/>
  <c r="J104" i="2" s="1"/>
  <c r="J168" i="2"/>
  <c r="BE168" i="2"/>
  <c r="BI166" i="2"/>
  <c r="BH166" i="2"/>
  <c r="BG166" i="2"/>
  <c r="BF166" i="2"/>
  <c r="T166" i="2"/>
  <c r="R166" i="2"/>
  <c r="P166" i="2"/>
  <c r="BK166" i="2"/>
  <c r="J166" i="2"/>
  <c r="BE166" i="2"/>
  <c r="BI165" i="2"/>
  <c r="BH165" i="2"/>
  <c r="BG165" i="2"/>
  <c r="BF165" i="2"/>
  <c r="T165" i="2"/>
  <c r="R165" i="2"/>
  <c r="P165" i="2"/>
  <c r="BK165" i="2"/>
  <c r="J165" i="2"/>
  <c r="BE165" i="2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R161" i="2"/>
  <c r="P161" i="2"/>
  <c r="BK161" i="2"/>
  <c r="J161" i="2"/>
  <c r="BE161" i="2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R158" i="2"/>
  <c r="P158" i="2"/>
  <c r="BK158" i="2"/>
  <c r="J158" i="2"/>
  <c r="BE158" i="2"/>
  <c r="BI157" i="2"/>
  <c r="BH157" i="2"/>
  <c r="BG157" i="2"/>
  <c r="BF157" i="2"/>
  <c r="T157" i="2"/>
  <c r="R157" i="2"/>
  <c r="P157" i="2"/>
  <c r="BK157" i="2"/>
  <c r="J157" i="2"/>
  <c r="BE157" i="2"/>
  <c r="BI156" i="2"/>
  <c r="BH156" i="2"/>
  <c r="BG156" i="2"/>
  <c r="BF156" i="2"/>
  <c r="T156" i="2"/>
  <c r="R156" i="2"/>
  <c r="P156" i="2"/>
  <c r="BK156" i="2"/>
  <c r="J156" i="2"/>
  <c r="BE156" i="2"/>
  <c r="BI155" i="2"/>
  <c r="BH155" i="2"/>
  <c r="BG155" i="2"/>
  <c r="BF155" i="2"/>
  <c r="T155" i="2"/>
  <c r="R155" i="2"/>
  <c r="R152" i="2" s="1"/>
  <c r="P155" i="2"/>
  <c r="BK155" i="2"/>
  <c r="J155" i="2"/>
  <c r="BE155" i="2"/>
  <c r="BI154" i="2"/>
  <c r="BH154" i="2"/>
  <c r="BG154" i="2"/>
  <c r="BF154" i="2"/>
  <c r="T154" i="2"/>
  <c r="R154" i="2"/>
  <c r="P154" i="2"/>
  <c r="BK154" i="2"/>
  <c r="BK152" i="2" s="1"/>
  <c r="J152" i="2" s="1"/>
  <c r="J103" i="2" s="1"/>
  <c r="J154" i="2"/>
  <c r="BE154" i="2"/>
  <c r="BI153" i="2"/>
  <c r="BH153" i="2"/>
  <c r="BG153" i="2"/>
  <c r="BF153" i="2"/>
  <c r="T153" i="2"/>
  <c r="T152" i="2"/>
  <c r="R153" i="2"/>
  <c r="P153" i="2"/>
  <c r="P152" i="2"/>
  <c r="BK153" i="2"/>
  <c r="J153" i="2"/>
  <c r="BE153" i="2" s="1"/>
  <c r="BI151" i="2"/>
  <c r="BH151" i="2"/>
  <c r="BG151" i="2"/>
  <c r="BF151" i="2"/>
  <c r="T151" i="2"/>
  <c r="R151" i="2"/>
  <c r="P151" i="2"/>
  <c r="BK151" i="2"/>
  <c r="J151" i="2"/>
  <c r="BE151" i="2"/>
  <c r="BI150" i="2"/>
  <c r="BH150" i="2"/>
  <c r="BG150" i="2"/>
  <c r="BF150" i="2"/>
  <c r="T150" i="2"/>
  <c r="R150" i="2"/>
  <c r="P150" i="2"/>
  <c r="P147" i="2" s="1"/>
  <c r="BK150" i="2"/>
  <c r="J150" i="2"/>
  <c r="BE150" i="2"/>
  <c r="BI149" i="2"/>
  <c r="BH149" i="2"/>
  <c r="BG149" i="2"/>
  <c r="BF149" i="2"/>
  <c r="T149" i="2"/>
  <c r="T147" i="2" s="1"/>
  <c r="R149" i="2"/>
  <c r="R147" i="2" s="1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BK147" i="2"/>
  <c r="J147" i="2" s="1"/>
  <c r="J102" i="2" s="1"/>
  <c r="J148" i="2"/>
  <c r="BE148" i="2"/>
  <c r="BI146" i="2"/>
  <c r="BH146" i="2"/>
  <c r="BG146" i="2"/>
  <c r="BF146" i="2"/>
  <c r="T146" i="2"/>
  <c r="R146" i="2"/>
  <c r="P146" i="2"/>
  <c r="BK146" i="2"/>
  <c r="BK143" i="2" s="1"/>
  <c r="J146" i="2"/>
  <c r="BE146" i="2"/>
  <c r="BI145" i="2"/>
  <c r="BH145" i="2"/>
  <c r="BG145" i="2"/>
  <c r="BF145" i="2"/>
  <c r="T145" i="2"/>
  <c r="T143" i="2" s="1"/>
  <c r="R145" i="2"/>
  <c r="P145" i="2"/>
  <c r="BK145" i="2"/>
  <c r="J145" i="2"/>
  <c r="BE145" i="2"/>
  <c r="BI144" i="2"/>
  <c r="BH144" i="2"/>
  <c r="BG144" i="2"/>
  <c r="BF144" i="2"/>
  <c r="T144" i="2"/>
  <c r="R144" i="2"/>
  <c r="P144" i="2"/>
  <c r="P143" i="2"/>
  <c r="P142" i="2" s="1"/>
  <c r="BK144" i="2"/>
  <c r="J144" i="2"/>
  <c r="BE144" i="2"/>
  <c r="BI141" i="2"/>
  <c r="BH141" i="2"/>
  <c r="BG141" i="2"/>
  <c r="BF141" i="2"/>
  <c r="T141" i="2"/>
  <c r="T140" i="2"/>
  <c r="R141" i="2"/>
  <c r="R140" i="2"/>
  <c r="P141" i="2"/>
  <c r="P140" i="2"/>
  <c r="BK141" i="2"/>
  <c r="BK140" i="2"/>
  <c r="J140" i="2"/>
  <c r="J99" i="2" s="1"/>
  <c r="J141" i="2"/>
  <c r="BE141" i="2" s="1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R138" i="2"/>
  <c r="P138" i="2"/>
  <c r="P135" i="2" s="1"/>
  <c r="BK138" i="2"/>
  <c r="BK135" i="2" s="1"/>
  <c r="J135" i="2" s="1"/>
  <c r="J98" i="2" s="1"/>
  <c r="J138" i="2"/>
  <c r="BE138" i="2"/>
  <c r="BI137" i="2"/>
  <c r="BH137" i="2"/>
  <c r="BG137" i="2"/>
  <c r="BF137" i="2"/>
  <c r="T137" i="2"/>
  <c r="T135" i="2" s="1"/>
  <c r="R137" i="2"/>
  <c r="R135" i="2" s="1"/>
  <c r="P137" i="2"/>
  <c r="BK137" i="2"/>
  <c r="J137" i="2"/>
  <c r="BE137" i="2"/>
  <c r="BI136" i="2"/>
  <c r="BH136" i="2"/>
  <c r="BG136" i="2"/>
  <c r="BF136" i="2"/>
  <c r="T136" i="2"/>
  <c r="R136" i="2"/>
  <c r="P136" i="2"/>
  <c r="BK136" i="2"/>
  <c r="J136" i="2"/>
  <c r="BE136" i="2"/>
  <c r="BI134" i="2"/>
  <c r="BH134" i="2"/>
  <c r="BG134" i="2"/>
  <c r="BF134" i="2"/>
  <c r="T134" i="2"/>
  <c r="R134" i="2"/>
  <c r="P134" i="2"/>
  <c r="BK134" i="2"/>
  <c r="BK132" i="2" s="1"/>
  <c r="J132" i="2" s="1"/>
  <c r="J97" i="2" s="1"/>
  <c r="J134" i="2"/>
  <c r="BE134" i="2"/>
  <c r="BI133" i="2"/>
  <c r="BH133" i="2"/>
  <c r="BG133" i="2"/>
  <c r="BF133" i="2"/>
  <c r="T133" i="2"/>
  <c r="T132" i="2"/>
  <c r="R133" i="2"/>
  <c r="R132" i="2"/>
  <c r="P133" i="2"/>
  <c r="P132" i="2"/>
  <c r="BK133" i="2"/>
  <c r="J133" i="2"/>
  <c r="BE133" i="2" s="1"/>
  <c r="BI131" i="2"/>
  <c r="BH131" i="2"/>
  <c r="F34" i="2" s="1"/>
  <c r="BC95" i="1" s="1"/>
  <c r="BC94" i="1" s="1"/>
  <c r="BG131" i="2"/>
  <c r="BF131" i="2"/>
  <c r="T131" i="2"/>
  <c r="T128" i="2" s="1"/>
  <c r="R131" i="2"/>
  <c r="R128" i="2" s="1"/>
  <c r="P131" i="2"/>
  <c r="BK131" i="2"/>
  <c r="J131" i="2"/>
  <c r="BE131" i="2"/>
  <c r="BI130" i="2"/>
  <c r="BH130" i="2"/>
  <c r="BG130" i="2"/>
  <c r="F33" i="2" s="1"/>
  <c r="BB95" i="1" s="1"/>
  <c r="BB94" i="1" s="1"/>
  <c r="BF130" i="2"/>
  <c r="T130" i="2"/>
  <c r="R130" i="2"/>
  <c r="P130" i="2"/>
  <c r="P128" i="2" s="1"/>
  <c r="BK130" i="2"/>
  <c r="BK128" i="2" s="1"/>
  <c r="J130" i="2"/>
  <c r="BE130" i="2"/>
  <c r="BI129" i="2"/>
  <c r="F35" i="2"/>
  <c r="BD95" i="1" s="1"/>
  <c r="BD94" i="1" s="1"/>
  <c r="W33" i="1" s="1"/>
  <c r="BH129" i="2"/>
  <c r="BG129" i="2"/>
  <c r="BF129" i="2"/>
  <c r="T129" i="2"/>
  <c r="R129" i="2"/>
  <c r="P129" i="2"/>
  <c r="BK129" i="2"/>
  <c r="J129" i="2"/>
  <c r="BE129" i="2" s="1"/>
  <c r="F31" i="2"/>
  <c r="AZ95" i="1" s="1"/>
  <c r="AZ94" i="1" s="1"/>
  <c r="W29" i="1" s="1"/>
  <c r="J123" i="2"/>
  <c r="F122" i="2"/>
  <c r="F120" i="2"/>
  <c r="E118" i="2"/>
  <c r="J90" i="2"/>
  <c r="F89" i="2"/>
  <c r="F87" i="2"/>
  <c r="E85" i="2"/>
  <c r="J19" i="2"/>
  <c r="E19" i="2"/>
  <c r="J122" i="2"/>
  <c r="J89" i="2"/>
  <c r="J18" i="2"/>
  <c r="J16" i="2"/>
  <c r="E16" i="2"/>
  <c r="F90" i="2" s="1"/>
  <c r="F123" i="2"/>
  <c r="J15" i="2"/>
  <c r="J10" i="2"/>
  <c r="J87" i="2" s="1"/>
  <c r="J120" i="2"/>
  <c r="AV94" i="1"/>
  <c r="AK29" i="1" s="1"/>
  <c r="AS94" i="1"/>
  <c r="L90" i="1"/>
  <c r="AM90" i="1"/>
  <c r="AM89" i="1"/>
  <c r="L89" i="1"/>
  <c r="AM87" i="1"/>
  <c r="L87" i="1"/>
  <c r="L85" i="1"/>
  <c r="L84" i="1"/>
  <c r="W32" i="1" l="1"/>
  <c r="AY94" i="1"/>
  <c r="J32" i="2"/>
  <c r="AW95" i="1" s="1"/>
  <c r="F32" i="2"/>
  <c r="BA95" i="1" s="1"/>
  <c r="BA94" i="1" s="1"/>
  <c r="BK127" i="2"/>
  <c r="R127" i="2"/>
  <c r="R126" i="2" s="1"/>
  <c r="J31" i="2"/>
  <c r="AV95" i="1" s="1"/>
  <c r="AT95" i="1" s="1"/>
  <c r="P127" i="2"/>
  <c r="AX94" i="1"/>
  <c r="W31" i="1"/>
  <c r="T127" i="2"/>
  <c r="BK142" i="2"/>
  <c r="J142" i="2" s="1"/>
  <c r="J100" i="2" s="1"/>
  <c r="T142" i="2"/>
  <c r="J174" i="2"/>
  <c r="J106" i="2" s="1"/>
  <c r="BK173" i="2"/>
  <c r="J173" i="2" s="1"/>
  <c r="J105" i="2" s="1"/>
  <c r="J128" i="2"/>
  <c r="J96" i="2" s="1"/>
  <c r="J143" i="2"/>
  <c r="J101" i="2" s="1"/>
  <c r="R143" i="2"/>
  <c r="R142" i="2" s="1"/>
  <c r="P173" i="2"/>
  <c r="T173" i="2"/>
  <c r="J127" i="2" l="1"/>
  <c r="J95" i="2" s="1"/>
  <c r="BK126" i="2"/>
  <c r="J126" i="2" s="1"/>
  <c r="P126" i="2"/>
  <c r="AU95" i="1" s="1"/>
  <c r="AU94" i="1" s="1"/>
  <c r="W30" i="1"/>
  <c r="AW94" i="1"/>
  <c r="T126" i="2"/>
  <c r="J94" i="2" l="1"/>
  <c r="J28" i="2"/>
  <c r="AK30" i="1"/>
  <c r="AT94" i="1"/>
  <c r="AG95" i="1" l="1"/>
  <c r="J37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<sst xmlns="http://schemas.openxmlformats.org/spreadsheetml/2006/main" count="936" uniqueCount="305">
  <si>
    <t>Export Komplet</t>
  </si>
  <si>
    <t/>
  </si>
  <si>
    <t>2.0</t>
  </si>
  <si>
    <t>ZAMOK</t>
  </si>
  <si>
    <t>False</t>
  </si>
  <si>
    <t>{8e138527-1784-47cf-9450-9dda4a008900}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</si>
  <si>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</si>
  <si>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</si>
  <si>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</si>
  <si>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</si>
  <si>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</si>
  <si>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</si>
  <si>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</si>
  <si>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</si>
  <si>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Kounicova67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</si>
  <si>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</si>
  <si>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</si>
  <si>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Opravy v kancelářích dle zadání</t>
  </si>
  <si>
    <t>KSO:</t>
  </si>
  <si>
    <t>CC-CZ:</t>
  </si>
  <si>
    <t>Místo:</t>
  </si>
  <si>
    <t>Kounicova 67,Brno</t>
  </si>
  <si>
    <t>Datum:</t>
  </si>
  <si>
    <t>24. 5. 2019</t>
  </si>
  <si>
    <t>Zadavatel:</t>
  </si>
  <si>
    <t>IČ:</t>
  </si>
  <si>
    <t>MmBrna,OSM,Husova 3,Brno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</si>
  <si>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</si>
  <si>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</si>
  <si>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</si>
  <si>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</si>
  <si>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</si>
  <si>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</si>
  <si>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</si>
  <si>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ing.Ševelová Eva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</si>
  <si>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</si>
  <si>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</si>
  <si>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</si>
  <si>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</si>
  <si>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</si>
  <si>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</si>
  <si>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</si>
  <si>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</si>
  <si>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</si>
  <si>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</si>
  <si>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</si>
  <si>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</si>
  <si>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</si>
  <si>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</si>
  <si>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</si>
  <si>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</si>
  <si>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</si>
  <si>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</si>
  <si>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</si>
  <si>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</si>
  <si>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</si>
  <si>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</si>
  <si>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</si>
  <si>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</si>
  <si>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</si>
  <si>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</si>
  <si>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</si>
  <si>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</si>
  <si>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</si>
  <si>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</si>
  <si>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</si>
  <si>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</si>
  <si>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</si>
  <si>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</si>
  <si>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</si>
  <si>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</si>
  <si>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</si>
  <si>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</si>
  <si>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</si>
  <si>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</si>
  <si>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</si>
  <si>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</si>
  <si>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</si>
  <si>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</si>
  <si>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</si>
  <si>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</si>
  <si>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</si>
  <si>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</si>
  <si>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</si>
  <si>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</si>
  <si>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</si>
  <si>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</si>
  <si>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</si>
  <si>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</si>
  <si>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</si>
  <si>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</si>
  <si>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</si>
  <si>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</si>
  <si>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</si>
  <si>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</si>
  <si>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</si>
  <si>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740 - Elektromontáže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</si>
  <si>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</si>
  <si>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</si>
  <si>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</si>
  <si>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</si>
  <si>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</si>
  <si>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</si>
  <si>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</si>
  <si>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</si>
  <si>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</si>
  <si>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</si>
  <si>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</si>
  <si>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</si>
  <si>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</si>
  <si>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</si>
  <si>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</si>
  <si>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</si>
  <si>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</si>
  <si>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</si>
  <si>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</si>
  <si>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</si>
  <si>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</si>
  <si>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</si>
  <si>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</si>
  <si>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</si>
  <si>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</si>
  <si>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</si>
  <si>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</si>
  <si>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nátěr vnitřních stěn-bar,sprcha</t>
  </si>
  <si>
    <t>m2</t>
  </si>
  <si>
    <t>CS ÚRS 2019 01</t>
  </si>
  <si>
    <t>4</t>
  </si>
  <si>
    <t>-1041894093</t>
  </si>
  <si>
    <t>612321141</t>
  </si>
  <si>
    <t xml:space="preserve">Vápenocementová omítka štuková dvouvrstvá vnitřních stěn </t>
  </si>
  <si>
    <t>94921567</t>
  </si>
  <si>
    <t>3</t>
  </si>
  <si>
    <t>612-pc 1</t>
  </si>
  <si>
    <t>Oprava rohu u baru</t>
  </si>
  <si>
    <t>sada</t>
  </si>
  <si>
    <t>-531689001</t>
  </si>
  <si>
    <t>9</t>
  </si>
  <si>
    <t>Ostatní konstrukce a práce-bourání</t>
  </si>
  <si>
    <t>949101112</t>
  </si>
  <si>
    <t>Lešení pomocné pro objekty pozemních staveb s lešeňovou podlahou v do 3,5 m zatížení do 150 kg/m2</t>
  </si>
  <si>
    <t>CS ÚRS 2013 01</t>
  </si>
  <si>
    <t>-2024435429</t>
  </si>
  <si>
    <t>5</t>
  </si>
  <si>
    <t>978013191</t>
  </si>
  <si>
    <t>Otlučení (osekání) vnitřní vápenné nebo vápenocementové omítky stěn v rozsahu do 100 %-bar</t>
  </si>
  <si>
    <t>1446418233</t>
  </si>
  <si>
    <t>997</t>
  </si>
  <si>
    <t>Přesun sutě</t>
  </si>
  <si>
    <t>997013217</t>
  </si>
  <si>
    <t>Vnitrostaveništní doprava suti a vybouraných hmot pro budovy v do 24 m ručně</t>
  </si>
  <si>
    <t>t</t>
  </si>
  <si>
    <t>-302390220</t>
  </si>
  <si>
    <t>7</t>
  </si>
  <si>
    <t>997013501</t>
  </si>
  <si>
    <t>Odvoz suti a vybouraných hmot na skládku nebo meziskládku do 1 km se složením</t>
  </si>
  <si>
    <t>1075255862</t>
  </si>
  <si>
    <t>8</t>
  </si>
  <si>
    <t>997013509</t>
  </si>
  <si>
    <t>Příplatek k odvozu suti a vybouraných hmot na skládku ZKD 1 km přes 1 km</t>
  </si>
  <si>
    <t>-75981843</t>
  </si>
  <si>
    <t>997013801</t>
  </si>
  <si>
    <t xml:space="preserve">Poplatek za uložení na skládce (skládkovné) stavebního odpadu </t>
  </si>
  <si>
    <t>15070444</t>
  </si>
  <si>
    <t>998</t>
  </si>
  <si>
    <t>Přesun hmot</t>
  </si>
  <si>
    <t>10</t>
  </si>
  <si>
    <t>998018003</t>
  </si>
  <si>
    <t>Přesun hmot ruční pro budovy v do 24 m</t>
  </si>
  <si>
    <t>1277423839</t>
  </si>
  <si>
    <t>PSV</t>
  </si>
  <si>
    <t>Práce a dodávky PSV</t>
  </si>
  <si>
    <t>740</t>
  </si>
  <si>
    <t>Elektromontáže</t>
  </si>
  <si>
    <t>11</t>
  </si>
  <si>
    <t>740-pol.1</t>
  </si>
  <si>
    <t>Zářivkové svítidlo dvoutrubicové-dle již vyměněných světel</t>
  </si>
  <si>
    <t>kus</t>
  </si>
  <si>
    <t>16</t>
  </si>
  <si>
    <t>1865921619</t>
  </si>
  <si>
    <t>12</t>
  </si>
  <si>
    <t>740pol.10</t>
  </si>
  <si>
    <t xml:space="preserve">Montáž zářivkov.svítidel </t>
  </si>
  <si>
    <t>1423198010</t>
  </si>
  <si>
    <t>13</t>
  </si>
  <si>
    <t>740pol.17</t>
  </si>
  <si>
    <t>odvoz suti +zdemont.materiálu</t>
  </si>
  <si>
    <t>26521319</t>
  </si>
  <si>
    <t>766</t>
  </si>
  <si>
    <t>Konstrukce truhlářské</t>
  </si>
  <si>
    <t>14</t>
  </si>
  <si>
    <t>766662811</t>
  </si>
  <si>
    <t>Demontáž dveřních prahů u dveří jednokřídlových</t>
  </si>
  <si>
    <t>-802399991</t>
  </si>
  <si>
    <t>766695213</t>
  </si>
  <si>
    <t xml:space="preserve">Montáž truhlářských prahů dveří jednokřídlových </t>
  </si>
  <si>
    <t>-1603578324</t>
  </si>
  <si>
    <t>M</t>
  </si>
  <si>
    <t>61187161N</t>
  </si>
  <si>
    <t>práh dveřní dřevěný dubový tl 20mm dl 820mm-920mm š  do 150mm včetně nátěru</t>
  </si>
  <si>
    <t>32</t>
  </si>
  <si>
    <t>1896379883</t>
  </si>
  <si>
    <t>17</t>
  </si>
  <si>
    <t>998766203</t>
  </si>
  <si>
    <t>Přesun hmot procentní pro konstrukce truhlářské v objektech v do 24 m</t>
  </si>
  <si>
    <t>%</t>
  </si>
  <si>
    <t>-1513382558</t>
  </si>
  <si>
    <t>776</t>
  </si>
  <si>
    <t>Podlahy povlakové</t>
  </si>
  <si>
    <t>18</t>
  </si>
  <si>
    <t>776111111</t>
  </si>
  <si>
    <t>Broušení anhydritového podkladu povlakových podlah</t>
  </si>
  <si>
    <t>-496276396</t>
  </si>
  <si>
    <t>19</t>
  </si>
  <si>
    <t>776111311</t>
  </si>
  <si>
    <t>Vysátí podkladu povlakových podlah</t>
  </si>
  <si>
    <t>-560417404</t>
  </si>
  <si>
    <t>20</t>
  </si>
  <si>
    <t>776121111</t>
  </si>
  <si>
    <t>Vodou ředitelná penetrace savého podkladu povlakových podlah ředěná v poměru 1:3</t>
  </si>
  <si>
    <t>2098252515</t>
  </si>
  <si>
    <t>776141111</t>
  </si>
  <si>
    <t>Vyrovnání podkladu povlakových podlah stěrkou pevnosti 20 MPa tl 3 mm</t>
  </si>
  <si>
    <t>-2013577855</t>
  </si>
  <si>
    <t>22</t>
  </si>
  <si>
    <t>776201812</t>
  </si>
  <si>
    <t xml:space="preserve">Demontáž lepených povlakových podlah </t>
  </si>
  <si>
    <t>1006424265</t>
  </si>
  <si>
    <t>23</t>
  </si>
  <si>
    <t>776201814</t>
  </si>
  <si>
    <t>Demontáž povlakových podlahovin volně položených podlepených páskou</t>
  </si>
  <si>
    <t>-1679354580</t>
  </si>
  <si>
    <t>24</t>
  </si>
  <si>
    <t>776212111</t>
  </si>
  <si>
    <t>Volné položení textilních pásů s podlepením spojů páskou</t>
  </si>
  <si>
    <t>-188628733</t>
  </si>
  <si>
    <t>25</t>
  </si>
  <si>
    <t>69751052R</t>
  </si>
  <si>
    <t xml:space="preserve">koberec v rolích -dle výběru </t>
  </si>
  <si>
    <t>-72568589</t>
  </si>
  <si>
    <t>26</t>
  </si>
  <si>
    <t>776221111</t>
  </si>
  <si>
    <t>Lepení pásů z PVC standardním lepidlem</t>
  </si>
  <si>
    <t>-399443992</t>
  </si>
  <si>
    <t>27</t>
  </si>
  <si>
    <t>28410245</t>
  </si>
  <si>
    <t>krytina PVC</t>
  </si>
  <si>
    <t>-543619721</t>
  </si>
  <si>
    <t>28</t>
  </si>
  <si>
    <t>776223112</t>
  </si>
  <si>
    <t>Spoj povlakových podlahovin z PVC svařováním za studena</t>
  </si>
  <si>
    <t>m</t>
  </si>
  <si>
    <t>-1840262172</t>
  </si>
  <si>
    <t>29</t>
  </si>
  <si>
    <t>776411111</t>
  </si>
  <si>
    <t>Montáž obvodových soklíků výšky do 80 mm</t>
  </si>
  <si>
    <t>-650122391</t>
  </si>
  <si>
    <t>30</t>
  </si>
  <si>
    <t>776421711</t>
  </si>
  <si>
    <t>D+m vložení nařezaných pásků z podlahoviny do lišt</t>
  </si>
  <si>
    <t>-1312250002</t>
  </si>
  <si>
    <t>31</t>
  </si>
  <si>
    <t>998776203</t>
  </si>
  <si>
    <t>Přesun hmot procentní pro podlahy povlakové v objektech v do 24 m</t>
  </si>
  <si>
    <t>175236213</t>
  </si>
  <si>
    <t>784</t>
  </si>
  <si>
    <t>Dokončovací práce - malby a tapety</t>
  </si>
  <si>
    <t>784121001R</t>
  </si>
  <si>
    <t>Oškrabání malby v mísnostech výšky do 3,80 m-30% z výměr</t>
  </si>
  <si>
    <t>103182424</t>
  </si>
  <si>
    <t>33</t>
  </si>
  <si>
    <t>784121011</t>
  </si>
  <si>
    <t>Rozmývání podkladu po oškrabání malby v místnostech výšky do 3,80 m-30% z výměr</t>
  </si>
  <si>
    <t>928151566</t>
  </si>
  <si>
    <t>34</t>
  </si>
  <si>
    <t>784151011</t>
  </si>
  <si>
    <t>Dvojnásobné izolování vodou ředitelnými barvami v místnostech výšky do 3,80 m</t>
  </si>
  <si>
    <t>-563899476</t>
  </si>
  <si>
    <t>35</t>
  </si>
  <si>
    <t>784151017R</t>
  </si>
  <si>
    <t>Dvojnásobné izolování vodou ředitelnými barvami -šatna -na stropě po zatečení</t>
  </si>
  <si>
    <t>1400087700</t>
  </si>
  <si>
    <t>36</t>
  </si>
  <si>
    <t>784221101</t>
  </si>
  <si>
    <t>Dvojnásobné bílé malby ze směsí za sucha dobře otěruvzdorných v místnostech do 3,80 m</t>
  </si>
  <si>
    <t>-767202766</t>
  </si>
  <si>
    <t>VRN</t>
  </si>
  <si>
    <t>Vedlejší rozpočtové náklady</t>
  </si>
  <si>
    <t>VRN3</t>
  </si>
  <si>
    <t>Zařízení staveniště</t>
  </si>
  <si>
    <t>37</t>
  </si>
  <si>
    <t>030001000</t>
  </si>
  <si>
    <t>1024</t>
  </si>
  <si>
    <t>-1659661081</t>
  </si>
  <si>
    <t>VRN6</t>
  </si>
  <si>
    <t>Územní vlivy</t>
  </si>
  <si>
    <t>38</t>
  </si>
  <si>
    <t>060001000</t>
  </si>
  <si>
    <t>Územní vlivy-ztížená doprava</t>
  </si>
  <si>
    <t>-2142724484</t>
  </si>
  <si>
    <t>VRN7</t>
  </si>
  <si>
    <t>Provozní vlivy</t>
  </si>
  <si>
    <t>39</t>
  </si>
  <si>
    <t>070001000</t>
  </si>
  <si>
    <t>-1050636616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</si>
</sst>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3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8"/>
      <c r="AQ5" s="18"/>
      <c r="AR5" s="16"/>
      <c r="BE5" s="214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8"/>
      <c r="AQ6" s="18"/>
      <c r="AR6" s="16"/>
      <c r="BE6" s="215"/>
      <c r="BS6" s="13" t="s">
        <v>6</v>
      </c>
    </row>
    <row r="7" spans="1:74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15"/>
      <c r="BS7" s="13" t="s">
        <v>6</v>
      </c>
    </row>
    <row r="8" spans="1:74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15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15"/>
      <c r="BS9" s="13" t="s">
        <v>6</v>
      </c>
    </row>
    <row r="10" spans="1:74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15"/>
      <c r="BS10" s="13" t="s">
        <v>6</v>
      </c>
    </row>
    <row r="11" spans="1:74" ht="18.399999999999999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15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5"/>
      <c r="BS12" s="13" t="s">
        <v>6</v>
      </c>
    </row>
    <row r="13" spans="1:74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15"/>
      <c r="BS13" s="13" t="s">
        <v>6</v>
      </c>
    </row>
    <row r="14" spans="1:74" ht="12.75">
      <c r="B14" s="17"/>
      <c r="C14" s="18"/>
      <c r="D14" s="18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15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5"/>
      <c r="BS15" s="13" t="s">
        <v>4</v>
      </c>
    </row>
    <row r="16" spans="1:74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15"/>
      <c r="BS16" s="13" t="s">
        <v>4</v>
      </c>
    </row>
    <row r="17" spans="2:71" ht="18.399999999999999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15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5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15"/>
      <c r="BS19" s="13" t="s">
        <v>6</v>
      </c>
    </row>
    <row r="20" spans="2:71" ht="18.399999999999999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15"/>
      <c r="BS20" s="13" t="s">
        <v>32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5"/>
    </row>
    <row r="22" spans="2:71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5"/>
    </row>
    <row r="23" spans="2:71" ht="16.5" customHeight="1">
      <c r="B23" s="17"/>
      <c r="C23" s="18"/>
      <c r="D23" s="18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18"/>
      <c r="AP23" s="18"/>
      <c r="AQ23" s="18"/>
      <c r="AR23" s="16"/>
      <c r="BE23" s="215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5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15"/>
    </row>
    <row r="26" spans="2:71" s="1" customFormat="1" ht="25.9" customHeight="1">
      <c r="B26" s="30"/>
      <c r="C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ROUND(AG94,2)</f>
        <v>0</v>
      </c>
      <c r="AL26" s="218"/>
      <c r="AM26" s="218"/>
      <c r="AN26" s="218"/>
      <c r="AO26" s="218"/>
      <c r="AP26" s="31"/>
      <c r="AQ26" s="31"/>
      <c r="AR26" s="34"/>
      <c r="BE26" s="215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15"/>
    </row>
    <row r="28" spans="2:71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51" t="s">
        <v>37</v>
      </c>
      <c r="M28" s="251"/>
      <c r="N28" s="251"/>
      <c r="O28" s="251"/>
      <c r="P28" s="251"/>
      <c r="Q28" s="31"/>
      <c r="R28" s="31"/>
      <c r="S28" s="31"/>
      <c r="T28" s="31"/>
      <c r="U28" s="31"/>
      <c r="V28" s="31"/>
      <c r="W28" s="251" t="s">
        <v>38</v>
      </c>
      <c r="X28" s="251"/>
      <c r="Y28" s="251"/>
      <c r="Z28" s="251"/>
      <c r="AA28" s="251"/>
      <c r="AB28" s="251"/>
      <c r="AC28" s="251"/>
      <c r="AD28" s="251"/>
      <c r="AE28" s="251"/>
      <c r="AF28" s="31"/>
      <c r="AG28" s="31"/>
      <c r="AH28" s="31"/>
      <c r="AI28" s="31"/>
      <c r="AJ28" s="31"/>
      <c r="AK28" s="251" t="s">
        <v>39</v>
      </c>
      <c r="AL28" s="251"/>
      <c r="AM28" s="251"/>
      <c r="AN28" s="251"/>
      <c r="AO28" s="251"/>
      <c r="AP28" s="31"/>
      <c r="AQ28" s="31"/>
      <c r="AR28" s="34"/>
      <c r="BE28" s="215"/>
    </row>
    <row r="29" spans="2:71" s="2" customFormat="1" ht="14.45" customHeight="1">
      <c r="B29" s="35"/>
      <c r="C29" s="36"/>
      <c r="D29" s="25" t="s">
        <v>40</v>
      </c>
      <c r="E29" s="36"/>
      <c r="F29" s="25" t="s">
        <v>41</v>
      </c>
      <c r="G29" s="36"/>
      <c r="H29" s="36"/>
      <c r="I29" s="36"/>
      <c r="J29" s="36"/>
      <c r="K29" s="36"/>
      <c r="L29" s="252">
        <v>0.21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12">
        <f>ROUND(AV94, 2)</f>
        <v>0</v>
      </c>
      <c r="AL29" s="213"/>
      <c r="AM29" s="213"/>
      <c r="AN29" s="213"/>
      <c r="AO29" s="213"/>
      <c r="AP29" s="36"/>
      <c r="AQ29" s="36"/>
      <c r="AR29" s="37"/>
      <c r="BE29" s="216"/>
    </row>
    <row r="30" spans="2:71" s="2" customFormat="1" ht="14.45" customHeight="1">
      <c r="B30" s="35"/>
      <c r="C30" s="36"/>
      <c r="D30" s="36"/>
      <c r="E30" s="36"/>
      <c r="F30" s="25" t="s">
        <v>42</v>
      </c>
      <c r="G30" s="36"/>
      <c r="H30" s="36"/>
      <c r="I30" s="36"/>
      <c r="J30" s="36"/>
      <c r="K30" s="36"/>
      <c r="L30" s="252">
        <v>0.15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12">
        <f>ROUND(AW94, 2)</f>
        <v>0</v>
      </c>
      <c r="AL30" s="213"/>
      <c r="AM30" s="213"/>
      <c r="AN30" s="213"/>
      <c r="AO30" s="213"/>
      <c r="AP30" s="36"/>
      <c r="AQ30" s="36"/>
      <c r="AR30" s="37"/>
      <c r="BE30" s="216"/>
    </row>
    <row r="31" spans="2:71" s="2" customFormat="1" ht="14.45" hidden="1" customHeight="1">
      <c r="B31" s="35"/>
      <c r="C31" s="36"/>
      <c r="D31" s="36"/>
      <c r="E31" s="36"/>
      <c r="F31" s="25" t="s">
        <v>43</v>
      </c>
      <c r="G31" s="36"/>
      <c r="H31" s="36"/>
      <c r="I31" s="36"/>
      <c r="J31" s="36"/>
      <c r="K31" s="36"/>
      <c r="L31" s="252">
        <v>0.21</v>
      </c>
      <c r="M31" s="213"/>
      <c r="N31" s="213"/>
      <c r="O31" s="213"/>
      <c r="P31" s="213"/>
      <c r="Q31" s="36"/>
      <c r="R31" s="36"/>
      <c r="S31" s="36"/>
      <c r="T31" s="36"/>
      <c r="U31" s="36"/>
      <c r="V31" s="36"/>
      <c r="W31" s="212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F31" s="36"/>
      <c r="AG31" s="36"/>
      <c r="AH31" s="36"/>
      <c r="AI31" s="36"/>
      <c r="AJ31" s="36"/>
      <c r="AK31" s="212">
        <v>0</v>
      </c>
      <c r="AL31" s="213"/>
      <c r="AM31" s="213"/>
      <c r="AN31" s="213"/>
      <c r="AO31" s="213"/>
      <c r="AP31" s="36"/>
      <c r="AQ31" s="36"/>
      <c r="AR31" s="37"/>
      <c r="BE31" s="216"/>
    </row>
    <row r="32" spans="2:71" s="2" customFormat="1" ht="14.45" hidden="1" customHeight="1">
      <c r="B32" s="35"/>
      <c r="C32" s="36"/>
      <c r="D32" s="36"/>
      <c r="E32" s="36"/>
      <c r="F32" s="25" t="s">
        <v>44</v>
      </c>
      <c r="G32" s="36"/>
      <c r="H32" s="36"/>
      <c r="I32" s="36"/>
      <c r="J32" s="36"/>
      <c r="K32" s="36"/>
      <c r="L32" s="252">
        <v>0.15</v>
      </c>
      <c r="M32" s="213"/>
      <c r="N32" s="213"/>
      <c r="O32" s="213"/>
      <c r="P32" s="213"/>
      <c r="Q32" s="36"/>
      <c r="R32" s="36"/>
      <c r="S32" s="36"/>
      <c r="T32" s="36"/>
      <c r="U32" s="36"/>
      <c r="V32" s="36"/>
      <c r="W32" s="212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F32" s="36"/>
      <c r="AG32" s="36"/>
      <c r="AH32" s="36"/>
      <c r="AI32" s="36"/>
      <c r="AJ32" s="36"/>
      <c r="AK32" s="212">
        <v>0</v>
      </c>
      <c r="AL32" s="213"/>
      <c r="AM32" s="213"/>
      <c r="AN32" s="213"/>
      <c r="AO32" s="213"/>
      <c r="AP32" s="36"/>
      <c r="AQ32" s="36"/>
      <c r="AR32" s="37"/>
      <c r="BE32" s="216"/>
    </row>
    <row r="33" spans="2:57" s="2" customFormat="1" ht="14.45" hidden="1" customHeight="1">
      <c r="B33" s="35"/>
      <c r="C33" s="36"/>
      <c r="D33" s="36"/>
      <c r="E33" s="36"/>
      <c r="F33" s="25" t="s">
        <v>45</v>
      </c>
      <c r="G33" s="36"/>
      <c r="H33" s="36"/>
      <c r="I33" s="36"/>
      <c r="J33" s="36"/>
      <c r="K33" s="36"/>
      <c r="L33" s="252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12">
        <v>0</v>
      </c>
      <c r="AL33" s="213"/>
      <c r="AM33" s="213"/>
      <c r="AN33" s="213"/>
      <c r="AO33" s="213"/>
      <c r="AP33" s="36"/>
      <c r="AQ33" s="36"/>
      <c r="AR33" s="37"/>
      <c r="BE33" s="216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15"/>
    </row>
    <row r="35" spans="2:57" s="1" customFormat="1" ht="25.9" customHeight="1"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19" t="s">
        <v>48</v>
      </c>
      <c r="Y35" s="220"/>
      <c r="Z35" s="220"/>
      <c r="AA35" s="220"/>
      <c r="AB35" s="220"/>
      <c r="AC35" s="40"/>
      <c r="AD35" s="40"/>
      <c r="AE35" s="40"/>
      <c r="AF35" s="40"/>
      <c r="AG35" s="40"/>
      <c r="AH35" s="40"/>
      <c r="AI35" s="40"/>
      <c r="AJ35" s="40"/>
      <c r="AK35" s="221">
        <f>SUM(AK26:AK33)</f>
        <v>0</v>
      </c>
      <c r="AL35" s="220"/>
      <c r="AM35" s="220"/>
      <c r="AN35" s="220"/>
      <c r="AO35" s="222"/>
      <c r="AP35" s="38"/>
      <c r="AQ35" s="38"/>
      <c r="AR35" s="34"/>
    </row>
    <row r="36" spans="2:57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57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57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57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57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57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57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57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57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57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57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57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57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4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51</v>
      </c>
      <c r="AI60" s="33"/>
      <c r="AJ60" s="33"/>
      <c r="AK60" s="33"/>
      <c r="AL60" s="33"/>
      <c r="AM60" s="44" t="s">
        <v>52</v>
      </c>
      <c r="AN60" s="33"/>
      <c r="AO60" s="33"/>
      <c r="AP60" s="31"/>
      <c r="AQ60" s="31"/>
      <c r="AR60" s="34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2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54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4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51</v>
      </c>
      <c r="AI75" s="33"/>
      <c r="AJ75" s="33"/>
      <c r="AK75" s="33"/>
      <c r="AL75" s="33"/>
      <c r="AM75" s="44" t="s">
        <v>52</v>
      </c>
      <c r="AN75" s="33"/>
      <c r="AO75" s="33"/>
      <c r="AP75" s="31"/>
      <c r="AQ75" s="31"/>
      <c r="AR75" s="34"/>
    </row>
    <row r="76" spans="2:44" s="1" customFormat="1" ht="11.25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1:90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1:90" s="1" customFormat="1" ht="24.95" customHeight="1">
      <c r="B82" s="30"/>
      <c r="C82" s="19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1:90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1:90" s="3" customFormat="1" ht="12" customHeight="1">
      <c r="B84" s="49"/>
      <c r="C84" s="25" t="s">
        <v>13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Kounicova67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1:90" s="4" customFormat="1" ht="36.950000000000003" customHeight="1">
      <c r="B85" s="52"/>
      <c r="C85" s="53" t="s">
        <v>16</v>
      </c>
      <c r="D85" s="54"/>
      <c r="E85" s="54"/>
      <c r="F85" s="54"/>
      <c r="G85" s="54"/>
      <c r="H85" s="54"/>
      <c r="I85" s="54"/>
      <c r="J85" s="54"/>
      <c r="K85" s="54"/>
      <c r="L85" s="226" t="str">
        <f>K6</f>
        <v>Opravy v kancelářích dle zadání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54"/>
      <c r="AQ85" s="54"/>
      <c r="AR85" s="55"/>
    </row>
    <row r="86" spans="1:90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1:90" s="1" customFormat="1" ht="12" customHeight="1">
      <c r="B87" s="30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Kounicova 67,Brno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228" t="str">
        <f>IF(AN8= "","",AN8)</f>
        <v>24. 5. 2019</v>
      </c>
      <c r="AN87" s="228"/>
      <c r="AO87" s="31"/>
      <c r="AP87" s="31"/>
      <c r="AQ87" s="31"/>
      <c r="AR87" s="34"/>
    </row>
    <row r="88" spans="1:90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1:90" s="1" customFormat="1" ht="15.2" customHeight="1">
      <c r="B89" s="30"/>
      <c r="C89" s="25" t="s">
        <v>24</v>
      </c>
      <c r="D89" s="31"/>
      <c r="E89" s="31"/>
      <c r="F89" s="31"/>
      <c r="G89" s="31"/>
      <c r="H89" s="31"/>
      <c r="I89" s="31"/>
      <c r="J89" s="31"/>
      <c r="K89" s="31"/>
      <c r="L89" s="50" t="str">
        <f>IF(E11= "","",E11)</f>
        <v>MmBrna,OSM,Husova 3,Brno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30</v>
      </c>
      <c r="AJ89" s="31"/>
      <c r="AK89" s="31"/>
      <c r="AL89" s="31"/>
      <c r="AM89" s="224" t="str">
        <f>IF(E17="","",E17)</f>
        <v xml:space="preserve"> </v>
      </c>
      <c r="AN89" s="225"/>
      <c r="AO89" s="225"/>
      <c r="AP89" s="225"/>
      <c r="AQ89" s="31"/>
      <c r="AR89" s="34"/>
      <c r="AS89" s="229" t="s">
        <v>56</v>
      </c>
      <c r="AT89" s="230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1:90" s="1" customFormat="1" ht="15.2" customHeight="1">
      <c r="B90" s="30"/>
      <c r="C90" s="25" t="s">
        <v>28</v>
      </c>
      <c r="D90" s="31"/>
      <c r="E90" s="31"/>
      <c r="F90" s="31"/>
      <c r="G90" s="31"/>
      <c r="H90" s="31"/>
      <c r="I90" s="31"/>
      <c r="J90" s="31"/>
      <c r="K90" s="31"/>
      <c r="L90" s="50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33</v>
      </c>
      <c r="AJ90" s="31"/>
      <c r="AK90" s="31"/>
      <c r="AL90" s="31"/>
      <c r="AM90" s="224" t="str">
        <f>IF(E20="","",E20)</f>
        <v>ing.Ševelová Eva</v>
      </c>
      <c r="AN90" s="225"/>
      <c r="AO90" s="225"/>
      <c r="AP90" s="225"/>
      <c r="AQ90" s="31"/>
      <c r="AR90" s="34"/>
      <c r="AS90" s="231"/>
      <c r="AT90" s="232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1:90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33"/>
      <c r="AT91" s="234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1:90" s="1" customFormat="1" ht="29.25" customHeight="1">
      <c r="B92" s="30"/>
      <c r="C92" s="235" t="s">
        <v>57</v>
      </c>
      <c r="D92" s="236"/>
      <c r="E92" s="236"/>
      <c r="F92" s="236"/>
      <c r="G92" s="236"/>
      <c r="H92" s="64"/>
      <c r="I92" s="237" t="s">
        <v>58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8" t="s">
        <v>59</v>
      </c>
      <c r="AH92" s="236"/>
      <c r="AI92" s="236"/>
      <c r="AJ92" s="236"/>
      <c r="AK92" s="236"/>
      <c r="AL92" s="236"/>
      <c r="AM92" s="236"/>
      <c r="AN92" s="237" t="s">
        <v>60</v>
      </c>
      <c r="AO92" s="236"/>
      <c r="AP92" s="239"/>
      <c r="AQ92" s="65" t="s">
        <v>61</v>
      </c>
      <c r="AR92" s="34"/>
      <c r="AS92" s="66" t="s">
        <v>62</v>
      </c>
      <c r="AT92" s="67" t="s">
        <v>63</v>
      </c>
      <c r="AU92" s="67" t="s">
        <v>64</v>
      </c>
      <c r="AV92" s="67" t="s">
        <v>65</v>
      </c>
      <c r="AW92" s="67" t="s">
        <v>66</v>
      </c>
      <c r="AX92" s="67" t="s">
        <v>67</v>
      </c>
      <c r="AY92" s="67" t="s">
        <v>68</v>
      </c>
      <c r="AZ92" s="67" t="s">
        <v>69</v>
      </c>
      <c r="BA92" s="67" t="s">
        <v>70</v>
      </c>
      <c r="BB92" s="67" t="s">
        <v>71</v>
      </c>
      <c r="BC92" s="67" t="s">
        <v>72</v>
      </c>
      <c r="BD92" s="68" t="s">
        <v>73</v>
      </c>
    </row>
    <row r="93" spans="1:90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1:90" s="5" customFormat="1" ht="32.450000000000003" customHeight="1">
      <c r="B94" s="72"/>
      <c r="C94" s="73" t="s">
        <v>74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43">
        <f>ROUND(AG95,2)</f>
        <v>0</v>
      </c>
      <c r="AH94" s="243"/>
      <c r="AI94" s="243"/>
      <c r="AJ94" s="243"/>
      <c r="AK94" s="243"/>
      <c r="AL94" s="243"/>
      <c r="AM94" s="243"/>
      <c r="AN94" s="244">
        <f>SUM(AG94,AT94)</f>
        <v>0</v>
      </c>
      <c r="AO94" s="244"/>
      <c r="AP94" s="244"/>
      <c r="AQ94" s="76" t="s">
        <v>1</v>
      </c>
      <c r="AR94" s="77"/>
      <c r="AS94" s="78">
        <f>ROUND(AS95,2)</f>
        <v>0</v>
      </c>
      <c r="AT94" s="79">
        <f>ROUND(SUM(AV94:AW94),2)</f>
        <v>0</v>
      </c>
      <c r="AU94" s="80">
        <f>ROUND(AU95,5)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ROUND(AZ95,2)</f>
        <v>0</v>
      </c>
      <c r="BA94" s="79">
        <f>ROUND(BA95,2)</f>
        <v>0</v>
      </c>
      <c r="BB94" s="79">
        <f>ROUND(BB95,2)</f>
        <v>0</v>
      </c>
      <c r="BC94" s="79">
        <f>ROUND(BC95,2)</f>
        <v>0</v>
      </c>
      <c r="BD94" s="81">
        <f>ROUND(BD95,2)</f>
        <v>0</v>
      </c>
      <c r="BS94" s="82" t="s">
        <v>75</v>
      </c>
      <c r="BT94" s="82" t="s">
        <v>76</v>
      </c>
      <c r="BV94" s="82" t="s">
        <v>77</v>
      </c>
      <c r="BW94" s="82" t="s">
        <v>5</v>
      </c>
      <c r="BX94" s="82" t="s">
        <v>78</v>
      </c>
      <c r="CL94" s="82" t="s">
        <v>1</v>
      </c>
    </row>
    <row r="95" spans="1:90" s="6" customFormat="1" ht="27" customHeight="1">
      <c r="A95" s="83" t="s">
        <v>79</v>
      </c>
      <c r="B95" s="84"/>
      <c r="C95" s="85"/>
      <c r="D95" s="242" t="s">
        <v>14</v>
      </c>
      <c r="E95" s="242"/>
      <c r="F95" s="242"/>
      <c r="G95" s="242"/>
      <c r="H95" s="242"/>
      <c r="I95" s="86"/>
      <c r="J95" s="242" t="s">
        <v>17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0">
        <f>'Kounicova67 - Opravy v ka...'!J28</f>
        <v>0</v>
      </c>
      <c r="AH95" s="241"/>
      <c r="AI95" s="241"/>
      <c r="AJ95" s="241"/>
      <c r="AK95" s="241"/>
      <c r="AL95" s="241"/>
      <c r="AM95" s="241"/>
      <c r="AN95" s="240">
        <f>SUM(AG95,AT95)</f>
        <v>0</v>
      </c>
      <c r="AO95" s="241"/>
      <c r="AP95" s="241"/>
      <c r="AQ95" s="87" t="s">
        <v>80</v>
      </c>
      <c r="AR95" s="88"/>
      <c r="AS95" s="89">
        <v>0</v>
      </c>
      <c r="AT95" s="90">
        <f>ROUND(SUM(AV95:AW95),2)</f>
        <v>0</v>
      </c>
      <c r="AU95" s="91">
        <f>'Kounicova67 - Opravy v ka...'!P126</f>
        <v>0</v>
      </c>
      <c r="AV95" s="90">
        <f>'Kounicova67 - Opravy v ka...'!J31</f>
        <v>0</v>
      </c>
      <c r="AW95" s="90">
        <f>'Kounicova67 - Opravy v ka...'!J32</f>
        <v>0</v>
      </c>
      <c r="AX95" s="90">
        <f>'Kounicova67 - Opravy v ka...'!J33</f>
        <v>0</v>
      </c>
      <c r="AY95" s="90">
        <f>'Kounicova67 - Opravy v ka...'!J34</f>
        <v>0</v>
      </c>
      <c r="AZ95" s="90">
        <f>'Kounicova67 - Opravy v ka...'!F31</f>
        <v>0</v>
      </c>
      <c r="BA95" s="90">
        <f>'Kounicova67 - Opravy v ka...'!F32</f>
        <v>0</v>
      </c>
      <c r="BB95" s="90">
        <f>'Kounicova67 - Opravy v ka...'!F33</f>
        <v>0</v>
      </c>
      <c r="BC95" s="90">
        <f>'Kounicova67 - Opravy v ka...'!F34</f>
        <v>0</v>
      </c>
      <c r="BD95" s="92">
        <f>'Kounicova67 - Opravy v ka...'!F35</f>
        <v>0</v>
      </c>
      <c r="BT95" s="93" t="s">
        <v>81</v>
      </c>
      <c r="BU95" s="93" t="s">
        <v>82</v>
      </c>
      <c r="BV95" s="93" t="s">
        <v>77</v>
      </c>
      <c r="BW95" s="93" t="s">
        <v>5</v>
      </c>
      <c r="BX95" s="93" t="s">
        <v>78</v>
      </c>
      <c r="CL95" s="93" t="s">
        <v>1</v>
      </c>
    </row>
    <row r="96" spans="1:90" s="1" customFormat="1" ht="30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4"/>
    </row>
    <row r="97" spans="2:44" s="1" customFormat="1" ht="6.9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4"/>
    </row>
  </sheetData>
  <sheetProtection algorithmName="SHA-512" hashValue="o1k7dAZoabZtBg3qui4nFQ8aL3PFKOXJY68fCwkBav6oJ74K2hU7H9tM21s2F3qgfllfYZbEq9cpreoKQPAKlg==" saltValue="WMqW7pdO3ImUeVoLylC3ESawFIgFhtafcWf/KeDP4HlJgkznq0TgzOv/e761bpmu3p2vsygaB+Aw+N6siQqqL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Kounicova67 - Opravy v k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tabSelected="1" topLeftCell="A96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6"/>
      <c r="AT3" s="13" t="s">
        <v>83</v>
      </c>
    </row>
    <row r="4" spans="2:46" ht="24.95" customHeight="1">
      <c r="B4" s="16"/>
      <c r="D4" s="98" t="s">
        <v>84</v>
      </c>
      <c r="L4" s="16"/>
      <c r="M4" s="99" t="s">
        <v>10</v>
      </c>
      <c r="AT4" s="13" t="s">
        <v>4</v>
      </c>
    </row>
    <row r="5" spans="2:46" ht="6.95" customHeight="1">
      <c r="B5" s="16"/>
      <c r="L5" s="16"/>
    </row>
    <row r="6" spans="2:46" s="1" customFormat="1" ht="12" customHeight="1">
      <c r="B6" s="34"/>
      <c r="D6" s="100" t="s">
        <v>16</v>
      </c>
      <c r="I6" s="101"/>
      <c r="L6" s="34"/>
    </row>
    <row r="7" spans="2:46" s="1" customFormat="1" ht="36.950000000000003" customHeight="1">
      <c r="B7" s="34"/>
      <c r="E7" s="253" t="s">
        <v>17</v>
      </c>
      <c r="F7" s="254"/>
      <c r="G7" s="254"/>
      <c r="H7" s="254"/>
      <c r="I7" s="101"/>
      <c r="L7" s="34"/>
    </row>
    <row r="8" spans="2:46" s="1" customFormat="1" ht="11.25">
      <c r="B8" s="34"/>
      <c r="I8" s="101"/>
      <c r="L8" s="34"/>
    </row>
    <row r="9" spans="2:46" s="1" customFormat="1" ht="12" customHeight="1">
      <c r="B9" s="34"/>
      <c r="D9" s="100" t="s">
        <v>18</v>
      </c>
      <c r="F9" s="102" t="s">
        <v>1</v>
      </c>
      <c r="I9" s="103" t="s">
        <v>19</v>
      </c>
      <c r="J9" s="102" t="s">
        <v>1</v>
      </c>
      <c r="L9" s="34"/>
    </row>
    <row r="10" spans="2:46" s="1" customFormat="1" ht="12" customHeight="1">
      <c r="B10" s="34"/>
      <c r="D10" s="100" t="s">
        <v>20</v>
      </c>
      <c r="F10" s="102" t="s">
        <v>21</v>
      </c>
      <c r="I10" s="103" t="s">
        <v>22</v>
      </c>
      <c r="J10" s="104" t="str">
        <f>'Rekapitulace stavby'!AN8</f>
        <v>24. 5. 2019</v>
      </c>
      <c r="L10" s="34"/>
    </row>
    <row r="11" spans="2:46" s="1" customFormat="1" ht="10.9" customHeight="1">
      <c r="B11" s="34"/>
      <c r="I11" s="101"/>
      <c r="L11" s="34"/>
    </row>
    <row r="12" spans="2:46" s="1" customFormat="1" ht="12" customHeight="1">
      <c r="B12" s="34"/>
      <c r="D12" s="100" t="s">
        <v>24</v>
      </c>
      <c r="I12" s="103" t="s">
        <v>25</v>
      </c>
      <c r="J12" s="102" t="s">
        <v>1</v>
      </c>
      <c r="L12" s="34"/>
    </row>
    <row r="13" spans="2:46" s="1" customFormat="1" ht="18" customHeight="1">
      <c r="B13" s="34"/>
      <c r="E13" s="102" t="s">
        <v>26</v>
      </c>
      <c r="I13" s="103" t="s">
        <v>27</v>
      </c>
      <c r="J13" s="102" t="s">
        <v>1</v>
      </c>
      <c r="L13" s="34"/>
    </row>
    <row r="14" spans="2:46" s="1" customFormat="1" ht="6.95" customHeight="1">
      <c r="B14" s="34"/>
      <c r="I14" s="101"/>
      <c r="L14" s="34"/>
    </row>
    <row r="15" spans="2:46" s="1" customFormat="1" ht="12" customHeight="1">
      <c r="B15" s="34"/>
      <c r="D15" s="100" t="s">
        <v>28</v>
      </c>
      <c r="I15" s="103" t="s">
        <v>25</v>
      </c>
      <c r="J15" s="26" t="str">
        <f>'Rekapitulace stavby'!AN13</f>
        <v>Vyplň údaj</v>
      </c>
      <c r="L15" s="34"/>
    </row>
    <row r="16" spans="2:46" s="1" customFormat="1" ht="18" customHeight="1">
      <c r="B16" s="34"/>
      <c r="E16" s="255" t="str">
        <f>'Rekapitulace stavby'!E14</f>
        <v>Vyplň údaj</v>
      </c>
      <c r="F16" s="256"/>
      <c r="G16" s="256"/>
      <c r="H16" s="256"/>
      <c r="I16" s="103" t="s">
        <v>27</v>
      </c>
      <c r="J16" s="26" t="str">
        <f>'Rekapitulace stavby'!AN14</f>
        <v>Vyplň údaj</v>
      </c>
      <c r="L16" s="34"/>
    </row>
    <row r="17" spans="2:12" s="1" customFormat="1" ht="6.95" customHeight="1">
      <c r="B17" s="34"/>
      <c r="I17" s="101"/>
      <c r="L17" s="34"/>
    </row>
    <row r="18" spans="2:12" s="1" customFormat="1" ht="12" customHeight="1">
      <c r="B18" s="34"/>
      <c r="D18" s="100" t="s">
        <v>30</v>
      </c>
      <c r="I18" s="103" t="s">
        <v>25</v>
      </c>
      <c r="J18" s="102" t="str">
        <f>IF('Rekapitulace stavby'!AN16="","",'Rekapitulace stavby'!AN16)</f>
        <v/>
      </c>
      <c r="L18" s="34"/>
    </row>
    <row r="19" spans="2:12" s="1" customFormat="1" ht="18" customHeight="1">
      <c r="B19" s="34"/>
      <c r="E19" s="102" t="str">
        <f>IF('Rekapitulace stavby'!E17="","",'Rekapitulace stavby'!E17)</f>
        <v xml:space="preserve"> </v>
      </c>
      <c r="I19" s="103" t="s">
        <v>27</v>
      </c>
      <c r="J19" s="102" t="str">
        <f>IF('Rekapitulace stavby'!AN17="","",'Rekapitulace stavby'!AN17)</f>
        <v/>
      </c>
      <c r="L19" s="34"/>
    </row>
    <row r="20" spans="2:12" s="1" customFormat="1" ht="6.95" customHeight="1">
      <c r="B20" s="34"/>
      <c r="I20" s="101"/>
      <c r="L20" s="34"/>
    </row>
    <row r="21" spans="2:12" s="1" customFormat="1" ht="12" customHeight="1">
      <c r="B21" s="34"/>
      <c r="D21" s="100" t="s">
        <v>33</v>
      </c>
      <c r="I21" s="103" t="s">
        <v>25</v>
      </c>
      <c r="J21" s="102" t="s">
        <v>1</v>
      </c>
      <c r="L21" s="34"/>
    </row>
    <row r="22" spans="2:12" s="1" customFormat="1" ht="18" customHeight="1">
      <c r="B22" s="34"/>
      <c r="E22" s="102" t="s">
        <v>34</v>
      </c>
      <c r="I22" s="103" t="s">
        <v>27</v>
      </c>
      <c r="J22" s="102" t="s">
        <v>1</v>
      </c>
      <c r="L22" s="34"/>
    </row>
    <row r="23" spans="2:12" s="1" customFormat="1" ht="6.95" customHeight="1">
      <c r="B23" s="34"/>
      <c r="I23" s="101"/>
      <c r="L23" s="34"/>
    </row>
    <row r="24" spans="2:12" s="1" customFormat="1" ht="12" customHeight="1">
      <c r="B24" s="34"/>
      <c r="D24" s="100" t="s">
        <v>35</v>
      </c>
      <c r="I24" s="101"/>
      <c r="L24" s="34"/>
    </row>
    <row r="25" spans="2:12" s="7" customFormat="1" ht="16.5" customHeight="1">
      <c r="B25" s="105"/>
      <c r="E25" s="257" t="s">
        <v>1</v>
      </c>
      <c r="F25" s="257"/>
      <c r="G25" s="257"/>
      <c r="H25" s="257"/>
      <c r="I25" s="106"/>
      <c r="L25" s="105"/>
    </row>
    <row r="26" spans="2:12" s="1" customFormat="1" ht="6.95" customHeight="1">
      <c r="B26" s="34"/>
      <c r="I26" s="101"/>
      <c r="L26" s="34"/>
    </row>
    <row r="27" spans="2:12" s="1" customFormat="1" ht="6.95" customHeight="1">
      <c r="B27" s="34"/>
      <c r="D27" s="58"/>
      <c r="E27" s="58"/>
      <c r="F27" s="58"/>
      <c r="G27" s="58"/>
      <c r="H27" s="58"/>
      <c r="I27" s="107"/>
      <c r="J27" s="58"/>
      <c r="K27" s="58"/>
      <c r="L27" s="34"/>
    </row>
    <row r="28" spans="2:12" s="1" customFormat="1" ht="25.35" customHeight="1">
      <c r="B28" s="34"/>
      <c r="D28" s="108" t="s">
        <v>36</v>
      </c>
      <c r="I28" s="101"/>
      <c r="J28" s="109">
        <f>ROUND(J126, 2)</f>
        <v>0</v>
      </c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07"/>
      <c r="J29" s="58"/>
      <c r="K29" s="58"/>
      <c r="L29" s="34"/>
    </row>
    <row r="30" spans="2:12" s="1" customFormat="1" ht="14.45" customHeight="1">
      <c r="B30" s="34"/>
      <c r="F30" s="110" t="s">
        <v>38</v>
      </c>
      <c r="I30" s="111" t="s">
        <v>37</v>
      </c>
      <c r="J30" s="110" t="s">
        <v>39</v>
      </c>
      <c r="L30" s="34"/>
    </row>
    <row r="31" spans="2:12" s="1" customFormat="1" ht="14.45" customHeight="1">
      <c r="B31" s="34"/>
      <c r="D31" s="112" t="s">
        <v>40</v>
      </c>
      <c r="E31" s="100" t="s">
        <v>41</v>
      </c>
      <c r="F31" s="113">
        <f>ROUND((SUM(BE126:BE179)),  2)</f>
        <v>0</v>
      </c>
      <c r="I31" s="114">
        <v>0.21</v>
      </c>
      <c r="J31" s="113">
        <f>ROUND(((SUM(BE126:BE179))*I31),  2)</f>
        <v>0</v>
      </c>
      <c r="L31" s="34"/>
    </row>
    <row r="32" spans="2:12" s="1" customFormat="1" ht="14.45" customHeight="1">
      <c r="B32" s="34"/>
      <c r="E32" s="100" t="s">
        <v>42</v>
      </c>
      <c r="F32" s="113">
        <f>ROUND((SUM(BF126:BF179)),  2)</f>
        <v>0</v>
      </c>
      <c r="I32" s="114">
        <v>0.15</v>
      </c>
      <c r="J32" s="113">
        <f>ROUND(((SUM(BF126:BF179))*I32),  2)</f>
        <v>0</v>
      </c>
      <c r="L32" s="34"/>
    </row>
    <row r="33" spans="2:12" s="1" customFormat="1" ht="14.45" hidden="1" customHeight="1">
      <c r="B33" s="34"/>
      <c r="E33" s="100" t="s">
        <v>43</v>
      </c>
      <c r="F33" s="113">
        <f>ROUND((SUM(BG126:BG179)),  2)</f>
        <v>0</v>
      </c>
      <c r="I33" s="114">
        <v>0.21</v>
      </c>
      <c r="J33" s="113">
        <f>0</f>
        <v>0</v>
      </c>
      <c r="L33" s="34"/>
    </row>
    <row r="34" spans="2:12" s="1" customFormat="1" ht="14.45" hidden="1" customHeight="1">
      <c r="B34" s="34"/>
      <c r="E34" s="100" t="s">
        <v>44</v>
      </c>
      <c r="F34" s="113">
        <f>ROUND((SUM(BH126:BH179)),  2)</f>
        <v>0</v>
      </c>
      <c r="I34" s="114">
        <v>0.15</v>
      </c>
      <c r="J34" s="113">
        <f>0</f>
        <v>0</v>
      </c>
      <c r="L34" s="34"/>
    </row>
    <row r="35" spans="2:12" s="1" customFormat="1" ht="14.45" hidden="1" customHeight="1">
      <c r="B35" s="34"/>
      <c r="E35" s="100" t="s">
        <v>45</v>
      </c>
      <c r="F35" s="113">
        <f>ROUND((SUM(BI126:BI179)),  2)</f>
        <v>0</v>
      </c>
      <c r="I35" s="114">
        <v>0</v>
      </c>
      <c r="J35" s="113">
        <f>0</f>
        <v>0</v>
      </c>
      <c r="L35" s="34"/>
    </row>
    <row r="36" spans="2:12" s="1" customFormat="1" ht="6.95" customHeight="1">
      <c r="B36" s="34"/>
      <c r="I36" s="101"/>
      <c r="L36" s="34"/>
    </row>
    <row r="37" spans="2:12" s="1" customFormat="1" ht="25.35" customHeight="1">
      <c r="B37" s="34"/>
      <c r="C37" s="115"/>
      <c r="D37" s="116" t="s">
        <v>46</v>
      </c>
      <c r="E37" s="117"/>
      <c r="F37" s="117"/>
      <c r="G37" s="118" t="s">
        <v>47</v>
      </c>
      <c r="H37" s="119" t="s">
        <v>48</v>
      </c>
      <c r="I37" s="120"/>
      <c r="J37" s="121">
        <f>SUM(J28:J35)</f>
        <v>0</v>
      </c>
      <c r="K37" s="122"/>
      <c r="L37" s="34"/>
    </row>
    <row r="38" spans="2:12" s="1" customFormat="1" ht="14.45" customHeight="1">
      <c r="B38" s="34"/>
      <c r="I38" s="101"/>
      <c r="L38" s="34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23" t="s">
        <v>49</v>
      </c>
      <c r="E50" s="124"/>
      <c r="F50" s="124"/>
      <c r="G50" s="123" t="s">
        <v>50</v>
      </c>
      <c r="H50" s="124"/>
      <c r="I50" s="125"/>
      <c r="J50" s="124"/>
      <c r="K50" s="124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26" t="s">
        <v>51</v>
      </c>
      <c r="E61" s="127"/>
      <c r="F61" s="128" t="s">
        <v>52</v>
      </c>
      <c r="G61" s="126" t="s">
        <v>51</v>
      </c>
      <c r="H61" s="127"/>
      <c r="I61" s="129"/>
      <c r="J61" s="130" t="s">
        <v>52</v>
      </c>
      <c r="K61" s="127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23" t="s">
        <v>53</v>
      </c>
      <c r="E65" s="124"/>
      <c r="F65" s="124"/>
      <c r="G65" s="123" t="s">
        <v>54</v>
      </c>
      <c r="H65" s="124"/>
      <c r="I65" s="125"/>
      <c r="J65" s="124"/>
      <c r="K65" s="124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26" t="s">
        <v>51</v>
      </c>
      <c r="E76" s="127"/>
      <c r="F76" s="128" t="s">
        <v>52</v>
      </c>
      <c r="G76" s="126" t="s">
        <v>51</v>
      </c>
      <c r="H76" s="127"/>
      <c r="I76" s="129"/>
      <c r="J76" s="130" t="s">
        <v>52</v>
      </c>
      <c r="K76" s="127"/>
      <c r="L76" s="34"/>
    </row>
    <row r="77" spans="2:12" s="1" customFormat="1" ht="14.45" customHeight="1">
      <c r="B77" s="131"/>
      <c r="C77" s="132"/>
      <c r="D77" s="132"/>
      <c r="E77" s="132"/>
      <c r="F77" s="132"/>
      <c r="G77" s="132"/>
      <c r="H77" s="132"/>
      <c r="I77" s="133"/>
      <c r="J77" s="132"/>
      <c r="K77" s="132"/>
      <c r="L77" s="34"/>
    </row>
    <row r="81" spans="2:47" s="1" customFormat="1" ht="6.95" customHeight="1">
      <c r="B81" s="134"/>
      <c r="C81" s="135"/>
      <c r="D81" s="135"/>
      <c r="E81" s="135"/>
      <c r="F81" s="135"/>
      <c r="G81" s="135"/>
      <c r="H81" s="135"/>
      <c r="I81" s="136"/>
      <c r="J81" s="135"/>
      <c r="K81" s="135"/>
      <c r="L81" s="34"/>
    </row>
    <row r="82" spans="2:47" s="1" customFormat="1" ht="24.95" customHeight="1">
      <c r="B82" s="30"/>
      <c r="C82" s="19" t="s">
        <v>85</v>
      </c>
      <c r="D82" s="31"/>
      <c r="E82" s="31"/>
      <c r="F82" s="31"/>
      <c r="G82" s="31"/>
      <c r="H82" s="31"/>
      <c r="I82" s="101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01"/>
      <c r="J83" s="31"/>
      <c r="K83" s="31"/>
      <c r="L83" s="34"/>
    </row>
    <row r="84" spans="2:47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1"/>
      <c r="J84" s="31"/>
      <c r="K84" s="31"/>
      <c r="L84" s="34"/>
    </row>
    <row r="85" spans="2:47" s="1" customFormat="1" ht="16.5" customHeight="1">
      <c r="B85" s="30"/>
      <c r="C85" s="31"/>
      <c r="D85" s="31"/>
      <c r="E85" s="226" t="str">
        <f>E7</f>
        <v>Opravy v kancelářích dle zadání</v>
      </c>
      <c r="F85" s="258"/>
      <c r="G85" s="258"/>
      <c r="H85" s="258"/>
      <c r="I85" s="101"/>
      <c r="J85" s="31"/>
      <c r="K85" s="31"/>
      <c r="L85" s="34"/>
    </row>
    <row r="86" spans="2:47" s="1" customFormat="1" ht="6.95" customHeight="1">
      <c r="B86" s="30"/>
      <c r="C86" s="31"/>
      <c r="D86" s="31"/>
      <c r="E86" s="31"/>
      <c r="F86" s="31"/>
      <c r="G86" s="31"/>
      <c r="H86" s="31"/>
      <c r="I86" s="101"/>
      <c r="J86" s="31"/>
      <c r="K86" s="31"/>
      <c r="L86" s="34"/>
    </row>
    <row r="87" spans="2:47" s="1" customFormat="1" ht="12" customHeight="1">
      <c r="B87" s="30"/>
      <c r="C87" s="25" t="s">
        <v>20</v>
      </c>
      <c r="D87" s="31"/>
      <c r="E87" s="31"/>
      <c r="F87" s="23" t="str">
        <f>F10</f>
        <v>Kounicova 67,Brno</v>
      </c>
      <c r="G87" s="31"/>
      <c r="H87" s="31"/>
      <c r="I87" s="103" t="s">
        <v>22</v>
      </c>
      <c r="J87" s="57" t="str">
        <f>IF(J10="","",J10)</f>
        <v>24. 5. 2019</v>
      </c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01"/>
      <c r="J88" s="31"/>
      <c r="K88" s="31"/>
      <c r="L88" s="34"/>
    </row>
    <row r="89" spans="2:47" s="1" customFormat="1" ht="15.2" customHeight="1">
      <c r="B89" s="30"/>
      <c r="C89" s="25" t="s">
        <v>24</v>
      </c>
      <c r="D89" s="31"/>
      <c r="E89" s="31"/>
      <c r="F89" s="23" t="str">
        <f>E13</f>
        <v>MmBrna,OSM,Husova 3,Brno</v>
      </c>
      <c r="G89" s="31"/>
      <c r="H89" s="31"/>
      <c r="I89" s="103" t="s">
        <v>30</v>
      </c>
      <c r="J89" s="28" t="str">
        <f>E19</f>
        <v xml:space="preserve"> </v>
      </c>
      <c r="K89" s="31"/>
      <c r="L89" s="34"/>
    </row>
    <row r="90" spans="2:47" s="1" customFormat="1" ht="15.2" customHeight="1">
      <c r="B90" s="30"/>
      <c r="C90" s="25" t="s">
        <v>28</v>
      </c>
      <c r="D90" s="31"/>
      <c r="E90" s="31"/>
      <c r="F90" s="23" t="str">
        <f>IF(E16="","",E16)</f>
        <v>Vyplň údaj</v>
      </c>
      <c r="G90" s="31"/>
      <c r="H90" s="31"/>
      <c r="I90" s="103" t="s">
        <v>33</v>
      </c>
      <c r="J90" s="28" t="str">
        <f>E22</f>
        <v>ing.Ševelová Eva</v>
      </c>
      <c r="K90" s="31"/>
      <c r="L90" s="34"/>
    </row>
    <row r="91" spans="2:47" s="1" customFormat="1" ht="10.35" customHeight="1">
      <c r="B91" s="30"/>
      <c r="C91" s="31"/>
      <c r="D91" s="31"/>
      <c r="E91" s="31"/>
      <c r="F91" s="31"/>
      <c r="G91" s="31"/>
      <c r="H91" s="31"/>
      <c r="I91" s="101"/>
      <c r="J91" s="31"/>
      <c r="K91" s="31"/>
      <c r="L91" s="34"/>
    </row>
    <row r="92" spans="2:47" s="1" customFormat="1" ht="29.25" customHeight="1">
      <c r="B92" s="30"/>
      <c r="C92" s="137" t="s">
        <v>86</v>
      </c>
      <c r="D92" s="138"/>
      <c r="E92" s="138"/>
      <c r="F92" s="138"/>
      <c r="G92" s="138"/>
      <c r="H92" s="138"/>
      <c r="I92" s="139"/>
      <c r="J92" s="140" t="s">
        <v>87</v>
      </c>
      <c r="K92" s="138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01"/>
      <c r="J93" s="31"/>
      <c r="K93" s="31"/>
      <c r="L93" s="34"/>
    </row>
    <row r="94" spans="2:47" s="1" customFormat="1" ht="22.9" customHeight="1">
      <c r="B94" s="30"/>
      <c r="C94" s="141" t="s">
        <v>88</v>
      </c>
      <c r="D94" s="31"/>
      <c r="E94" s="31"/>
      <c r="F94" s="31"/>
      <c r="G94" s="31"/>
      <c r="H94" s="31"/>
      <c r="I94" s="101"/>
      <c r="J94" s="75">
        <f>J126</f>
        <v>0</v>
      </c>
      <c r="K94" s="31"/>
      <c r="L94" s="34"/>
      <c r="AU94" s="13" t="s">
        <v>89</v>
      </c>
    </row>
    <row r="95" spans="2:47" s="8" customFormat="1" ht="24.95" customHeight="1">
      <c r="B95" s="142"/>
      <c r="C95" s="143"/>
      <c r="D95" s="144" t="s">
        <v>90</v>
      </c>
      <c r="E95" s="145"/>
      <c r="F95" s="145"/>
      <c r="G95" s="145"/>
      <c r="H95" s="145"/>
      <c r="I95" s="146"/>
      <c r="J95" s="147">
        <f>J127</f>
        <v>0</v>
      </c>
      <c r="K95" s="143"/>
      <c r="L95" s="148"/>
    </row>
    <row r="96" spans="2:47" s="9" customFormat="1" ht="19.899999999999999" customHeight="1">
      <c r="B96" s="149"/>
      <c r="C96" s="150"/>
      <c r="D96" s="151" t="s">
        <v>91</v>
      </c>
      <c r="E96" s="152"/>
      <c r="F96" s="152"/>
      <c r="G96" s="152"/>
      <c r="H96" s="152"/>
      <c r="I96" s="153"/>
      <c r="J96" s="154">
        <f>J128</f>
        <v>0</v>
      </c>
      <c r="K96" s="150"/>
      <c r="L96" s="155"/>
    </row>
    <row r="97" spans="2:12" s="9" customFormat="1" ht="19.899999999999999" customHeight="1">
      <c r="B97" s="149"/>
      <c r="C97" s="150"/>
      <c r="D97" s="151" t="s">
        <v>92</v>
      </c>
      <c r="E97" s="152"/>
      <c r="F97" s="152"/>
      <c r="G97" s="152"/>
      <c r="H97" s="152"/>
      <c r="I97" s="153"/>
      <c r="J97" s="154">
        <f>J132</f>
        <v>0</v>
      </c>
      <c r="K97" s="150"/>
      <c r="L97" s="155"/>
    </row>
    <row r="98" spans="2:12" s="9" customFormat="1" ht="19.899999999999999" customHeight="1">
      <c r="B98" s="149"/>
      <c r="C98" s="150"/>
      <c r="D98" s="151" t="s">
        <v>93</v>
      </c>
      <c r="E98" s="152"/>
      <c r="F98" s="152"/>
      <c r="G98" s="152"/>
      <c r="H98" s="152"/>
      <c r="I98" s="153"/>
      <c r="J98" s="154">
        <f>J135</f>
        <v>0</v>
      </c>
      <c r="K98" s="150"/>
      <c r="L98" s="155"/>
    </row>
    <row r="99" spans="2:12" s="9" customFormat="1" ht="19.899999999999999" customHeight="1">
      <c r="B99" s="149"/>
      <c r="C99" s="150"/>
      <c r="D99" s="151" t="s">
        <v>94</v>
      </c>
      <c r="E99" s="152"/>
      <c r="F99" s="152"/>
      <c r="G99" s="152"/>
      <c r="H99" s="152"/>
      <c r="I99" s="153"/>
      <c r="J99" s="154">
        <f>J140</f>
        <v>0</v>
      </c>
      <c r="K99" s="150"/>
      <c r="L99" s="155"/>
    </row>
    <row r="100" spans="2:12" s="8" customFormat="1" ht="24.95" customHeight="1">
      <c r="B100" s="142"/>
      <c r="C100" s="143"/>
      <c r="D100" s="144" t="s">
        <v>95</v>
      </c>
      <c r="E100" s="145"/>
      <c r="F100" s="145"/>
      <c r="G100" s="145"/>
      <c r="H100" s="145"/>
      <c r="I100" s="146"/>
      <c r="J100" s="147">
        <f>J142</f>
        <v>0</v>
      </c>
      <c r="K100" s="143"/>
      <c r="L100" s="148"/>
    </row>
    <row r="101" spans="2:12" s="9" customFormat="1" ht="19.899999999999999" customHeight="1">
      <c r="B101" s="149"/>
      <c r="C101" s="150"/>
      <c r="D101" s="151" t="s">
        <v>96</v>
      </c>
      <c r="E101" s="152"/>
      <c r="F101" s="152"/>
      <c r="G101" s="152"/>
      <c r="H101" s="152"/>
      <c r="I101" s="153"/>
      <c r="J101" s="154">
        <f>J143</f>
        <v>0</v>
      </c>
      <c r="K101" s="150"/>
      <c r="L101" s="155"/>
    </row>
    <row r="102" spans="2:12" s="9" customFormat="1" ht="19.899999999999999" customHeight="1">
      <c r="B102" s="149"/>
      <c r="C102" s="150"/>
      <c r="D102" s="151" t="s">
        <v>97</v>
      </c>
      <c r="E102" s="152"/>
      <c r="F102" s="152"/>
      <c r="G102" s="152"/>
      <c r="H102" s="152"/>
      <c r="I102" s="153"/>
      <c r="J102" s="154">
        <f>J147</f>
        <v>0</v>
      </c>
      <c r="K102" s="150"/>
      <c r="L102" s="155"/>
    </row>
    <row r="103" spans="2:12" s="9" customFormat="1" ht="19.899999999999999" customHeight="1">
      <c r="B103" s="149"/>
      <c r="C103" s="150"/>
      <c r="D103" s="151" t="s">
        <v>98</v>
      </c>
      <c r="E103" s="152"/>
      <c r="F103" s="152"/>
      <c r="G103" s="152"/>
      <c r="H103" s="152"/>
      <c r="I103" s="153"/>
      <c r="J103" s="154">
        <f>J152</f>
        <v>0</v>
      </c>
      <c r="K103" s="150"/>
      <c r="L103" s="155"/>
    </row>
    <row r="104" spans="2:12" s="9" customFormat="1" ht="19.899999999999999" customHeight="1">
      <c r="B104" s="149"/>
      <c r="C104" s="150"/>
      <c r="D104" s="151" t="s">
        <v>99</v>
      </c>
      <c r="E104" s="152"/>
      <c r="F104" s="152"/>
      <c r="G104" s="152"/>
      <c r="H104" s="152"/>
      <c r="I104" s="153"/>
      <c r="J104" s="154">
        <f>J167</f>
        <v>0</v>
      </c>
      <c r="K104" s="150"/>
      <c r="L104" s="155"/>
    </row>
    <row r="105" spans="2:12" s="8" customFormat="1" ht="24.95" customHeight="1">
      <c r="B105" s="142"/>
      <c r="C105" s="143"/>
      <c r="D105" s="144" t="s">
        <v>100</v>
      </c>
      <c r="E105" s="145"/>
      <c r="F105" s="145"/>
      <c r="G105" s="145"/>
      <c r="H105" s="145"/>
      <c r="I105" s="146"/>
      <c r="J105" s="147">
        <f>J173</f>
        <v>0</v>
      </c>
      <c r="K105" s="143"/>
      <c r="L105" s="148"/>
    </row>
    <row r="106" spans="2:12" s="9" customFormat="1" ht="19.899999999999999" customHeight="1">
      <c r="B106" s="149"/>
      <c r="C106" s="150"/>
      <c r="D106" s="151" t="s">
        <v>101</v>
      </c>
      <c r="E106" s="152"/>
      <c r="F106" s="152"/>
      <c r="G106" s="152"/>
      <c r="H106" s="152"/>
      <c r="I106" s="153"/>
      <c r="J106" s="154">
        <f>J174</f>
        <v>0</v>
      </c>
      <c r="K106" s="150"/>
      <c r="L106" s="155"/>
    </row>
    <row r="107" spans="2:12" s="9" customFormat="1" ht="19.899999999999999" customHeight="1">
      <c r="B107" s="149"/>
      <c r="C107" s="150"/>
      <c r="D107" s="151" t="s">
        <v>102</v>
      </c>
      <c r="E107" s="152"/>
      <c r="F107" s="152"/>
      <c r="G107" s="152"/>
      <c r="H107" s="152"/>
      <c r="I107" s="153"/>
      <c r="J107" s="154">
        <f>J176</f>
        <v>0</v>
      </c>
      <c r="K107" s="150"/>
      <c r="L107" s="155"/>
    </row>
    <row r="108" spans="2:12" s="9" customFormat="1" ht="19.899999999999999" customHeight="1">
      <c r="B108" s="149"/>
      <c r="C108" s="150"/>
      <c r="D108" s="151" t="s">
        <v>103</v>
      </c>
      <c r="E108" s="152"/>
      <c r="F108" s="152"/>
      <c r="G108" s="152"/>
      <c r="H108" s="152"/>
      <c r="I108" s="153"/>
      <c r="J108" s="154">
        <f>J178</f>
        <v>0</v>
      </c>
      <c r="K108" s="150"/>
      <c r="L108" s="155"/>
    </row>
    <row r="109" spans="2:12" s="1" customFormat="1" ht="21.75" customHeight="1">
      <c r="B109" s="30"/>
      <c r="C109" s="31"/>
      <c r="D109" s="31"/>
      <c r="E109" s="31"/>
      <c r="F109" s="31"/>
      <c r="G109" s="31"/>
      <c r="H109" s="31"/>
      <c r="I109" s="101"/>
      <c r="J109" s="31"/>
      <c r="K109" s="31"/>
      <c r="L109" s="34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33"/>
      <c r="J110" s="46"/>
      <c r="K110" s="46"/>
      <c r="L110" s="34"/>
    </row>
    <row r="114" spans="2:63" s="1" customFormat="1" ht="6.95" customHeight="1">
      <c r="B114" s="47"/>
      <c r="C114" s="48"/>
      <c r="D114" s="48"/>
      <c r="E114" s="48"/>
      <c r="F114" s="48"/>
      <c r="G114" s="48"/>
      <c r="H114" s="48"/>
      <c r="I114" s="136"/>
      <c r="J114" s="48"/>
      <c r="K114" s="48"/>
      <c r="L114" s="34"/>
    </row>
    <row r="115" spans="2:63" s="1" customFormat="1" ht="24.95" customHeight="1">
      <c r="B115" s="30"/>
      <c r="C115" s="19" t="s">
        <v>104</v>
      </c>
      <c r="D115" s="31"/>
      <c r="E115" s="31"/>
      <c r="F115" s="31"/>
      <c r="G115" s="31"/>
      <c r="H115" s="31"/>
      <c r="I115" s="101"/>
      <c r="J115" s="31"/>
      <c r="K115" s="31"/>
      <c r="L115" s="34"/>
    </row>
    <row r="116" spans="2:63" s="1" customFormat="1" ht="6.95" customHeight="1">
      <c r="B116" s="30"/>
      <c r="C116" s="31"/>
      <c r="D116" s="31"/>
      <c r="E116" s="31"/>
      <c r="F116" s="31"/>
      <c r="G116" s="31"/>
      <c r="H116" s="31"/>
      <c r="I116" s="101"/>
      <c r="J116" s="31"/>
      <c r="K116" s="31"/>
      <c r="L116" s="34"/>
    </row>
    <row r="117" spans="2:63" s="1" customFormat="1" ht="12" customHeight="1">
      <c r="B117" s="30"/>
      <c r="C117" s="25" t="s">
        <v>16</v>
      </c>
      <c r="D117" s="31"/>
      <c r="E117" s="31"/>
      <c r="F117" s="31"/>
      <c r="G117" s="31"/>
      <c r="H117" s="31"/>
      <c r="I117" s="101"/>
      <c r="J117" s="31"/>
      <c r="K117" s="31"/>
      <c r="L117" s="34"/>
    </row>
    <row r="118" spans="2:63" s="1" customFormat="1" ht="16.5" customHeight="1">
      <c r="B118" s="30"/>
      <c r="C118" s="31"/>
      <c r="D118" s="31"/>
      <c r="E118" s="226" t="str">
        <f>E7</f>
        <v>Opravy v kancelářích dle zadání</v>
      </c>
      <c r="F118" s="258"/>
      <c r="G118" s="258"/>
      <c r="H118" s="258"/>
      <c r="I118" s="101"/>
      <c r="J118" s="31"/>
      <c r="K118" s="31"/>
      <c r="L118" s="34"/>
    </row>
    <row r="119" spans="2:63" s="1" customFormat="1" ht="6.95" customHeight="1">
      <c r="B119" s="30"/>
      <c r="C119" s="31"/>
      <c r="D119" s="31"/>
      <c r="E119" s="31"/>
      <c r="F119" s="31"/>
      <c r="G119" s="31"/>
      <c r="H119" s="31"/>
      <c r="I119" s="101"/>
      <c r="J119" s="31"/>
      <c r="K119" s="31"/>
      <c r="L119" s="34"/>
    </row>
    <row r="120" spans="2:63" s="1" customFormat="1" ht="12" customHeight="1">
      <c r="B120" s="30"/>
      <c r="C120" s="25" t="s">
        <v>20</v>
      </c>
      <c r="D120" s="31"/>
      <c r="E120" s="31"/>
      <c r="F120" s="23" t="str">
        <f>F10</f>
        <v>Kounicova 67,Brno</v>
      </c>
      <c r="G120" s="31"/>
      <c r="H120" s="31"/>
      <c r="I120" s="103" t="s">
        <v>22</v>
      </c>
      <c r="J120" s="57" t="str">
        <f>IF(J10="","",J10)</f>
        <v>24. 5. 2019</v>
      </c>
      <c r="K120" s="31"/>
      <c r="L120" s="34"/>
    </row>
    <row r="121" spans="2:63" s="1" customFormat="1" ht="6.95" customHeight="1">
      <c r="B121" s="30"/>
      <c r="C121" s="31"/>
      <c r="D121" s="31"/>
      <c r="E121" s="31"/>
      <c r="F121" s="31"/>
      <c r="G121" s="31"/>
      <c r="H121" s="31"/>
      <c r="I121" s="101"/>
      <c r="J121" s="31"/>
      <c r="K121" s="31"/>
      <c r="L121" s="34"/>
    </row>
    <row r="122" spans="2:63" s="1" customFormat="1" ht="15.2" customHeight="1">
      <c r="B122" s="30"/>
      <c r="C122" s="25" t="s">
        <v>24</v>
      </c>
      <c r="D122" s="31"/>
      <c r="E122" s="31"/>
      <c r="F122" s="23" t="str">
        <f>E13</f>
        <v>MmBrna,OSM,Husova 3,Brno</v>
      </c>
      <c r="G122" s="31"/>
      <c r="H122" s="31"/>
      <c r="I122" s="103" t="s">
        <v>30</v>
      </c>
      <c r="J122" s="28" t="str">
        <f>E19</f>
        <v xml:space="preserve"> </v>
      </c>
      <c r="K122" s="31"/>
      <c r="L122" s="34"/>
    </row>
    <row r="123" spans="2:63" s="1" customFormat="1" ht="15.2" customHeight="1">
      <c r="B123" s="30"/>
      <c r="C123" s="25" t="s">
        <v>28</v>
      </c>
      <c r="D123" s="31"/>
      <c r="E123" s="31"/>
      <c r="F123" s="23" t="str">
        <f>IF(E16="","",E16)</f>
        <v>Vyplň údaj</v>
      </c>
      <c r="G123" s="31"/>
      <c r="H123" s="31"/>
      <c r="I123" s="103" t="s">
        <v>33</v>
      </c>
      <c r="J123" s="28" t="str">
        <f>E22</f>
        <v>ing.Ševelová Eva</v>
      </c>
      <c r="K123" s="31"/>
      <c r="L123" s="34"/>
    </row>
    <row r="124" spans="2:63" s="1" customFormat="1" ht="10.35" customHeight="1">
      <c r="B124" s="30"/>
      <c r="C124" s="31"/>
      <c r="D124" s="31"/>
      <c r="E124" s="31"/>
      <c r="F124" s="31"/>
      <c r="G124" s="31"/>
      <c r="H124" s="31"/>
      <c r="I124" s="101"/>
      <c r="J124" s="31"/>
      <c r="K124" s="31"/>
      <c r="L124" s="34"/>
    </row>
    <row r="125" spans="2:63" s="10" customFormat="1" ht="29.25" customHeight="1">
      <c r="B125" s="156"/>
      <c r="C125" s="157" t="s">
        <v>105</v>
      </c>
      <c r="D125" s="158" t="s">
        <v>61</v>
      </c>
      <c r="E125" s="158" t="s">
        <v>57</v>
      </c>
      <c r="F125" s="158" t="s">
        <v>58</v>
      </c>
      <c r="G125" s="158" t="s">
        <v>106</v>
      </c>
      <c r="H125" s="158" t="s">
        <v>107</v>
      </c>
      <c r="I125" s="159" t="s">
        <v>108</v>
      </c>
      <c r="J125" s="160" t="s">
        <v>87</v>
      </c>
      <c r="K125" s="161" t="s">
        <v>109</v>
      </c>
      <c r="L125" s="162"/>
      <c r="M125" s="66" t="s">
        <v>1</v>
      </c>
      <c r="N125" s="67" t="s">
        <v>40</v>
      </c>
      <c r="O125" s="67" t="s">
        <v>110</v>
      </c>
      <c r="P125" s="67" t="s">
        <v>111</v>
      </c>
      <c r="Q125" s="67" t="s">
        <v>112</v>
      </c>
      <c r="R125" s="67" t="s">
        <v>113</v>
      </c>
      <c r="S125" s="67" t="s">
        <v>114</v>
      </c>
      <c r="T125" s="68" t="s">
        <v>115</v>
      </c>
    </row>
    <row r="126" spans="2:63" s="1" customFormat="1" ht="22.9" customHeight="1">
      <c r="B126" s="30"/>
      <c r="C126" s="73" t="s">
        <v>116</v>
      </c>
      <c r="D126" s="31"/>
      <c r="E126" s="31"/>
      <c r="F126" s="31"/>
      <c r="G126" s="31"/>
      <c r="H126" s="31"/>
      <c r="I126" s="101"/>
      <c r="J126" s="163">
        <f>BK126</f>
        <v>0</v>
      </c>
      <c r="K126" s="31"/>
      <c r="L126" s="34"/>
      <c r="M126" s="69"/>
      <c r="N126" s="70"/>
      <c r="O126" s="70"/>
      <c r="P126" s="164">
        <f>P127+P142+P173</f>
        <v>0</v>
      </c>
      <c r="Q126" s="70"/>
      <c r="R126" s="164">
        <f>R127+R142+R173</f>
        <v>7.3629574</v>
      </c>
      <c r="S126" s="70"/>
      <c r="T126" s="165">
        <f>T127+T142+T173</f>
        <v>4.0831768000000004</v>
      </c>
      <c r="AT126" s="13" t="s">
        <v>75</v>
      </c>
      <c r="AU126" s="13" t="s">
        <v>89</v>
      </c>
      <c r="BK126" s="166">
        <f>BK127+BK142+BK173</f>
        <v>0</v>
      </c>
    </row>
    <row r="127" spans="2:63" s="11" customFormat="1" ht="25.9" customHeight="1">
      <c r="B127" s="167"/>
      <c r="C127" s="168"/>
      <c r="D127" s="169" t="s">
        <v>75</v>
      </c>
      <c r="E127" s="170" t="s">
        <v>117</v>
      </c>
      <c r="F127" s="170" t="s">
        <v>118</v>
      </c>
      <c r="G127" s="168"/>
      <c r="H127" s="168"/>
      <c r="I127" s="171"/>
      <c r="J127" s="172">
        <f>BK127</f>
        <v>0</v>
      </c>
      <c r="K127" s="168"/>
      <c r="L127" s="173"/>
      <c r="M127" s="174"/>
      <c r="N127" s="175"/>
      <c r="O127" s="175"/>
      <c r="P127" s="176">
        <f>P128+P132+P135+P140</f>
        <v>0</v>
      </c>
      <c r="Q127" s="175"/>
      <c r="R127" s="176">
        <f>R128+R132+R135+R140</f>
        <v>0.38077919999999998</v>
      </c>
      <c r="S127" s="175"/>
      <c r="T127" s="177">
        <f>T128+T132+T135+T140</f>
        <v>0.18538000000000002</v>
      </c>
      <c r="AR127" s="178" t="s">
        <v>81</v>
      </c>
      <c r="AT127" s="179" t="s">
        <v>75</v>
      </c>
      <c r="AU127" s="179" t="s">
        <v>76</v>
      </c>
      <c r="AY127" s="178" t="s">
        <v>119</v>
      </c>
      <c r="BK127" s="180">
        <f>BK128+BK132+BK135+BK140</f>
        <v>0</v>
      </c>
    </row>
    <row r="128" spans="2:63" s="11" customFormat="1" ht="22.9" customHeight="1">
      <c r="B128" s="167"/>
      <c r="C128" s="168"/>
      <c r="D128" s="169" t="s">
        <v>75</v>
      </c>
      <c r="E128" s="181" t="s">
        <v>120</v>
      </c>
      <c r="F128" s="181" t="s">
        <v>121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SUM(P129:P131)</f>
        <v>0</v>
      </c>
      <c r="Q128" s="175"/>
      <c r="R128" s="176">
        <f>SUM(R129:R131)</f>
        <v>9.3499200000000005E-2</v>
      </c>
      <c r="S128" s="175"/>
      <c r="T128" s="177">
        <f>SUM(T129:T131)</f>
        <v>0</v>
      </c>
      <c r="AR128" s="178" t="s">
        <v>81</v>
      </c>
      <c r="AT128" s="179" t="s">
        <v>75</v>
      </c>
      <c r="AU128" s="179" t="s">
        <v>81</v>
      </c>
      <c r="AY128" s="178" t="s">
        <v>119</v>
      </c>
      <c r="BK128" s="180">
        <f>SUM(BK129:BK131)</f>
        <v>0</v>
      </c>
    </row>
    <row r="129" spans="2:65" s="1" customFormat="1" ht="16.5" customHeight="1">
      <c r="B129" s="30"/>
      <c r="C129" s="183" t="s">
        <v>81</v>
      </c>
      <c r="D129" s="183" t="s">
        <v>122</v>
      </c>
      <c r="E129" s="184" t="s">
        <v>123</v>
      </c>
      <c r="F129" s="185" t="s">
        <v>124</v>
      </c>
      <c r="G129" s="186" t="s">
        <v>125</v>
      </c>
      <c r="H129" s="187">
        <v>4.03</v>
      </c>
      <c r="I129" s="188"/>
      <c r="J129" s="189">
        <f>ROUND(I129*H129,2)</f>
        <v>0</v>
      </c>
      <c r="K129" s="185" t="s">
        <v>126</v>
      </c>
      <c r="L129" s="34"/>
      <c r="M129" s="190" t="s">
        <v>1</v>
      </c>
      <c r="N129" s="191" t="s">
        <v>41</v>
      </c>
      <c r="O129" s="62"/>
      <c r="P129" s="192">
        <f>O129*H129</f>
        <v>0</v>
      </c>
      <c r="Q129" s="192">
        <v>2.5999999999999998E-4</v>
      </c>
      <c r="R129" s="192">
        <f>Q129*H129</f>
        <v>1.0478E-3</v>
      </c>
      <c r="S129" s="192">
        <v>0</v>
      </c>
      <c r="T129" s="193">
        <f>S129*H129</f>
        <v>0</v>
      </c>
      <c r="AR129" s="194" t="s">
        <v>127</v>
      </c>
      <c r="AT129" s="194" t="s">
        <v>122</v>
      </c>
      <c r="AU129" s="194" t="s">
        <v>83</v>
      </c>
      <c r="AY129" s="13" t="s">
        <v>119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3" t="s">
        <v>81</v>
      </c>
      <c r="BK129" s="195">
        <f>ROUND(I129*H129,2)</f>
        <v>0</v>
      </c>
      <c r="BL129" s="13" t="s">
        <v>127</v>
      </c>
      <c r="BM129" s="194" t="s">
        <v>128</v>
      </c>
    </row>
    <row r="130" spans="2:65" s="1" customFormat="1" ht="24" customHeight="1">
      <c r="B130" s="30"/>
      <c r="C130" s="183" t="s">
        <v>83</v>
      </c>
      <c r="D130" s="183" t="s">
        <v>122</v>
      </c>
      <c r="E130" s="184" t="s">
        <v>129</v>
      </c>
      <c r="F130" s="185" t="s">
        <v>130</v>
      </c>
      <c r="G130" s="186" t="s">
        <v>125</v>
      </c>
      <c r="H130" s="187">
        <v>4.03</v>
      </c>
      <c r="I130" s="188"/>
      <c r="J130" s="189">
        <f>ROUND(I130*H130,2)</f>
        <v>0</v>
      </c>
      <c r="K130" s="185" t="s">
        <v>126</v>
      </c>
      <c r="L130" s="34"/>
      <c r="M130" s="190" t="s">
        <v>1</v>
      </c>
      <c r="N130" s="191" t="s">
        <v>41</v>
      </c>
      <c r="O130" s="62"/>
      <c r="P130" s="192">
        <f>O130*H130</f>
        <v>0</v>
      </c>
      <c r="Q130" s="192">
        <v>1.8380000000000001E-2</v>
      </c>
      <c r="R130" s="192">
        <f>Q130*H130</f>
        <v>7.4071400000000009E-2</v>
      </c>
      <c r="S130" s="192">
        <v>0</v>
      </c>
      <c r="T130" s="193">
        <f>S130*H130</f>
        <v>0</v>
      </c>
      <c r="AR130" s="194" t="s">
        <v>127</v>
      </c>
      <c r="AT130" s="194" t="s">
        <v>122</v>
      </c>
      <c r="AU130" s="194" t="s">
        <v>83</v>
      </c>
      <c r="AY130" s="13" t="s">
        <v>119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3" t="s">
        <v>81</v>
      </c>
      <c r="BK130" s="195">
        <f>ROUND(I130*H130,2)</f>
        <v>0</v>
      </c>
      <c r="BL130" s="13" t="s">
        <v>127</v>
      </c>
      <c r="BM130" s="194" t="s">
        <v>131</v>
      </c>
    </row>
    <row r="131" spans="2:65" s="1" customFormat="1" ht="16.5" customHeight="1">
      <c r="B131" s="30"/>
      <c r="C131" s="183" t="s">
        <v>132</v>
      </c>
      <c r="D131" s="183" t="s">
        <v>122</v>
      </c>
      <c r="E131" s="184" t="s">
        <v>133</v>
      </c>
      <c r="F131" s="185" t="s">
        <v>134</v>
      </c>
      <c r="G131" s="186" t="s">
        <v>135</v>
      </c>
      <c r="H131" s="187">
        <v>1</v>
      </c>
      <c r="I131" s="188"/>
      <c r="J131" s="189">
        <f>ROUND(I131*H131,2)</f>
        <v>0</v>
      </c>
      <c r="K131" s="185" t="s">
        <v>1</v>
      </c>
      <c r="L131" s="34"/>
      <c r="M131" s="190" t="s">
        <v>1</v>
      </c>
      <c r="N131" s="191" t="s">
        <v>41</v>
      </c>
      <c r="O131" s="62"/>
      <c r="P131" s="192">
        <f>O131*H131</f>
        <v>0</v>
      </c>
      <c r="Q131" s="192">
        <v>1.8380000000000001E-2</v>
      </c>
      <c r="R131" s="192">
        <f>Q131*H131</f>
        <v>1.8380000000000001E-2</v>
      </c>
      <c r="S131" s="192">
        <v>0</v>
      </c>
      <c r="T131" s="193">
        <f>S131*H131</f>
        <v>0</v>
      </c>
      <c r="AR131" s="194" t="s">
        <v>127</v>
      </c>
      <c r="AT131" s="194" t="s">
        <v>122</v>
      </c>
      <c r="AU131" s="194" t="s">
        <v>83</v>
      </c>
      <c r="AY131" s="13" t="s">
        <v>119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3" t="s">
        <v>81</v>
      </c>
      <c r="BK131" s="195">
        <f>ROUND(I131*H131,2)</f>
        <v>0</v>
      </c>
      <c r="BL131" s="13" t="s">
        <v>127</v>
      </c>
      <c r="BM131" s="194" t="s">
        <v>136</v>
      </c>
    </row>
    <row r="132" spans="2:65" s="11" customFormat="1" ht="22.9" customHeight="1">
      <c r="B132" s="167"/>
      <c r="C132" s="168"/>
      <c r="D132" s="169" t="s">
        <v>75</v>
      </c>
      <c r="E132" s="181" t="s">
        <v>137</v>
      </c>
      <c r="F132" s="181" t="s">
        <v>138</v>
      </c>
      <c r="G132" s="168"/>
      <c r="H132" s="168"/>
      <c r="I132" s="171"/>
      <c r="J132" s="182">
        <f>BK132</f>
        <v>0</v>
      </c>
      <c r="K132" s="168"/>
      <c r="L132" s="173"/>
      <c r="M132" s="174"/>
      <c r="N132" s="175"/>
      <c r="O132" s="175"/>
      <c r="P132" s="176">
        <f>SUM(P133:P134)</f>
        <v>0</v>
      </c>
      <c r="Q132" s="175"/>
      <c r="R132" s="176">
        <f>SUM(R133:R134)</f>
        <v>0.28727999999999998</v>
      </c>
      <c r="S132" s="175"/>
      <c r="T132" s="177">
        <f>SUM(T133:T134)</f>
        <v>0.18538000000000002</v>
      </c>
      <c r="AR132" s="178" t="s">
        <v>81</v>
      </c>
      <c r="AT132" s="179" t="s">
        <v>75</v>
      </c>
      <c r="AU132" s="179" t="s">
        <v>81</v>
      </c>
      <c r="AY132" s="178" t="s">
        <v>119</v>
      </c>
      <c r="BK132" s="180">
        <f>SUM(BK133:BK134)</f>
        <v>0</v>
      </c>
    </row>
    <row r="133" spans="2:65" s="1" customFormat="1" ht="24" customHeight="1">
      <c r="B133" s="30"/>
      <c r="C133" s="183" t="s">
        <v>127</v>
      </c>
      <c r="D133" s="183" t="s">
        <v>122</v>
      </c>
      <c r="E133" s="184" t="s">
        <v>139</v>
      </c>
      <c r="F133" s="185" t="s">
        <v>140</v>
      </c>
      <c r="G133" s="186" t="s">
        <v>125</v>
      </c>
      <c r="H133" s="187">
        <v>136.80000000000001</v>
      </c>
      <c r="I133" s="188"/>
      <c r="J133" s="189">
        <f>ROUND(I133*H133,2)</f>
        <v>0</v>
      </c>
      <c r="K133" s="185" t="s">
        <v>141</v>
      </c>
      <c r="L133" s="34"/>
      <c r="M133" s="190" t="s">
        <v>1</v>
      </c>
      <c r="N133" s="191" t="s">
        <v>41</v>
      </c>
      <c r="O133" s="62"/>
      <c r="P133" s="192">
        <f>O133*H133</f>
        <v>0</v>
      </c>
      <c r="Q133" s="192">
        <v>2.0999999999999999E-3</v>
      </c>
      <c r="R133" s="192">
        <f>Q133*H133</f>
        <v>0.28727999999999998</v>
      </c>
      <c r="S133" s="192">
        <v>0</v>
      </c>
      <c r="T133" s="193">
        <f>S133*H133</f>
        <v>0</v>
      </c>
      <c r="AR133" s="194" t="s">
        <v>127</v>
      </c>
      <c r="AT133" s="194" t="s">
        <v>122</v>
      </c>
      <c r="AU133" s="194" t="s">
        <v>83</v>
      </c>
      <c r="AY133" s="13" t="s">
        <v>119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3" t="s">
        <v>81</v>
      </c>
      <c r="BK133" s="195">
        <f>ROUND(I133*H133,2)</f>
        <v>0</v>
      </c>
      <c r="BL133" s="13" t="s">
        <v>127</v>
      </c>
      <c r="BM133" s="194" t="s">
        <v>142</v>
      </c>
    </row>
    <row r="134" spans="2:65" s="1" customFormat="1" ht="24" customHeight="1">
      <c r="B134" s="30"/>
      <c r="C134" s="183" t="s">
        <v>143</v>
      </c>
      <c r="D134" s="183" t="s">
        <v>122</v>
      </c>
      <c r="E134" s="184" t="s">
        <v>144</v>
      </c>
      <c r="F134" s="185" t="s">
        <v>145</v>
      </c>
      <c r="G134" s="186" t="s">
        <v>125</v>
      </c>
      <c r="H134" s="187">
        <v>4.03</v>
      </c>
      <c r="I134" s="188"/>
      <c r="J134" s="189">
        <f>ROUND(I134*H134,2)</f>
        <v>0</v>
      </c>
      <c r="K134" s="185" t="s">
        <v>126</v>
      </c>
      <c r="L134" s="34"/>
      <c r="M134" s="190" t="s">
        <v>1</v>
      </c>
      <c r="N134" s="191" t="s">
        <v>41</v>
      </c>
      <c r="O134" s="62"/>
      <c r="P134" s="192">
        <f>O134*H134</f>
        <v>0</v>
      </c>
      <c r="Q134" s="192">
        <v>0</v>
      </c>
      <c r="R134" s="192">
        <f>Q134*H134</f>
        <v>0</v>
      </c>
      <c r="S134" s="192">
        <v>4.5999999999999999E-2</v>
      </c>
      <c r="T134" s="193">
        <f>S134*H134</f>
        <v>0.18538000000000002</v>
      </c>
      <c r="AR134" s="194" t="s">
        <v>127</v>
      </c>
      <c r="AT134" s="194" t="s">
        <v>122</v>
      </c>
      <c r="AU134" s="194" t="s">
        <v>83</v>
      </c>
      <c r="AY134" s="13" t="s">
        <v>119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3" t="s">
        <v>81</v>
      </c>
      <c r="BK134" s="195">
        <f>ROUND(I134*H134,2)</f>
        <v>0</v>
      </c>
      <c r="BL134" s="13" t="s">
        <v>127</v>
      </c>
      <c r="BM134" s="194" t="s">
        <v>146</v>
      </c>
    </row>
    <row r="135" spans="2:65" s="11" customFormat="1" ht="22.9" customHeight="1">
      <c r="B135" s="167"/>
      <c r="C135" s="168"/>
      <c r="D135" s="169" t="s">
        <v>75</v>
      </c>
      <c r="E135" s="181" t="s">
        <v>147</v>
      </c>
      <c r="F135" s="181" t="s">
        <v>148</v>
      </c>
      <c r="G135" s="168"/>
      <c r="H135" s="168"/>
      <c r="I135" s="171"/>
      <c r="J135" s="182">
        <f>BK135</f>
        <v>0</v>
      </c>
      <c r="K135" s="168"/>
      <c r="L135" s="173"/>
      <c r="M135" s="174"/>
      <c r="N135" s="175"/>
      <c r="O135" s="175"/>
      <c r="P135" s="176">
        <f>SUM(P136:P139)</f>
        <v>0</v>
      </c>
      <c r="Q135" s="175"/>
      <c r="R135" s="176">
        <f>SUM(R136:R139)</f>
        <v>0</v>
      </c>
      <c r="S135" s="175"/>
      <c r="T135" s="177">
        <f>SUM(T136:T139)</f>
        <v>0</v>
      </c>
      <c r="AR135" s="178" t="s">
        <v>81</v>
      </c>
      <c r="AT135" s="179" t="s">
        <v>75</v>
      </c>
      <c r="AU135" s="179" t="s">
        <v>81</v>
      </c>
      <c r="AY135" s="178" t="s">
        <v>119</v>
      </c>
      <c r="BK135" s="180">
        <f>SUM(BK136:BK139)</f>
        <v>0</v>
      </c>
    </row>
    <row r="136" spans="2:65" s="1" customFormat="1" ht="24" customHeight="1">
      <c r="B136" s="30"/>
      <c r="C136" s="183" t="s">
        <v>120</v>
      </c>
      <c r="D136" s="183" t="s">
        <v>122</v>
      </c>
      <c r="E136" s="184" t="s">
        <v>149</v>
      </c>
      <c r="F136" s="185" t="s">
        <v>150</v>
      </c>
      <c r="G136" s="186" t="s">
        <v>151</v>
      </c>
      <c r="H136" s="187">
        <v>4.0830000000000002</v>
      </c>
      <c r="I136" s="188"/>
      <c r="J136" s="189">
        <f>ROUND(I136*H136,2)</f>
        <v>0</v>
      </c>
      <c r="K136" s="185" t="s">
        <v>126</v>
      </c>
      <c r="L136" s="34"/>
      <c r="M136" s="190" t="s">
        <v>1</v>
      </c>
      <c r="N136" s="191" t="s">
        <v>41</v>
      </c>
      <c r="O136" s="62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94" t="s">
        <v>127</v>
      </c>
      <c r="AT136" s="194" t="s">
        <v>122</v>
      </c>
      <c r="AU136" s="194" t="s">
        <v>83</v>
      </c>
      <c r="AY136" s="13" t="s">
        <v>119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3" t="s">
        <v>81</v>
      </c>
      <c r="BK136" s="195">
        <f>ROUND(I136*H136,2)</f>
        <v>0</v>
      </c>
      <c r="BL136" s="13" t="s">
        <v>127</v>
      </c>
      <c r="BM136" s="194" t="s">
        <v>152</v>
      </c>
    </row>
    <row r="137" spans="2:65" s="1" customFormat="1" ht="24" customHeight="1">
      <c r="B137" s="30"/>
      <c r="C137" s="183" t="s">
        <v>153</v>
      </c>
      <c r="D137" s="183" t="s">
        <v>122</v>
      </c>
      <c r="E137" s="184" t="s">
        <v>154</v>
      </c>
      <c r="F137" s="185" t="s">
        <v>155</v>
      </c>
      <c r="G137" s="186" t="s">
        <v>151</v>
      </c>
      <c r="H137" s="187">
        <v>4.0830000000000002</v>
      </c>
      <c r="I137" s="188"/>
      <c r="J137" s="189">
        <f>ROUND(I137*H137,2)</f>
        <v>0</v>
      </c>
      <c r="K137" s="185" t="s">
        <v>126</v>
      </c>
      <c r="L137" s="34"/>
      <c r="M137" s="190" t="s">
        <v>1</v>
      </c>
      <c r="N137" s="191" t="s">
        <v>41</v>
      </c>
      <c r="O137" s="62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194" t="s">
        <v>127</v>
      </c>
      <c r="AT137" s="194" t="s">
        <v>122</v>
      </c>
      <c r="AU137" s="194" t="s">
        <v>83</v>
      </c>
      <c r="AY137" s="13" t="s">
        <v>119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3" t="s">
        <v>81</v>
      </c>
      <c r="BK137" s="195">
        <f>ROUND(I137*H137,2)</f>
        <v>0</v>
      </c>
      <c r="BL137" s="13" t="s">
        <v>127</v>
      </c>
      <c r="BM137" s="194" t="s">
        <v>156</v>
      </c>
    </row>
    <row r="138" spans="2:65" s="1" customFormat="1" ht="24" customHeight="1">
      <c r="B138" s="30"/>
      <c r="C138" s="183" t="s">
        <v>157</v>
      </c>
      <c r="D138" s="183" t="s">
        <v>122</v>
      </c>
      <c r="E138" s="184" t="s">
        <v>158</v>
      </c>
      <c r="F138" s="185" t="s">
        <v>159</v>
      </c>
      <c r="G138" s="186" t="s">
        <v>151</v>
      </c>
      <c r="H138" s="187">
        <v>97.992000000000004</v>
      </c>
      <c r="I138" s="188"/>
      <c r="J138" s="189">
        <f>ROUND(I138*H138,2)</f>
        <v>0</v>
      </c>
      <c r="K138" s="185" t="s">
        <v>126</v>
      </c>
      <c r="L138" s="34"/>
      <c r="M138" s="190" t="s">
        <v>1</v>
      </c>
      <c r="N138" s="191" t="s">
        <v>41</v>
      </c>
      <c r="O138" s="62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94" t="s">
        <v>127</v>
      </c>
      <c r="AT138" s="194" t="s">
        <v>122</v>
      </c>
      <c r="AU138" s="194" t="s">
        <v>83</v>
      </c>
      <c r="AY138" s="13" t="s">
        <v>119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3" t="s">
        <v>81</v>
      </c>
      <c r="BK138" s="195">
        <f>ROUND(I138*H138,2)</f>
        <v>0</v>
      </c>
      <c r="BL138" s="13" t="s">
        <v>127</v>
      </c>
      <c r="BM138" s="194" t="s">
        <v>160</v>
      </c>
    </row>
    <row r="139" spans="2:65" s="1" customFormat="1" ht="24" customHeight="1">
      <c r="B139" s="30"/>
      <c r="C139" s="183" t="s">
        <v>137</v>
      </c>
      <c r="D139" s="183" t="s">
        <v>122</v>
      </c>
      <c r="E139" s="184" t="s">
        <v>161</v>
      </c>
      <c r="F139" s="185" t="s">
        <v>162</v>
      </c>
      <c r="G139" s="186" t="s">
        <v>151</v>
      </c>
      <c r="H139" s="187">
        <v>4.0830000000000002</v>
      </c>
      <c r="I139" s="188"/>
      <c r="J139" s="189">
        <f>ROUND(I139*H139,2)</f>
        <v>0</v>
      </c>
      <c r="K139" s="185" t="s">
        <v>126</v>
      </c>
      <c r="L139" s="34"/>
      <c r="M139" s="190" t="s">
        <v>1</v>
      </c>
      <c r="N139" s="191" t="s">
        <v>41</v>
      </c>
      <c r="O139" s="62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94" t="s">
        <v>127</v>
      </c>
      <c r="AT139" s="194" t="s">
        <v>122</v>
      </c>
      <c r="AU139" s="194" t="s">
        <v>83</v>
      </c>
      <c r="AY139" s="13" t="s">
        <v>119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3" t="s">
        <v>81</v>
      </c>
      <c r="BK139" s="195">
        <f>ROUND(I139*H139,2)</f>
        <v>0</v>
      </c>
      <c r="BL139" s="13" t="s">
        <v>127</v>
      </c>
      <c r="BM139" s="194" t="s">
        <v>163</v>
      </c>
    </row>
    <row r="140" spans="2:65" s="11" customFormat="1" ht="22.9" customHeight="1">
      <c r="B140" s="167"/>
      <c r="C140" s="168"/>
      <c r="D140" s="169" t="s">
        <v>75</v>
      </c>
      <c r="E140" s="181" t="s">
        <v>164</v>
      </c>
      <c r="F140" s="181" t="s">
        <v>165</v>
      </c>
      <c r="G140" s="168"/>
      <c r="H140" s="168"/>
      <c r="I140" s="171"/>
      <c r="J140" s="182">
        <f>BK140</f>
        <v>0</v>
      </c>
      <c r="K140" s="168"/>
      <c r="L140" s="173"/>
      <c r="M140" s="174"/>
      <c r="N140" s="175"/>
      <c r="O140" s="175"/>
      <c r="P140" s="176">
        <f>P141</f>
        <v>0</v>
      </c>
      <c r="Q140" s="175"/>
      <c r="R140" s="176">
        <f>R141</f>
        <v>0</v>
      </c>
      <c r="S140" s="175"/>
      <c r="T140" s="177">
        <f>T141</f>
        <v>0</v>
      </c>
      <c r="AR140" s="178" t="s">
        <v>81</v>
      </c>
      <c r="AT140" s="179" t="s">
        <v>75</v>
      </c>
      <c r="AU140" s="179" t="s">
        <v>81</v>
      </c>
      <c r="AY140" s="178" t="s">
        <v>119</v>
      </c>
      <c r="BK140" s="180">
        <f>BK141</f>
        <v>0</v>
      </c>
    </row>
    <row r="141" spans="2:65" s="1" customFormat="1" ht="16.5" customHeight="1">
      <c r="B141" s="30"/>
      <c r="C141" s="183" t="s">
        <v>166</v>
      </c>
      <c r="D141" s="183" t="s">
        <v>122</v>
      </c>
      <c r="E141" s="184" t="s">
        <v>167</v>
      </c>
      <c r="F141" s="185" t="s">
        <v>168</v>
      </c>
      <c r="G141" s="186" t="s">
        <v>151</v>
      </c>
      <c r="H141" s="187">
        <v>0.38100000000000001</v>
      </c>
      <c r="I141" s="188"/>
      <c r="J141" s="189">
        <f>ROUND(I141*H141,2)</f>
        <v>0</v>
      </c>
      <c r="K141" s="185" t="s">
        <v>126</v>
      </c>
      <c r="L141" s="34"/>
      <c r="M141" s="190" t="s">
        <v>1</v>
      </c>
      <c r="N141" s="191" t="s">
        <v>41</v>
      </c>
      <c r="O141" s="62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194" t="s">
        <v>127</v>
      </c>
      <c r="AT141" s="194" t="s">
        <v>122</v>
      </c>
      <c r="AU141" s="194" t="s">
        <v>83</v>
      </c>
      <c r="AY141" s="13" t="s">
        <v>119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3" t="s">
        <v>81</v>
      </c>
      <c r="BK141" s="195">
        <f>ROUND(I141*H141,2)</f>
        <v>0</v>
      </c>
      <c r="BL141" s="13" t="s">
        <v>127</v>
      </c>
      <c r="BM141" s="194" t="s">
        <v>169</v>
      </c>
    </row>
    <row r="142" spans="2:65" s="11" customFormat="1" ht="25.9" customHeight="1">
      <c r="B142" s="167"/>
      <c r="C142" s="168"/>
      <c r="D142" s="169" t="s">
        <v>75</v>
      </c>
      <c r="E142" s="170" t="s">
        <v>170</v>
      </c>
      <c r="F142" s="170" t="s">
        <v>171</v>
      </c>
      <c r="G142" s="168"/>
      <c r="H142" s="168"/>
      <c r="I142" s="171"/>
      <c r="J142" s="172">
        <f>BK142</f>
        <v>0</v>
      </c>
      <c r="K142" s="168"/>
      <c r="L142" s="173"/>
      <c r="M142" s="174"/>
      <c r="N142" s="175"/>
      <c r="O142" s="175"/>
      <c r="P142" s="176">
        <f>P143+P147+P152+P167</f>
        <v>0</v>
      </c>
      <c r="Q142" s="175"/>
      <c r="R142" s="176">
        <f>R143+R147+R152+R167</f>
        <v>6.9821781999999999</v>
      </c>
      <c r="S142" s="175"/>
      <c r="T142" s="177">
        <f>T143+T147+T152+T167</f>
        <v>3.8977968000000001</v>
      </c>
      <c r="AR142" s="178" t="s">
        <v>83</v>
      </c>
      <c r="AT142" s="179" t="s">
        <v>75</v>
      </c>
      <c r="AU142" s="179" t="s">
        <v>76</v>
      </c>
      <c r="AY142" s="178" t="s">
        <v>119</v>
      </c>
      <c r="BK142" s="180">
        <f>BK143+BK147+BK152+BK167</f>
        <v>0</v>
      </c>
    </row>
    <row r="143" spans="2:65" s="11" customFormat="1" ht="22.9" customHeight="1">
      <c r="B143" s="167"/>
      <c r="C143" s="168"/>
      <c r="D143" s="169" t="s">
        <v>75</v>
      </c>
      <c r="E143" s="181" t="s">
        <v>172</v>
      </c>
      <c r="F143" s="181" t="s">
        <v>173</v>
      </c>
      <c r="G143" s="168"/>
      <c r="H143" s="168"/>
      <c r="I143" s="171"/>
      <c r="J143" s="182">
        <f>BK143</f>
        <v>0</v>
      </c>
      <c r="K143" s="168"/>
      <c r="L143" s="173"/>
      <c r="M143" s="174"/>
      <c r="N143" s="175"/>
      <c r="O143" s="175"/>
      <c r="P143" s="176">
        <f>SUM(P144:P146)</f>
        <v>0</v>
      </c>
      <c r="Q143" s="175"/>
      <c r="R143" s="176">
        <f>SUM(R144:R146)</f>
        <v>0</v>
      </c>
      <c r="S143" s="175"/>
      <c r="T143" s="177">
        <f>SUM(T144:T146)</f>
        <v>1.5</v>
      </c>
      <c r="AR143" s="178" t="s">
        <v>83</v>
      </c>
      <c r="AT143" s="179" t="s">
        <v>75</v>
      </c>
      <c r="AU143" s="179" t="s">
        <v>81</v>
      </c>
      <c r="AY143" s="178" t="s">
        <v>119</v>
      </c>
      <c r="BK143" s="180">
        <f>SUM(BK144:BK146)</f>
        <v>0</v>
      </c>
    </row>
    <row r="144" spans="2:65" s="1" customFormat="1" ht="24" customHeight="1">
      <c r="B144" s="30"/>
      <c r="C144" s="183" t="s">
        <v>174</v>
      </c>
      <c r="D144" s="183" t="s">
        <v>122</v>
      </c>
      <c r="E144" s="184" t="s">
        <v>175</v>
      </c>
      <c r="F144" s="185" t="s">
        <v>176</v>
      </c>
      <c r="G144" s="186" t="s">
        <v>177</v>
      </c>
      <c r="H144" s="187">
        <v>74</v>
      </c>
      <c r="I144" s="188"/>
      <c r="J144" s="189">
        <f>ROUND(I144*H144,2)</f>
        <v>0</v>
      </c>
      <c r="K144" s="185" t="s">
        <v>1</v>
      </c>
      <c r="L144" s="34"/>
      <c r="M144" s="190" t="s">
        <v>1</v>
      </c>
      <c r="N144" s="191" t="s">
        <v>41</v>
      </c>
      <c r="O144" s="62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194" t="s">
        <v>178</v>
      </c>
      <c r="AT144" s="194" t="s">
        <v>122</v>
      </c>
      <c r="AU144" s="194" t="s">
        <v>83</v>
      </c>
      <c r="AY144" s="13" t="s">
        <v>119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3" t="s">
        <v>81</v>
      </c>
      <c r="BK144" s="195">
        <f>ROUND(I144*H144,2)</f>
        <v>0</v>
      </c>
      <c r="BL144" s="13" t="s">
        <v>178</v>
      </c>
      <c r="BM144" s="194" t="s">
        <v>179</v>
      </c>
    </row>
    <row r="145" spans="2:65" s="1" customFormat="1" ht="16.5" customHeight="1">
      <c r="B145" s="30"/>
      <c r="C145" s="183" t="s">
        <v>180</v>
      </c>
      <c r="D145" s="183" t="s">
        <v>122</v>
      </c>
      <c r="E145" s="184" t="s">
        <v>181</v>
      </c>
      <c r="F145" s="185" t="s">
        <v>182</v>
      </c>
      <c r="G145" s="186" t="s">
        <v>177</v>
      </c>
      <c r="H145" s="187">
        <v>74</v>
      </c>
      <c r="I145" s="188"/>
      <c r="J145" s="189">
        <f>ROUND(I145*H145,2)</f>
        <v>0</v>
      </c>
      <c r="K145" s="185" t="s">
        <v>1</v>
      </c>
      <c r="L145" s="34"/>
      <c r="M145" s="190" t="s">
        <v>1</v>
      </c>
      <c r="N145" s="191" t="s">
        <v>41</v>
      </c>
      <c r="O145" s="62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94" t="s">
        <v>178</v>
      </c>
      <c r="AT145" s="194" t="s">
        <v>122</v>
      </c>
      <c r="AU145" s="194" t="s">
        <v>83</v>
      </c>
      <c r="AY145" s="13" t="s">
        <v>119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3" t="s">
        <v>81</v>
      </c>
      <c r="BK145" s="195">
        <f>ROUND(I145*H145,2)</f>
        <v>0</v>
      </c>
      <c r="BL145" s="13" t="s">
        <v>178</v>
      </c>
      <c r="BM145" s="194" t="s">
        <v>183</v>
      </c>
    </row>
    <row r="146" spans="2:65" s="1" customFormat="1" ht="16.5" customHeight="1">
      <c r="B146" s="30"/>
      <c r="C146" s="183" t="s">
        <v>184</v>
      </c>
      <c r="D146" s="183" t="s">
        <v>122</v>
      </c>
      <c r="E146" s="184" t="s">
        <v>185</v>
      </c>
      <c r="F146" s="185" t="s">
        <v>186</v>
      </c>
      <c r="G146" s="186" t="s">
        <v>135</v>
      </c>
      <c r="H146" s="187">
        <v>1</v>
      </c>
      <c r="I146" s="188"/>
      <c r="J146" s="189">
        <f>ROUND(I146*H146,2)</f>
        <v>0</v>
      </c>
      <c r="K146" s="185" t="s">
        <v>1</v>
      </c>
      <c r="L146" s="34"/>
      <c r="M146" s="190" t="s">
        <v>1</v>
      </c>
      <c r="N146" s="191" t="s">
        <v>41</v>
      </c>
      <c r="O146" s="62"/>
      <c r="P146" s="192">
        <f>O146*H146</f>
        <v>0</v>
      </c>
      <c r="Q146" s="192">
        <v>0</v>
      </c>
      <c r="R146" s="192">
        <f>Q146*H146</f>
        <v>0</v>
      </c>
      <c r="S146" s="192">
        <v>1.5</v>
      </c>
      <c r="T146" s="193">
        <f>S146*H146</f>
        <v>1.5</v>
      </c>
      <c r="AR146" s="194" t="s">
        <v>178</v>
      </c>
      <c r="AT146" s="194" t="s">
        <v>122</v>
      </c>
      <c r="AU146" s="194" t="s">
        <v>83</v>
      </c>
      <c r="AY146" s="13" t="s">
        <v>119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3" t="s">
        <v>81</v>
      </c>
      <c r="BK146" s="195">
        <f>ROUND(I146*H146,2)</f>
        <v>0</v>
      </c>
      <c r="BL146" s="13" t="s">
        <v>178</v>
      </c>
      <c r="BM146" s="194" t="s">
        <v>187</v>
      </c>
    </row>
    <row r="147" spans="2:65" s="11" customFormat="1" ht="22.9" customHeight="1">
      <c r="B147" s="167"/>
      <c r="C147" s="168"/>
      <c r="D147" s="169" t="s">
        <v>75</v>
      </c>
      <c r="E147" s="181" t="s">
        <v>188</v>
      </c>
      <c r="F147" s="181" t="s">
        <v>189</v>
      </c>
      <c r="G147" s="168"/>
      <c r="H147" s="168"/>
      <c r="I147" s="171"/>
      <c r="J147" s="182">
        <f>BK147</f>
        <v>0</v>
      </c>
      <c r="K147" s="168"/>
      <c r="L147" s="173"/>
      <c r="M147" s="174"/>
      <c r="N147" s="175"/>
      <c r="O147" s="175"/>
      <c r="P147" s="176">
        <f>SUM(P148:P151)</f>
        <v>0</v>
      </c>
      <c r="Q147" s="175"/>
      <c r="R147" s="176">
        <f>SUM(R148:R151)</f>
        <v>5.7350000000000005E-2</v>
      </c>
      <c r="S147" s="175"/>
      <c r="T147" s="177">
        <f>SUM(T148:T151)</f>
        <v>5.5799999999999995E-2</v>
      </c>
      <c r="AR147" s="178" t="s">
        <v>83</v>
      </c>
      <c r="AT147" s="179" t="s">
        <v>75</v>
      </c>
      <c r="AU147" s="179" t="s">
        <v>81</v>
      </c>
      <c r="AY147" s="178" t="s">
        <v>119</v>
      </c>
      <c r="BK147" s="180">
        <f>SUM(BK148:BK151)</f>
        <v>0</v>
      </c>
    </row>
    <row r="148" spans="2:65" s="1" customFormat="1" ht="16.5" customHeight="1">
      <c r="B148" s="30"/>
      <c r="C148" s="183" t="s">
        <v>190</v>
      </c>
      <c r="D148" s="183" t="s">
        <v>122</v>
      </c>
      <c r="E148" s="184" t="s">
        <v>191</v>
      </c>
      <c r="F148" s="185" t="s">
        <v>192</v>
      </c>
      <c r="G148" s="186" t="s">
        <v>177</v>
      </c>
      <c r="H148" s="187">
        <v>31</v>
      </c>
      <c r="I148" s="188"/>
      <c r="J148" s="189">
        <f>ROUND(I148*H148,2)</f>
        <v>0</v>
      </c>
      <c r="K148" s="185" t="s">
        <v>126</v>
      </c>
      <c r="L148" s="34"/>
      <c r="M148" s="190" t="s">
        <v>1</v>
      </c>
      <c r="N148" s="191" t="s">
        <v>41</v>
      </c>
      <c r="O148" s="62"/>
      <c r="P148" s="192">
        <f>O148*H148</f>
        <v>0</v>
      </c>
      <c r="Q148" s="192">
        <v>0</v>
      </c>
      <c r="R148" s="192">
        <f>Q148*H148</f>
        <v>0</v>
      </c>
      <c r="S148" s="192">
        <v>1.8E-3</v>
      </c>
      <c r="T148" s="193">
        <f>S148*H148</f>
        <v>5.5799999999999995E-2</v>
      </c>
      <c r="AR148" s="194" t="s">
        <v>178</v>
      </c>
      <c r="AT148" s="194" t="s">
        <v>122</v>
      </c>
      <c r="AU148" s="194" t="s">
        <v>83</v>
      </c>
      <c r="AY148" s="13" t="s">
        <v>119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3" t="s">
        <v>81</v>
      </c>
      <c r="BK148" s="195">
        <f>ROUND(I148*H148,2)</f>
        <v>0</v>
      </c>
      <c r="BL148" s="13" t="s">
        <v>178</v>
      </c>
      <c r="BM148" s="194" t="s">
        <v>193</v>
      </c>
    </row>
    <row r="149" spans="2:65" s="1" customFormat="1" ht="16.5" customHeight="1">
      <c r="B149" s="30"/>
      <c r="C149" s="183" t="s">
        <v>8</v>
      </c>
      <c r="D149" s="183" t="s">
        <v>122</v>
      </c>
      <c r="E149" s="184" t="s">
        <v>194</v>
      </c>
      <c r="F149" s="185" t="s">
        <v>195</v>
      </c>
      <c r="G149" s="186" t="s">
        <v>177</v>
      </c>
      <c r="H149" s="187">
        <v>31</v>
      </c>
      <c r="I149" s="188"/>
      <c r="J149" s="189">
        <f>ROUND(I149*H149,2)</f>
        <v>0</v>
      </c>
      <c r="K149" s="185" t="s">
        <v>126</v>
      </c>
      <c r="L149" s="34"/>
      <c r="M149" s="190" t="s">
        <v>1</v>
      </c>
      <c r="N149" s="191" t="s">
        <v>41</v>
      </c>
      <c r="O149" s="62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94" t="s">
        <v>178</v>
      </c>
      <c r="AT149" s="194" t="s">
        <v>122</v>
      </c>
      <c r="AU149" s="194" t="s">
        <v>83</v>
      </c>
      <c r="AY149" s="13" t="s">
        <v>119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3" t="s">
        <v>81</v>
      </c>
      <c r="BK149" s="195">
        <f>ROUND(I149*H149,2)</f>
        <v>0</v>
      </c>
      <c r="BL149" s="13" t="s">
        <v>178</v>
      </c>
      <c r="BM149" s="194" t="s">
        <v>196</v>
      </c>
    </row>
    <row r="150" spans="2:65" s="1" customFormat="1" ht="24" customHeight="1">
      <c r="B150" s="30"/>
      <c r="C150" s="196" t="s">
        <v>178</v>
      </c>
      <c r="D150" s="196" t="s">
        <v>197</v>
      </c>
      <c r="E150" s="197" t="s">
        <v>198</v>
      </c>
      <c r="F150" s="198" t="s">
        <v>199</v>
      </c>
      <c r="G150" s="199" t="s">
        <v>177</v>
      </c>
      <c r="H150" s="200">
        <v>31</v>
      </c>
      <c r="I150" s="201"/>
      <c r="J150" s="202">
        <f>ROUND(I150*H150,2)</f>
        <v>0</v>
      </c>
      <c r="K150" s="198" t="s">
        <v>1</v>
      </c>
      <c r="L150" s="203"/>
      <c r="M150" s="204" t="s">
        <v>1</v>
      </c>
      <c r="N150" s="205" t="s">
        <v>41</v>
      </c>
      <c r="O150" s="62"/>
      <c r="P150" s="192">
        <f>O150*H150</f>
        <v>0</v>
      </c>
      <c r="Q150" s="192">
        <v>1.8500000000000001E-3</v>
      </c>
      <c r="R150" s="192">
        <f>Q150*H150</f>
        <v>5.7350000000000005E-2</v>
      </c>
      <c r="S150" s="192">
        <v>0</v>
      </c>
      <c r="T150" s="193">
        <f>S150*H150</f>
        <v>0</v>
      </c>
      <c r="AR150" s="194" t="s">
        <v>200</v>
      </c>
      <c r="AT150" s="194" t="s">
        <v>197</v>
      </c>
      <c r="AU150" s="194" t="s">
        <v>83</v>
      </c>
      <c r="AY150" s="13" t="s">
        <v>119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3" t="s">
        <v>81</v>
      </c>
      <c r="BK150" s="195">
        <f>ROUND(I150*H150,2)</f>
        <v>0</v>
      </c>
      <c r="BL150" s="13" t="s">
        <v>178</v>
      </c>
      <c r="BM150" s="194" t="s">
        <v>201</v>
      </c>
    </row>
    <row r="151" spans="2:65" s="1" customFormat="1" ht="24" customHeight="1">
      <c r="B151" s="30"/>
      <c r="C151" s="183" t="s">
        <v>202</v>
      </c>
      <c r="D151" s="183" t="s">
        <v>122</v>
      </c>
      <c r="E151" s="184" t="s">
        <v>203</v>
      </c>
      <c r="F151" s="185" t="s">
        <v>204</v>
      </c>
      <c r="G151" s="186" t="s">
        <v>205</v>
      </c>
      <c r="H151" s="206"/>
      <c r="I151" s="188"/>
      <c r="J151" s="189">
        <f>ROUND(I151*H151,2)</f>
        <v>0</v>
      </c>
      <c r="K151" s="185" t="s">
        <v>126</v>
      </c>
      <c r="L151" s="34"/>
      <c r="M151" s="190" t="s">
        <v>1</v>
      </c>
      <c r="N151" s="191" t="s">
        <v>41</v>
      </c>
      <c r="O151" s="62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194" t="s">
        <v>178</v>
      </c>
      <c r="AT151" s="194" t="s">
        <v>122</v>
      </c>
      <c r="AU151" s="194" t="s">
        <v>83</v>
      </c>
      <c r="AY151" s="13" t="s">
        <v>119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3" t="s">
        <v>81</v>
      </c>
      <c r="BK151" s="195">
        <f>ROUND(I151*H151,2)</f>
        <v>0</v>
      </c>
      <c r="BL151" s="13" t="s">
        <v>178</v>
      </c>
      <c r="BM151" s="194" t="s">
        <v>206</v>
      </c>
    </row>
    <row r="152" spans="2:65" s="11" customFormat="1" ht="22.9" customHeight="1">
      <c r="B152" s="167"/>
      <c r="C152" s="168"/>
      <c r="D152" s="169" t="s">
        <v>75</v>
      </c>
      <c r="E152" s="181" t="s">
        <v>207</v>
      </c>
      <c r="F152" s="181" t="s">
        <v>208</v>
      </c>
      <c r="G152" s="168"/>
      <c r="H152" s="168"/>
      <c r="I152" s="171"/>
      <c r="J152" s="182">
        <f>BK152</f>
        <v>0</v>
      </c>
      <c r="K152" s="168"/>
      <c r="L152" s="173"/>
      <c r="M152" s="174"/>
      <c r="N152" s="175"/>
      <c r="O152" s="175"/>
      <c r="P152" s="176">
        <f>SUM(P153:P166)</f>
        <v>0</v>
      </c>
      <c r="Q152" s="175"/>
      <c r="R152" s="176">
        <f>SUM(R153:R166)</f>
        <v>4.0286279999999994</v>
      </c>
      <c r="S152" s="175"/>
      <c r="T152" s="177">
        <f>SUM(T153:T166)</f>
        <v>1.6463939999999999</v>
      </c>
      <c r="AR152" s="178" t="s">
        <v>83</v>
      </c>
      <c r="AT152" s="179" t="s">
        <v>75</v>
      </c>
      <c r="AU152" s="179" t="s">
        <v>81</v>
      </c>
      <c r="AY152" s="178" t="s">
        <v>119</v>
      </c>
      <c r="BK152" s="180">
        <f>SUM(BK153:BK166)</f>
        <v>0</v>
      </c>
    </row>
    <row r="153" spans="2:65" s="1" customFormat="1" ht="16.5" customHeight="1">
      <c r="B153" s="30"/>
      <c r="C153" s="183" t="s">
        <v>209</v>
      </c>
      <c r="D153" s="183" t="s">
        <v>122</v>
      </c>
      <c r="E153" s="184" t="s">
        <v>210</v>
      </c>
      <c r="F153" s="185" t="s">
        <v>211</v>
      </c>
      <c r="G153" s="186" t="s">
        <v>125</v>
      </c>
      <c r="H153" s="187">
        <v>548.79999999999995</v>
      </c>
      <c r="I153" s="188"/>
      <c r="J153" s="189">
        <f t="shared" ref="J153:J166" si="0">ROUND(I153*H153,2)</f>
        <v>0</v>
      </c>
      <c r="K153" s="185" t="s">
        <v>126</v>
      </c>
      <c r="L153" s="34"/>
      <c r="M153" s="190" t="s">
        <v>1</v>
      </c>
      <c r="N153" s="191" t="s">
        <v>41</v>
      </c>
      <c r="O153" s="62"/>
      <c r="P153" s="192">
        <f t="shared" ref="P153:P166" si="1">O153*H153</f>
        <v>0</v>
      </c>
      <c r="Q153" s="192">
        <v>0</v>
      </c>
      <c r="R153" s="192">
        <f t="shared" ref="R153:R166" si="2">Q153*H153</f>
        <v>0</v>
      </c>
      <c r="S153" s="192">
        <v>0</v>
      </c>
      <c r="T153" s="193">
        <f t="shared" ref="T153:T166" si="3">S153*H153</f>
        <v>0</v>
      </c>
      <c r="AR153" s="194" t="s">
        <v>178</v>
      </c>
      <c r="AT153" s="194" t="s">
        <v>122</v>
      </c>
      <c r="AU153" s="194" t="s">
        <v>83</v>
      </c>
      <c r="AY153" s="13" t="s">
        <v>119</v>
      </c>
      <c r="BE153" s="195">
        <f t="shared" ref="BE153:BE166" si="4">IF(N153="základní",J153,0)</f>
        <v>0</v>
      </c>
      <c r="BF153" s="195">
        <f t="shared" ref="BF153:BF166" si="5">IF(N153="snížená",J153,0)</f>
        <v>0</v>
      </c>
      <c r="BG153" s="195">
        <f t="shared" ref="BG153:BG166" si="6">IF(N153="zákl. přenesená",J153,0)</f>
        <v>0</v>
      </c>
      <c r="BH153" s="195">
        <f t="shared" ref="BH153:BH166" si="7">IF(N153="sníž. přenesená",J153,0)</f>
        <v>0</v>
      </c>
      <c r="BI153" s="195">
        <f t="shared" ref="BI153:BI166" si="8">IF(N153="nulová",J153,0)</f>
        <v>0</v>
      </c>
      <c r="BJ153" s="13" t="s">
        <v>81</v>
      </c>
      <c r="BK153" s="195">
        <f t="shared" ref="BK153:BK166" si="9">ROUND(I153*H153,2)</f>
        <v>0</v>
      </c>
      <c r="BL153" s="13" t="s">
        <v>178</v>
      </c>
      <c r="BM153" s="194" t="s">
        <v>212</v>
      </c>
    </row>
    <row r="154" spans="2:65" s="1" customFormat="1" ht="16.5" customHeight="1">
      <c r="B154" s="30"/>
      <c r="C154" s="183" t="s">
        <v>213</v>
      </c>
      <c r="D154" s="183" t="s">
        <v>122</v>
      </c>
      <c r="E154" s="184" t="s">
        <v>214</v>
      </c>
      <c r="F154" s="185" t="s">
        <v>215</v>
      </c>
      <c r="G154" s="186" t="s">
        <v>125</v>
      </c>
      <c r="H154" s="187">
        <v>548.79999999999995</v>
      </c>
      <c r="I154" s="188"/>
      <c r="J154" s="189">
        <f t="shared" si="0"/>
        <v>0</v>
      </c>
      <c r="K154" s="185" t="s">
        <v>126</v>
      </c>
      <c r="L154" s="34"/>
      <c r="M154" s="190" t="s">
        <v>1</v>
      </c>
      <c r="N154" s="191" t="s">
        <v>41</v>
      </c>
      <c r="O154" s="62"/>
      <c r="P154" s="192">
        <f t="shared" si="1"/>
        <v>0</v>
      </c>
      <c r="Q154" s="192">
        <v>0</v>
      </c>
      <c r="R154" s="192">
        <f t="shared" si="2"/>
        <v>0</v>
      </c>
      <c r="S154" s="192">
        <v>0</v>
      </c>
      <c r="T154" s="193">
        <f t="shared" si="3"/>
        <v>0</v>
      </c>
      <c r="AR154" s="194" t="s">
        <v>178</v>
      </c>
      <c r="AT154" s="194" t="s">
        <v>122</v>
      </c>
      <c r="AU154" s="194" t="s">
        <v>83</v>
      </c>
      <c r="AY154" s="13" t="s">
        <v>119</v>
      </c>
      <c r="BE154" s="195">
        <f t="shared" si="4"/>
        <v>0</v>
      </c>
      <c r="BF154" s="195">
        <f t="shared" si="5"/>
        <v>0</v>
      </c>
      <c r="BG154" s="195">
        <f t="shared" si="6"/>
        <v>0</v>
      </c>
      <c r="BH154" s="195">
        <f t="shared" si="7"/>
        <v>0</v>
      </c>
      <c r="BI154" s="195">
        <f t="shared" si="8"/>
        <v>0</v>
      </c>
      <c r="BJ154" s="13" t="s">
        <v>81</v>
      </c>
      <c r="BK154" s="195">
        <f t="shared" si="9"/>
        <v>0</v>
      </c>
      <c r="BL154" s="13" t="s">
        <v>178</v>
      </c>
      <c r="BM154" s="194" t="s">
        <v>216</v>
      </c>
    </row>
    <row r="155" spans="2:65" s="1" customFormat="1" ht="24" customHeight="1">
      <c r="B155" s="30"/>
      <c r="C155" s="183" t="s">
        <v>217</v>
      </c>
      <c r="D155" s="183" t="s">
        <v>122</v>
      </c>
      <c r="E155" s="184" t="s">
        <v>218</v>
      </c>
      <c r="F155" s="185" t="s">
        <v>219</v>
      </c>
      <c r="G155" s="186" t="s">
        <v>125</v>
      </c>
      <c r="H155" s="187">
        <v>548.79999999999995</v>
      </c>
      <c r="I155" s="188"/>
      <c r="J155" s="189">
        <f t="shared" si="0"/>
        <v>0</v>
      </c>
      <c r="K155" s="185" t="s">
        <v>126</v>
      </c>
      <c r="L155" s="34"/>
      <c r="M155" s="190" t="s">
        <v>1</v>
      </c>
      <c r="N155" s="191" t="s">
        <v>41</v>
      </c>
      <c r="O155" s="62"/>
      <c r="P155" s="192">
        <f t="shared" si="1"/>
        <v>0</v>
      </c>
      <c r="Q155" s="192">
        <v>3.0000000000000001E-5</v>
      </c>
      <c r="R155" s="192">
        <f t="shared" si="2"/>
        <v>1.6463999999999999E-2</v>
      </c>
      <c r="S155" s="192">
        <v>0</v>
      </c>
      <c r="T155" s="193">
        <f t="shared" si="3"/>
        <v>0</v>
      </c>
      <c r="AR155" s="194" t="s">
        <v>178</v>
      </c>
      <c r="AT155" s="194" t="s">
        <v>122</v>
      </c>
      <c r="AU155" s="194" t="s">
        <v>83</v>
      </c>
      <c r="AY155" s="13" t="s">
        <v>119</v>
      </c>
      <c r="BE155" s="195">
        <f t="shared" si="4"/>
        <v>0</v>
      </c>
      <c r="BF155" s="195">
        <f t="shared" si="5"/>
        <v>0</v>
      </c>
      <c r="BG155" s="195">
        <f t="shared" si="6"/>
        <v>0</v>
      </c>
      <c r="BH155" s="195">
        <f t="shared" si="7"/>
        <v>0</v>
      </c>
      <c r="BI155" s="195">
        <f t="shared" si="8"/>
        <v>0</v>
      </c>
      <c r="BJ155" s="13" t="s">
        <v>81</v>
      </c>
      <c r="BK155" s="195">
        <f t="shared" si="9"/>
        <v>0</v>
      </c>
      <c r="BL155" s="13" t="s">
        <v>178</v>
      </c>
      <c r="BM155" s="194" t="s">
        <v>220</v>
      </c>
    </row>
    <row r="156" spans="2:65" s="1" customFormat="1" ht="24" customHeight="1">
      <c r="B156" s="30"/>
      <c r="C156" s="183" t="s">
        <v>7</v>
      </c>
      <c r="D156" s="183" t="s">
        <v>122</v>
      </c>
      <c r="E156" s="184" t="s">
        <v>221</v>
      </c>
      <c r="F156" s="185" t="s">
        <v>222</v>
      </c>
      <c r="G156" s="186" t="s">
        <v>125</v>
      </c>
      <c r="H156" s="187">
        <v>548.79999999999995</v>
      </c>
      <c r="I156" s="188"/>
      <c r="J156" s="189">
        <f t="shared" si="0"/>
        <v>0</v>
      </c>
      <c r="K156" s="185" t="s">
        <v>126</v>
      </c>
      <c r="L156" s="34"/>
      <c r="M156" s="190" t="s">
        <v>1</v>
      </c>
      <c r="N156" s="191" t="s">
        <v>41</v>
      </c>
      <c r="O156" s="62"/>
      <c r="P156" s="192">
        <f t="shared" si="1"/>
        <v>0</v>
      </c>
      <c r="Q156" s="192">
        <v>4.5500000000000002E-3</v>
      </c>
      <c r="R156" s="192">
        <f t="shared" si="2"/>
        <v>2.4970399999999997</v>
      </c>
      <c r="S156" s="192">
        <v>0</v>
      </c>
      <c r="T156" s="193">
        <f t="shared" si="3"/>
        <v>0</v>
      </c>
      <c r="AR156" s="194" t="s">
        <v>178</v>
      </c>
      <c r="AT156" s="194" t="s">
        <v>122</v>
      </c>
      <c r="AU156" s="194" t="s">
        <v>83</v>
      </c>
      <c r="AY156" s="13" t="s">
        <v>119</v>
      </c>
      <c r="BE156" s="195">
        <f t="shared" si="4"/>
        <v>0</v>
      </c>
      <c r="BF156" s="195">
        <f t="shared" si="5"/>
        <v>0</v>
      </c>
      <c r="BG156" s="195">
        <f t="shared" si="6"/>
        <v>0</v>
      </c>
      <c r="BH156" s="195">
        <f t="shared" si="7"/>
        <v>0</v>
      </c>
      <c r="BI156" s="195">
        <f t="shared" si="8"/>
        <v>0</v>
      </c>
      <c r="BJ156" s="13" t="s">
        <v>81</v>
      </c>
      <c r="BK156" s="195">
        <f t="shared" si="9"/>
        <v>0</v>
      </c>
      <c r="BL156" s="13" t="s">
        <v>178</v>
      </c>
      <c r="BM156" s="194" t="s">
        <v>223</v>
      </c>
    </row>
    <row r="157" spans="2:65" s="1" customFormat="1" ht="16.5" customHeight="1">
      <c r="B157" s="30"/>
      <c r="C157" s="183" t="s">
        <v>224</v>
      </c>
      <c r="D157" s="183" t="s">
        <v>122</v>
      </c>
      <c r="E157" s="184" t="s">
        <v>225</v>
      </c>
      <c r="F157" s="185" t="s">
        <v>226</v>
      </c>
      <c r="G157" s="186" t="s">
        <v>125</v>
      </c>
      <c r="H157" s="187">
        <v>479.2</v>
      </c>
      <c r="I157" s="188"/>
      <c r="J157" s="189">
        <f t="shared" si="0"/>
        <v>0</v>
      </c>
      <c r="K157" s="185" t="s">
        <v>126</v>
      </c>
      <c r="L157" s="34"/>
      <c r="M157" s="190" t="s">
        <v>1</v>
      </c>
      <c r="N157" s="191" t="s">
        <v>41</v>
      </c>
      <c r="O157" s="62"/>
      <c r="P157" s="192">
        <f t="shared" si="1"/>
        <v>0</v>
      </c>
      <c r="Q157" s="192">
        <v>0</v>
      </c>
      <c r="R157" s="192">
        <f t="shared" si="2"/>
        <v>0</v>
      </c>
      <c r="S157" s="192">
        <v>3.0000000000000001E-3</v>
      </c>
      <c r="T157" s="193">
        <f t="shared" si="3"/>
        <v>1.4376</v>
      </c>
      <c r="AR157" s="194" t="s">
        <v>178</v>
      </c>
      <c r="AT157" s="194" t="s">
        <v>122</v>
      </c>
      <c r="AU157" s="194" t="s">
        <v>83</v>
      </c>
      <c r="AY157" s="13" t="s">
        <v>119</v>
      </c>
      <c r="BE157" s="195">
        <f t="shared" si="4"/>
        <v>0</v>
      </c>
      <c r="BF157" s="195">
        <f t="shared" si="5"/>
        <v>0</v>
      </c>
      <c r="BG157" s="195">
        <f t="shared" si="6"/>
        <v>0</v>
      </c>
      <c r="BH157" s="195">
        <f t="shared" si="7"/>
        <v>0</v>
      </c>
      <c r="BI157" s="195">
        <f t="shared" si="8"/>
        <v>0</v>
      </c>
      <c r="BJ157" s="13" t="s">
        <v>81</v>
      </c>
      <c r="BK157" s="195">
        <f t="shared" si="9"/>
        <v>0</v>
      </c>
      <c r="BL157" s="13" t="s">
        <v>178</v>
      </c>
      <c r="BM157" s="194" t="s">
        <v>227</v>
      </c>
    </row>
    <row r="158" spans="2:65" s="1" customFormat="1" ht="24" customHeight="1">
      <c r="B158" s="30"/>
      <c r="C158" s="183" t="s">
        <v>228</v>
      </c>
      <c r="D158" s="183" t="s">
        <v>122</v>
      </c>
      <c r="E158" s="184" t="s">
        <v>229</v>
      </c>
      <c r="F158" s="185" t="s">
        <v>230</v>
      </c>
      <c r="G158" s="186" t="s">
        <v>125</v>
      </c>
      <c r="H158" s="187">
        <v>69.597999999999999</v>
      </c>
      <c r="I158" s="188"/>
      <c r="J158" s="189">
        <f t="shared" si="0"/>
        <v>0</v>
      </c>
      <c r="K158" s="185" t="s">
        <v>126</v>
      </c>
      <c r="L158" s="34"/>
      <c r="M158" s="190" t="s">
        <v>1</v>
      </c>
      <c r="N158" s="191" t="s">
        <v>41</v>
      </c>
      <c r="O158" s="62"/>
      <c r="P158" s="192">
        <f t="shared" si="1"/>
        <v>0</v>
      </c>
      <c r="Q158" s="192">
        <v>0</v>
      </c>
      <c r="R158" s="192">
        <f t="shared" si="2"/>
        <v>0</v>
      </c>
      <c r="S158" s="192">
        <v>3.0000000000000001E-3</v>
      </c>
      <c r="T158" s="193">
        <f t="shared" si="3"/>
        <v>0.20879400000000001</v>
      </c>
      <c r="AR158" s="194" t="s">
        <v>178</v>
      </c>
      <c r="AT158" s="194" t="s">
        <v>122</v>
      </c>
      <c r="AU158" s="194" t="s">
        <v>83</v>
      </c>
      <c r="AY158" s="13" t="s">
        <v>119</v>
      </c>
      <c r="BE158" s="195">
        <f t="shared" si="4"/>
        <v>0</v>
      </c>
      <c r="BF158" s="195">
        <f t="shared" si="5"/>
        <v>0</v>
      </c>
      <c r="BG158" s="195">
        <f t="shared" si="6"/>
        <v>0</v>
      </c>
      <c r="BH158" s="195">
        <f t="shared" si="7"/>
        <v>0</v>
      </c>
      <c r="BI158" s="195">
        <f t="shared" si="8"/>
        <v>0</v>
      </c>
      <c r="BJ158" s="13" t="s">
        <v>81</v>
      </c>
      <c r="BK158" s="195">
        <f t="shared" si="9"/>
        <v>0</v>
      </c>
      <c r="BL158" s="13" t="s">
        <v>178</v>
      </c>
      <c r="BM158" s="194" t="s">
        <v>231</v>
      </c>
    </row>
    <row r="159" spans="2:65" s="1" customFormat="1" ht="24" customHeight="1">
      <c r="B159" s="30"/>
      <c r="C159" s="183" t="s">
        <v>232</v>
      </c>
      <c r="D159" s="183" t="s">
        <v>122</v>
      </c>
      <c r="E159" s="184" t="s">
        <v>233</v>
      </c>
      <c r="F159" s="185" t="s">
        <v>234</v>
      </c>
      <c r="G159" s="186" t="s">
        <v>125</v>
      </c>
      <c r="H159" s="187">
        <v>50.8</v>
      </c>
      <c r="I159" s="188"/>
      <c r="J159" s="189">
        <f t="shared" si="0"/>
        <v>0</v>
      </c>
      <c r="K159" s="185" t="s">
        <v>126</v>
      </c>
      <c r="L159" s="34"/>
      <c r="M159" s="190" t="s">
        <v>1</v>
      </c>
      <c r="N159" s="191" t="s">
        <v>41</v>
      </c>
      <c r="O159" s="62"/>
      <c r="P159" s="192">
        <f t="shared" si="1"/>
        <v>0</v>
      </c>
      <c r="Q159" s="192">
        <v>0</v>
      </c>
      <c r="R159" s="192">
        <f t="shared" si="2"/>
        <v>0</v>
      </c>
      <c r="S159" s="192">
        <v>0</v>
      </c>
      <c r="T159" s="193">
        <f t="shared" si="3"/>
        <v>0</v>
      </c>
      <c r="AR159" s="194" t="s">
        <v>178</v>
      </c>
      <c r="AT159" s="194" t="s">
        <v>122</v>
      </c>
      <c r="AU159" s="194" t="s">
        <v>83</v>
      </c>
      <c r="AY159" s="13" t="s">
        <v>119</v>
      </c>
      <c r="BE159" s="195">
        <f t="shared" si="4"/>
        <v>0</v>
      </c>
      <c r="BF159" s="195">
        <f t="shared" si="5"/>
        <v>0</v>
      </c>
      <c r="BG159" s="195">
        <f t="shared" si="6"/>
        <v>0</v>
      </c>
      <c r="BH159" s="195">
        <f t="shared" si="7"/>
        <v>0</v>
      </c>
      <c r="BI159" s="195">
        <f t="shared" si="8"/>
        <v>0</v>
      </c>
      <c r="BJ159" s="13" t="s">
        <v>81</v>
      </c>
      <c r="BK159" s="195">
        <f t="shared" si="9"/>
        <v>0</v>
      </c>
      <c r="BL159" s="13" t="s">
        <v>178</v>
      </c>
      <c r="BM159" s="194" t="s">
        <v>235</v>
      </c>
    </row>
    <row r="160" spans="2:65" s="1" customFormat="1" ht="16.5" customHeight="1">
      <c r="B160" s="30"/>
      <c r="C160" s="196" t="s">
        <v>236</v>
      </c>
      <c r="D160" s="196" t="s">
        <v>197</v>
      </c>
      <c r="E160" s="197" t="s">
        <v>237</v>
      </c>
      <c r="F160" s="198" t="s">
        <v>238</v>
      </c>
      <c r="G160" s="199" t="s">
        <v>125</v>
      </c>
      <c r="H160" s="200">
        <v>55.88</v>
      </c>
      <c r="I160" s="201"/>
      <c r="J160" s="202">
        <f t="shared" si="0"/>
        <v>0</v>
      </c>
      <c r="K160" s="198" t="s">
        <v>1</v>
      </c>
      <c r="L160" s="203"/>
      <c r="M160" s="204" t="s">
        <v>1</v>
      </c>
      <c r="N160" s="205" t="s">
        <v>41</v>
      </c>
      <c r="O160" s="62"/>
      <c r="P160" s="192">
        <f t="shared" si="1"/>
        <v>0</v>
      </c>
      <c r="Q160" s="192">
        <v>1.8E-3</v>
      </c>
      <c r="R160" s="192">
        <f t="shared" si="2"/>
        <v>0.10058400000000001</v>
      </c>
      <c r="S160" s="192">
        <v>0</v>
      </c>
      <c r="T160" s="193">
        <f t="shared" si="3"/>
        <v>0</v>
      </c>
      <c r="AR160" s="194" t="s">
        <v>200</v>
      </c>
      <c r="AT160" s="194" t="s">
        <v>197</v>
      </c>
      <c r="AU160" s="194" t="s">
        <v>83</v>
      </c>
      <c r="AY160" s="13" t="s">
        <v>119</v>
      </c>
      <c r="BE160" s="195">
        <f t="shared" si="4"/>
        <v>0</v>
      </c>
      <c r="BF160" s="195">
        <f t="shared" si="5"/>
        <v>0</v>
      </c>
      <c r="BG160" s="195">
        <f t="shared" si="6"/>
        <v>0</v>
      </c>
      <c r="BH160" s="195">
        <f t="shared" si="7"/>
        <v>0</v>
      </c>
      <c r="BI160" s="195">
        <f t="shared" si="8"/>
        <v>0</v>
      </c>
      <c r="BJ160" s="13" t="s">
        <v>81</v>
      </c>
      <c r="BK160" s="195">
        <f t="shared" si="9"/>
        <v>0</v>
      </c>
      <c r="BL160" s="13" t="s">
        <v>178</v>
      </c>
      <c r="BM160" s="194" t="s">
        <v>239</v>
      </c>
    </row>
    <row r="161" spans="2:65" s="1" customFormat="1" ht="16.5" customHeight="1">
      <c r="B161" s="30"/>
      <c r="C161" s="183" t="s">
        <v>240</v>
      </c>
      <c r="D161" s="183" t="s">
        <v>122</v>
      </c>
      <c r="E161" s="184" t="s">
        <v>241</v>
      </c>
      <c r="F161" s="185" t="s">
        <v>242</v>
      </c>
      <c r="G161" s="186" t="s">
        <v>125</v>
      </c>
      <c r="H161" s="187">
        <v>498</v>
      </c>
      <c r="I161" s="188"/>
      <c r="J161" s="189">
        <f t="shared" si="0"/>
        <v>0</v>
      </c>
      <c r="K161" s="185" t="s">
        <v>126</v>
      </c>
      <c r="L161" s="34"/>
      <c r="M161" s="190" t="s">
        <v>1</v>
      </c>
      <c r="N161" s="191" t="s">
        <v>41</v>
      </c>
      <c r="O161" s="62"/>
      <c r="P161" s="192">
        <f t="shared" si="1"/>
        <v>0</v>
      </c>
      <c r="Q161" s="192">
        <v>2.9999999999999997E-4</v>
      </c>
      <c r="R161" s="192">
        <f t="shared" si="2"/>
        <v>0.14939999999999998</v>
      </c>
      <c r="S161" s="192">
        <v>0</v>
      </c>
      <c r="T161" s="193">
        <f t="shared" si="3"/>
        <v>0</v>
      </c>
      <c r="AR161" s="194" t="s">
        <v>178</v>
      </c>
      <c r="AT161" s="194" t="s">
        <v>122</v>
      </c>
      <c r="AU161" s="194" t="s">
        <v>83</v>
      </c>
      <c r="AY161" s="13" t="s">
        <v>119</v>
      </c>
      <c r="BE161" s="195">
        <f t="shared" si="4"/>
        <v>0</v>
      </c>
      <c r="BF161" s="195">
        <f t="shared" si="5"/>
        <v>0</v>
      </c>
      <c r="BG161" s="195">
        <f t="shared" si="6"/>
        <v>0</v>
      </c>
      <c r="BH161" s="195">
        <f t="shared" si="7"/>
        <v>0</v>
      </c>
      <c r="BI161" s="195">
        <f t="shared" si="8"/>
        <v>0</v>
      </c>
      <c r="BJ161" s="13" t="s">
        <v>81</v>
      </c>
      <c r="BK161" s="195">
        <f t="shared" si="9"/>
        <v>0</v>
      </c>
      <c r="BL161" s="13" t="s">
        <v>178</v>
      </c>
      <c r="BM161" s="194" t="s">
        <v>243</v>
      </c>
    </row>
    <row r="162" spans="2:65" s="1" customFormat="1" ht="16.5" customHeight="1">
      <c r="B162" s="30"/>
      <c r="C162" s="196" t="s">
        <v>244</v>
      </c>
      <c r="D162" s="196" t="s">
        <v>197</v>
      </c>
      <c r="E162" s="197" t="s">
        <v>245</v>
      </c>
      <c r="F162" s="198" t="s">
        <v>246</v>
      </c>
      <c r="G162" s="199" t="s">
        <v>125</v>
      </c>
      <c r="H162" s="200">
        <v>547.79999999999995</v>
      </c>
      <c r="I162" s="201"/>
      <c r="J162" s="202">
        <f t="shared" si="0"/>
        <v>0</v>
      </c>
      <c r="K162" s="198" t="s">
        <v>126</v>
      </c>
      <c r="L162" s="203"/>
      <c r="M162" s="204" t="s">
        <v>1</v>
      </c>
      <c r="N162" s="205" t="s">
        <v>41</v>
      </c>
      <c r="O162" s="62"/>
      <c r="P162" s="192">
        <f t="shared" si="1"/>
        <v>0</v>
      </c>
      <c r="Q162" s="192">
        <v>2.3E-3</v>
      </c>
      <c r="R162" s="192">
        <f t="shared" si="2"/>
        <v>1.2599399999999998</v>
      </c>
      <c r="S162" s="192">
        <v>0</v>
      </c>
      <c r="T162" s="193">
        <f t="shared" si="3"/>
        <v>0</v>
      </c>
      <c r="AR162" s="194" t="s">
        <v>200</v>
      </c>
      <c r="AT162" s="194" t="s">
        <v>197</v>
      </c>
      <c r="AU162" s="194" t="s">
        <v>83</v>
      </c>
      <c r="AY162" s="13" t="s">
        <v>119</v>
      </c>
      <c r="BE162" s="195">
        <f t="shared" si="4"/>
        <v>0</v>
      </c>
      <c r="BF162" s="195">
        <f t="shared" si="5"/>
        <v>0</v>
      </c>
      <c r="BG162" s="195">
        <f t="shared" si="6"/>
        <v>0</v>
      </c>
      <c r="BH162" s="195">
        <f t="shared" si="7"/>
        <v>0</v>
      </c>
      <c r="BI162" s="195">
        <f t="shared" si="8"/>
        <v>0</v>
      </c>
      <c r="BJ162" s="13" t="s">
        <v>81</v>
      </c>
      <c r="BK162" s="195">
        <f t="shared" si="9"/>
        <v>0</v>
      </c>
      <c r="BL162" s="13" t="s">
        <v>178</v>
      </c>
      <c r="BM162" s="194" t="s">
        <v>247</v>
      </c>
    </row>
    <row r="163" spans="2:65" s="1" customFormat="1" ht="24" customHeight="1">
      <c r="B163" s="30"/>
      <c r="C163" s="183" t="s">
        <v>248</v>
      </c>
      <c r="D163" s="183" t="s">
        <v>122</v>
      </c>
      <c r="E163" s="184" t="s">
        <v>249</v>
      </c>
      <c r="F163" s="185" t="s">
        <v>250</v>
      </c>
      <c r="G163" s="186" t="s">
        <v>251</v>
      </c>
      <c r="H163" s="187">
        <v>498</v>
      </c>
      <c r="I163" s="188"/>
      <c r="J163" s="189">
        <f t="shared" si="0"/>
        <v>0</v>
      </c>
      <c r="K163" s="185" t="s">
        <v>126</v>
      </c>
      <c r="L163" s="34"/>
      <c r="M163" s="190" t="s">
        <v>1</v>
      </c>
      <c r="N163" s="191" t="s">
        <v>41</v>
      </c>
      <c r="O163" s="62"/>
      <c r="P163" s="192">
        <f t="shared" si="1"/>
        <v>0</v>
      </c>
      <c r="Q163" s="192">
        <v>0</v>
      </c>
      <c r="R163" s="192">
        <f t="shared" si="2"/>
        <v>0</v>
      </c>
      <c r="S163" s="192">
        <v>0</v>
      </c>
      <c r="T163" s="193">
        <f t="shared" si="3"/>
        <v>0</v>
      </c>
      <c r="AR163" s="194" t="s">
        <v>178</v>
      </c>
      <c r="AT163" s="194" t="s">
        <v>122</v>
      </c>
      <c r="AU163" s="194" t="s">
        <v>83</v>
      </c>
      <c r="AY163" s="13" t="s">
        <v>119</v>
      </c>
      <c r="BE163" s="195">
        <f t="shared" si="4"/>
        <v>0</v>
      </c>
      <c r="BF163" s="195">
        <f t="shared" si="5"/>
        <v>0</v>
      </c>
      <c r="BG163" s="195">
        <f t="shared" si="6"/>
        <v>0</v>
      </c>
      <c r="BH163" s="195">
        <f t="shared" si="7"/>
        <v>0</v>
      </c>
      <c r="BI163" s="195">
        <f t="shared" si="8"/>
        <v>0</v>
      </c>
      <c r="BJ163" s="13" t="s">
        <v>81</v>
      </c>
      <c r="BK163" s="195">
        <f t="shared" si="9"/>
        <v>0</v>
      </c>
      <c r="BL163" s="13" t="s">
        <v>178</v>
      </c>
      <c r="BM163" s="194" t="s">
        <v>252</v>
      </c>
    </row>
    <row r="164" spans="2:65" s="1" customFormat="1" ht="16.5" customHeight="1">
      <c r="B164" s="30"/>
      <c r="C164" s="183" t="s">
        <v>253</v>
      </c>
      <c r="D164" s="183" t="s">
        <v>122</v>
      </c>
      <c r="E164" s="184" t="s">
        <v>254</v>
      </c>
      <c r="F164" s="185" t="s">
        <v>255</v>
      </c>
      <c r="G164" s="186" t="s">
        <v>251</v>
      </c>
      <c r="H164" s="187">
        <v>520</v>
      </c>
      <c r="I164" s="188"/>
      <c r="J164" s="189">
        <f t="shared" si="0"/>
        <v>0</v>
      </c>
      <c r="K164" s="185" t="s">
        <v>126</v>
      </c>
      <c r="L164" s="34"/>
      <c r="M164" s="190" t="s">
        <v>1</v>
      </c>
      <c r="N164" s="191" t="s">
        <v>41</v>
      </c>
      <c r="O164" s="62"/>
      <c r="P164" s="192">
        <f t="shared" si="1"/>
        <v>0</v>
      </c>
      <c r="Q164" s="192">
        <v>1.0000000000000001E-5</v>
      </c>
      <c r="R164" s="192">
        <f t="shared" si="2"/>
        <v>5.2000000000000006E-3</v>
      </c>
      <c r="S164" s="192">
        <v>0</v>
      </c>
      <c r="T164" s="193">
        <f t="shared" si="3"/>
        <v>0</v>
      </c>
      <c r="AR164" s="194" t="s">
        <v>178</v>
      </c>
      <c r="AT164" s="194" t="s">
        <v>122</v>
      </c>
      <c r="AU164" s="194" t="s">
        <v>83</v>
      </c>
      <c r="AY164" s="13" t="s">
        <v>119</v>
      </c>
      <c r="BE164" s="195">
        <f t="shared" si="4"/>
        <v>0</v>
      </c>
      <c r="BF164" s="195">
        <f t="shared" si="5"/>
        <v>0</v>
      </c>
      <c r="BG164" s="195">
        <f t="shared" si="6"/>
        <v>0</v>
      </c>
      <c r="BH164" s="195">
        <f t="shared" si="7"/>
        <v>0</v>
      </c>
      <c r="BI164" s="195">
        <f t="shared" si="8"/>
        <v>0</v>
      </c>
      <c r="BJ164" s="13" t="s">
        <v>81</v>
      </c>
      <c r="BK164" s="195">
        <f t="shared" si="9"/>
        <v>0</v>
      </c>
      <c r="BL164" s="13" t="s">
        <v>178</v>
      </c>
      <c r="BM164" s="194" t="s">
        <v>256</v>
      </c>
    </row>
    <row r="165" spans="2:65" s="1" customFormat="1" ht="16.5" customHeight="1">
      <c r="B165" s="30"/>
      <c r="C165" s="183" t="s">
        <v>257</v>
      </c>
      <c r="D165" s="183" t="s">
        <v>122</v>
      </c>
      <c r="E165" s="184" t="s">
        <v>258</v>
      </c>
      <c r="F165" s="185" t="s">
        <v>259</v>
      </c>
      <c r="G165" s="186" t="s">
        <v>251</v>
      </c>
      <c r="H165" s="187">
        <v>50.2</v>
      </c>
      <c r="I165" s="188"/>
      <c r="J165" s="189">
        <f t="shared" si="0"/>
        <v>0</v>
      </c>
      <c r="K165" s="185" t="s">
        <v>126</v>
      </c>
      <c r="L165" s="34"/>
      <c r="M165" s="190" t="s">
        <v>1</v>
      </c>
      <c r="N165" s="191" t="s">
        <v>41</v>
      </c>
      <c r="O165" s="62"/>
      <c r="P165" s="192">
        <f t="shared" si="1"/>
        <v>0</v>
      </c>
      <c r="Q165" s="192">
        <v>0</v>
      </c>
      <c r="R165" s="192">
        <f t="shared" si="2"/>
        <v>0</v>
      </c>
      <c r="S165" s="192">
        <v>0</v>
      </c>
      <c r="T165" s="193">
        <f t="shared" si="3"/>
        <v>0</v>
      </c>
      <c r="AR165" s="194" t="s">
        <v>178</v>
      </c>
      <c r="AT165" s="194" t="s">
        <v>122</v>
      </c>
      <c r="AU165" s="194" t="s">
        <v>83</v>
      </c>
      <c r="AY165" s="13" t="s">
        <v>119</v>
      </c>
      <c r="BE165" s="195">
        <f t="shared" si="4"/>
        <v>0</v>
      </c>
      <c r="BF165" s="195">
        <f t="shared" si="5"/>
        <v>0</v>
      </c>
      <c r="BG165" s="195">
        <f t="shared" si="6"/>
        <v>0</v>
      </c>
      <c r="BH165" s="195">
        <f t="shared" si="7"/>
        <v>0</v>
      </c>
      <c r="BI165" s="195">
        <f t="shared" si="8"/>
        <v>0</v>
      </c>
      <c r="BJ165" s="13" t="s">
        <v>81</v>
      </c>
      <c r="BK165" s="195">
        <f t="shared" si="9"/>
        <v>0</v>
      </c>
      <c r="BL165" s="13" t="s">
        <v>178</v>
      </c>
      <c r="BM165" s="194" t="s">
        <v>260</v>
      </c>
    </row>
    <row r="166" spans="2:65" s="1" customFormat="1" ht="24" customHeight="1">
      <c r="B166" s="30"/>
      <c r="C166" s="183" t="s">
        <v>261</v>
      </c>
      <c r="D166" s="183" t="s">
        <v>122</v>
      </c>
      <c r="E166" s="184" t="s">
        <v>262</v>
      </c>
      <c r="F166" s="185" t="s">
        <v>263</v>
      </c>
      <c r="G166" s="186" t="s">
        <v>205</v>
      </c>
      <c r="H166" s="206"/>
      <c r="I166" s="188"/>
      <c r="J166" s="189">
        <f t="shared" si="0"/>
        <v>0</v>
      </c>
      <c r="K166" s="185" t="s">
        <v>126</v>
      </c>
      <c r="L166" s="34"/>
      <c r="M166" s="190" t="s">
        <v>1</v>
      </c>
      <c r="N166" s="191" t="s">
        <v>41</v>
      </c>
      <c r="O166" s="62"/>
      <c r="P166" s="192">
        <f t="shared" si="1"/>
        <v>0</v>
      </c>
      <c r="Q166" s="192">
        <v>0</v>
      </c>
      <c r="R166" s="192">
        <f t="shared" si="2"/>
        <v>0</v>
      </c>
      <c r="S166" s="192">
        <v>0</v>
      </c>
      <c r="T166" s="193">
        <f t="shared" si="3"/>
        <v>0</v>
      </c>
      <c r="AR166" s="194" t="s">
        <v>178</v>
      </c>
      <c r="AT166" s="194" t="s">
        <v>122</v>
      </c>
      <c r="AU166" s="194" t="s">
        <v>83</v>
      </c>
      <c r="AY166" s="13" t="s">
        <v>119</v>
      </c>
      <c r="BE166" s="195">
        <f t="shared" si="4"/>
        <v>0</v>
      </c>
      <c r="BF166" s="195">
        <f t="shared" si="5"/>
        <v>0</v>
      </c>
      <c r="BG166" s="195">
        <f t="shared" si="6"/>
        <v>0</v>
      </c>
      <c r="BH166" s="195">
        <f t="shared" si="7"/>
        <v>0</v>
      </c>
      <c r="BI166" s="195">
        <f t="shared" si="8"/>
        <v>0</v>
      </c>
      <c r="BJ166" s="13" t="s">
        <v>81</v>
      </c>
      <c r="BK166" s="195">
        <f t="shared" si="9"/>
        <v>0</v>
      </c>
      <c r="BL166" s="13" t="s">
        <v>178</v>
      </c>
      <c r="BM166" s="194" t="s">
        <v>264</v>
      </c>
    </row>
    <row r="167" spans="2:65" s="11" customFormat="1" ht="22.9" customHeight="1">
      <c r="B167" s="167"/>
      <c r="C167" s="168"/>
      <c r="D167" s="169" t="s">
        <v>75</v>
      </c>
      <c r="E167" s="181" t="s">
        <v>265</v>
      </c>
      <c r="F167" s="181" t="s">
        <v>266</v>
      </c>
      <c r="G167" s="168"/>
      <c r="H167" s="168"/>
      <c r="I167" s="171"/>
      <c r="J167" s="182">
        <f>BK167</f>
        <v>0</v>
      </c>
      <c r="K167" s="168"/>
      <c r="L167" s="173"/>
      <c r="M167" s="174"/>
      <c r="N167" s="175"/>
      <c r="O167" s="175"/>
      <c r="P167" s="176">
        <f>SUM(P168:P172)</f>
        <v>0</v>
      </c>
      <c r="Q167" s="175"/>
      <c r="R167" s="176">
        <f>SUM(R168:R172)</f>
        <v>2.8962002000000004</v>
      </c>
      <c r="S167" s="175"/>
      <c r="T167" s="177">
        <f>SUM(T168:T172)</f>
        <v>0.69560280000000008</v>
      </c>
      <c r="AR167" s="178" t="s">
        <v>83</v>
      </c>
      <c r="AT167" s="179" t="s">
        <v>75</v>
      </c>
      <c r="AU167" s="179" t="s">
        <v>81</v>
      </c>
      <c r="AY167" s="178" t="s">
        <v>119</v>
      </c>
      <c r="BK167" s="180">
        <f>SUM(BK168:BK172)</f>
        <v>0</v>
      </c>
    </row>
    <row r="168" spans="2:65" s="1" customFormat="1" ht="24" customHeight="1">
      <c r="B168" s="30"/>
      <c r="C168" s="183" t="s">
        <v>200</v>
      </c>
      <c r="D168" s="183" t="s">
        <v>122</v>
      </c>
      <c r="E168" s="184" t="s">
        <v>267</v>
      </c>
      <c r="F168" s="185" t="s">
        <v>268</v>
      </c>
      <c r="G168" s="186" t="s">
        <v>125</v>
      </c>
      <c r="H168" s="187">
        <v>2243.88</v>
      </c>
      <c r="I168" s="188"/>
      <c r="J168" s="189">
        <f>ROUND(I168*H168,2)</f>
        <v>0</v>
      </c>
      <c r="K168" s="185" t="s">
        <v>1</v>
      </c>
      <c r="L168" s="34"/>
      <c r="M168" s="190" t="s">
        <v>1</v>
      </c>
      <c r="N168" s="191" t="s">
        <v>41</v>
      </c>
      <c r="O168" s="62"/>
      <c r="P168" s="192">
        <f>O168*H168</f>
        <v>0</v>
      </c>
      <c r="Q168" s="192">
        <v>1E-3</v>
      </c>
      <c r="R168" s="192">
        <f>Q168*H168</f>
        <v>2.2438800000000003</v>
      </c>
      <c r="S168" s="192">
        <v>3.1E-4</v>
      </c>
      <c r="T168" s="193">
        <f>S168*H168</f>
        <v>0.69560280000000008</v>
      </c>
      <c r="AR168" s="194" t="s">
        <v>178</v>
      </c>
      <c r="AT168" s="194" t="s">
        <v>122</v>
      </c>
      <c r="AU168" s="194" t="s">
        <v>83</v>
      </c>
      <c r="AY168" s="13" t="s">
        <v>119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3" t="s">
        <v>81</v>
      </c>
      <c r="BK168" s="195">
        <f>ROUND(I168*H168,2)</f>
        <v>0</v>
      </c>
      <c r="BL168" s="13" t="s">
        <v>178</v>
      </c>
      <c r="BM168" s="194" t="s">
        <v>269</v>
      </c>
    </row>
    <row r="169" spans="2:65" s="1" customFormat="1" ht="24" customHeight="1">
      <c r="B169" s="30"/>
      <c r="C169" s="183" t="s">
        <v>270</v>
      </c>
      <c r="D169" s="183" t="s">
        <v>122</v>
      </c>
      <c r="E169" s="184" t="s">
        <v>271</v>
      </c>
      <c r="F169" s="185" t="s">
        <v>272</v>
      </c>
      <c r="G169" s="186" t="s">
        <v>125</v>
      </c>
      <c r="H169" s="187">
        <v>2243.88</v>
      </c>
      <c r="I169" s="188"/>
      <c r="J169" s="189">
        <f>ROUND(I169*H169,2)</f>
        <v>0</v>
      </c>
      <c r="K169" s="185" t="s">
        <v>126</v>
      </c>
      <c r="L169" s="34"/>
      <c r="M169" s="190" t="s">
        <v>1</v>
      </c>
      <c r="N169" s="191" t="s">
        <v>41</v>
      </c>
      <c r="O169" s="62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94" t="s">
        <v>178</v>
      </c>
      <c r="AT169" s="194" t="s">
        <v>122</v>
      </c>
      <c r="AU169" s="194" t="s">
        <v>83</v>
      </c>
      <c r="AY169" s="13" t="s">
        <v>119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3" t="s">
        <v>81</v>
      </c>
      <c r="BK169" s="195">
        <f>ROUND(I169*H169,2)</f>
        <v>0</v>
      </c>
      <c r="BL169" s="13" t="s">
        <v>178</v>
      </c>
      <c r="BM169" s="194" t="s">
        <v>273</v>
      </c>
    </row>
    <row r="170" spans="2:65" s="1" customFormat="1" ht="24" customHeight="1">
      <c r="B170" s="30"/>
      <c r="C170" s="183" t="s">
        <v>274</v>
      </c>
      <c r="D170" s="183" t="s">
        <v>122</v>
      </c>
      <c r="E170" s="184" t="s">
        <v>275</v>
      </c>
      <c r="F170" s="185" t="s">
        <v>276</v>
      </c>
      <c r="G170" s="186" t="s">
        <v>125</v>
      </c>
      <c r="H170" s="187">
        <v>5</v>
      </c>
      <c r="I170" s="188"/>
      <c r="J170" s="189">
        <f>ROUND(I170*H170,2)</f>
        <v>0</v>
      </c>
      <c r="K170" s="185" t="s">
        <v>126</v>
      </c>
      <c r="L170" s="34"/>
      <c r="M170" s="190" t="s">
        <v>1</v>
      </c>
      <c r="N170" s="191" t="s">
        <v>41</v>
      </c>
      <c r="O170" s="62"/>
      <c r="P170" s="192">
        <f>O170*H170</f>
        <v>0</v>
      </c>
      <c r="Q170" s="192">
        <v>2.9E-4</v>
      </c>
      <c r="R170" s="192">
        <f>Q170*H170</f>
        <v>1.4499999999999999E-3</v>
      </c>
      <c r="S170" s="192">
        <v>0</v>
      </c>
      <c r="T170" s="193">
        <f>S170*H170</f>
        <v>0</v>
      </c>
      <c r="AR170" s="194" t="s">
        <v>178</v>
      </c>
      <c r="AT170" s="194" t="s">
        <v>122</v>
      </c>
      <c r="AU170" s="194" t="s">
        <v>83</v>
      </c>
      <c r="AY170" s="13" t="s">
        <v>119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3" t="s">
        <v>81</v>
      </c>
      <c r="BK170" s="195">
        <f>ROUND(I170*H170,2)</f>
        <v>0</v>
      </c>
      <c r="BL170" s="13" t="s">
        <v>178</v>
      </c>
      <c r="BM170" s="194" t="s">
        <v>277</v>
      </c>
    </row>
    <row r="171" spans="2:65" s="1" customFormat="1" ht="24" customHeight="1">
      <c r="B171" s="30"/>
      <c r="C171" s="183" t="s">
        <v>278</v>
      </c>
      <c r="D171" s="183" t="s">
        <v>122</v>
      </c>
      <c r="E171" s="184" t="s">
        <v>279</v>
      </c>
      <c r="F171" s="185" t="s">
        <v>280</v>
      </c>
      <c r="G171" s="186" t="s">
        <v>125</v>
      </c>
      <c r="H171" s="187">
        <v>0.5</v>
      </c>
      <c r="I171" s="188"/>
      <c r="J171" s="189">
        <f>ROUND(I171*H171,2)</f>
        <v>0</v>
      </c>
      <c r="K171" s="185" t="s">
        <v>1</v>
      </c>
      <c r="L171" s="34"/>
      <c r="M171" s="190" t="s">
        <v>1</v>
      </c>
      <c r="N171" s="191" t="s">
        <v>41</v>
      </c>
      <c r="O171" s="62"/>
      <c r="P171" s="192">
        <f>O171*H171</f>
        <v>0</v>
      </c>
      <c r="Q171" s="192">
        <v>2.9E-4</v>
      </c>
      <c r="R171" s="192">
        <f>Q171*H171</f>
        <v>1.45E-4</v>
      </c>
      <c r="S171" s="192">
        <v>0</v>
      </c>
      <c r="T171" s="193">
        <f>S171*H171</f>
        <v>0</v>
      </c>
      <c r="AR171" s="194" t="s">
        <v>178</v>
      </c>
      <c r="AT171" s="194" t="s">
        <v>122</v>
      </c>
      <c r="AU171" s="194" t="s">
        <v>83</v>
      </c>
      <c r="AY171" s="13" t="s">
        <v>119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3" t="s">
        <v>81</v>
      </c>
      <c r="BK171" s="195">
        <f>ROUND(I171*H171,2)</f>
        <v>0</v>
      </c>
      <c r="BL171" s="13" t="s">
        <v>178</v>
      </c>
      <c r="BM171" s="194" t="s">
        <v>281</v>
      </c>
    </row>
    <row r="172" spans="2:65" s="1" customFormat="1" ht="24" customHeight="1">
      <c r="B172" s="30"/>
      <c r="C172" s="183" t="s">
        <v>282</v>
      </c>
      <c r="D172" s="183" t="s">
        <v>122</v>
      </c>
      <c r="E172" s="184" t="s">
        <v>283</v>
      </c>
      <c r="F172" s="185" t="s">
        <v>284</v>
      </c>
      <c r="G172" s="186" t="s">
        <v>125</v>
      </c>
      <c r="H172" s="187">
        <v>2243.88</v>
      </c>
      <c r="I172" s="188"/>
      <c r="J172" s="189">
        <f>ROUND(I172*H172,2)</f>
        <v>0</v>
      </c>
      <c r="K172" s="185" t="s">
        <v>126</v>
      </c>
      <c r="L172" s="34"/>
      <c r="M172" s="190" t="s">
        <v>1</v>
      </c>
      <c r="N172" s="191" t="s">
        <v>41</v>
      </c>
      <c r="O172" s="62"/>
      <c r="P172" s="192">
        <f>O172*H172</f>
        <v>0</v>
      </c>
      <c r="Q172" s="192">
        <v>2.9E-4</v>
      </c>
      <c r="R172" s="192">
        <f>Q172*H172</f>
        <v>0.6507252</v>
      </c>
      <c r="S172" s="192">
        <v>0</v>
      </c>
      <c r="T172" s="193">
        <f>S172*H172</f>
        <v>0</v>
      </c>
      <c r="AR172" s="194" t="s">
        <v>178</v>
      </c>
      <c r="AT172" s="194" t="s">
        <v>122</v>
      </c>
      <c r="AU172" s="194" t="s">
        <v>83</v>
      </c>
      <c r="AY172" s="13" t="s">
        <v>119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3" t="s">
        <v>81</v>
      </c>
      <c r="BK172" s="195">
        <f>ROUND(I172*H172,2)</f>
        <v>0</v>
      </c>
      <c r="BL172" s="13" t="s">
        <v>178</v>
      </c>
      <c r="BM172" s="194" t="s">
        <v>285</v>
      </c>
    </row>
    <row r="173" spans="2:65" s="11" customFormat="1" ht="25.9" customHeight="1">
      <c r="B173" s="167"/>
      <c r="C173" s="168"/>
      <c r="D173" s="169" t="s">
        <v>75</v>
      </c>
      <c r="E173" s="170" t="s">
        <v>286</v>
      </c>
      <c r="F173" s="170" t="s">
        <v>287</v>
      </c>
      <c r="G173" s="168"/>
      <c r="H173" s="168"/>
      <c r="I173" s="171"/>
      <c r="J173" s="172">
        <f>BK173</f>
        <v>0</v>
      </c>
      <c r="K173" s="168"/>
      <c r="L173" s="173"/>
      <c r="M173" s="174"/>
      <c r="N173" s="175"/>
      <c r="O173" s="175"/>
      <c r="P173" s="176">
        <f>P174+P176+P178</f>
        <v>0</v>
      </c>
      <c r="Q173" s="175"/>
      <c r="R173" s="176">
        <f>R174+R176+R178</f>
        <v>0</v>
      </c>
      <c r="S173" s="175"/>
      <c r="T173" s="177">
        <f>T174+T176+T178</f>
        <v>0</v>
      </c>
      <c r="AR173" s="178" t="s">
        <v>143</v>
      </c>
      <c r="AT173" s="179" t="s">
        <v>75</v>
      </c>
      <c r="AU173" s="179" t="s">
        <v>76</v>
      </c>
      <c r="AY173" s="178" t="s">
        <v>119</v>
      </c>
      <c r="BK173" s="180">
        <f>BK174+BK176+BK178</f>
        <v>0</v>
      </c>
    </row>
    <row r="174" spans="2:65" s="11" customFormat="1" ht="22.9" customHeight="1">
      <c r="B174" s="167"/>
      <c r="C174" s="168"/>
      <c r="D174" s="169" t="s">
        <v>75</v>
      </c>
      <c r="E174" s="181" t="s">
        <v>288</v>
      </c>
      <c r="F174" s="181" t="s">
        <v>289</v>
      </c>
      <c r="G174" s="168"/>
      <c r="H174" s="168"/>
      <c r="I174" s="171"/>
      <c r="J174" s="182">
        <f>BK174</f>
        <v>0</v>
      </c>
      <c r="K174" s="168"/>
      <c r="L174" s="173"/>
      <c r="M174" s="174"/>
      <c r="N174" s="175"/>
      <c r="O174" s="175"/>
      <c r="P174" s="176">
        <f>P175</f>
        <v>0</v>
      </c>
      <c r="Q174" s="175"/>
      <c r="R174" s="176">
        <f>R175</f>
        <v>0</v>
      </c>
      <c r="S174" s="175"/>
      <c r="T174" s="177">
        <f>T175</f>
        <v>0</v>
      </c>
      <c r="AR174" s="178" t="s">
        <v>143</v>
      </c>
      <c r="AT174" s="179" t="s">
        <v>75</v>
      </c>
      <c r="AU174" s="179" t="s">
        <v>81</v>
      </c>
      <c r="AY174" s="178" t="s">
        <v>119</v>
      </c>
      <c r="BK174" s="180">
        <f>BK175</f>
        <v>0</v>
      </c>
    </row>
    <row r="175" spans="2:65" s="1" customFormat="1" ht="16.5" customHeight="1">
      <c r="B175" s="30"/>
      <c r="C175" s="183" t="s">
        <v>290</v>
      </c>
      <c r="D175" s="183" t="s">
        <v>122</v>
      </c>
      <c r="E175" s="184" t="s">
        <v>291</v>
      </c>
      <c r="F175" s="185" t="s">
        <v>289</v>
      </c>
      <c r="G175" s="186" t="s">
        <v>135</v>
      </c>
      <c r="H175" s="187">
        <v>1</v>
      </c>
      <c r="I175" s="188"/>
      <c r="J175" s="189">
        <f>ROUND(I175*H175,2)</f>
        <v>0</v>
      </c>
      <c r="K175" s="185" t="s">
        <v>126</v>
      </c>
      <c r="L175" s="34"/>
      <c r="M175" s="190" t="s">
        <v>1</v>
      </c>
      <c r="N175" s="191" t="s">
        <v>41</v>
      </c>
      <c r="O175" s="62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194" t="s">
        <v>292</v>
      </c>
      <c r="AT175" s="194" t="s">
        <v>122</v>
      </c>
      <c r="AU175" s="194" t="s">
        <v>83</v>
      </c>
      <c r="AY175" s="13" t="s">
        <v>119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3" t="s">
        <v>81</v>
      </c>
      <c r="BK175" s="195">
        <f>ROUND(I175*H175,2)</f>
        <v>0</v>
      </c>
      <c r="BL175" s="13" t="s">
        <v>292</v>
      </c>
      <c r="BM175" s="194" t="s">
        <v>293</v>
      </c>
    </row>
    <row r="176" spans="2:65" s="11" customFormat="1" ht="22.9" customHeight="1">
      <c r="B176" s="167"/>
      <c r="C176" s="168"/>
      <c r="D176" s="169" t="s">
        <v>75</v>
      </c>
      <c r="E176" s="181" t="s">
        <v>294</v>
      </c>
      <c r="F176" s="181" t="s">
        <v>295</v>
      </c>
      <c r="G176" s="168"/>
      <c r="H176" s="168"/>
      <c r="I176" s="171"/>
      <c r="J176" s="182">
        <f>BK176</f>
        <v>0</v>
      </c>
      <c r="K176" s="168"/>
      <c r="L176" s="173"/>
      <c r="M176" s="174"/>
      <c r="N176" s="175"/>
      <c r="O176" s="175"/>
      <c r="P176" s="176">
        <f>P177</f>
        <v>0</v>
      </c>
      <c r="Q176" s="175"/>
      <c r="R176" s="176">
        <f>R177</f>
        <v>0</v>
      </c>
      <c r="S176" s="175"/>
      <c r="T176" s="177">
        <f>T177</f>
        <v>0</v>
      </c>
      <c r="AR176" s="178" t="s">
        <v>143</v>
      </c>
      <c r="AT176" s="179" t="s">
        <v>75</v>
      </c>
      <c r="AU176" s="179" t="s">
        <v>81</v>
      </c>
      <c r="AY176" s="178" t="s">
        <v>119</v>
      </c>
      <c r="BK176" s="180">
        <f>BK177</f>
        <v>0</v>
      </c>
    </row>
    <row r="177" spans="2:65" s="1" customFormat="1" ht="16.5" customHeight="1">
      <c r="B177" s="30"/>
      <c r="C177" s="183" t="s">
        <v>296</v>
      </c>
      <c r="D177" s="183" t="s">
        <v>122</v>
      </c>
      <c r="E177" s="184" t="s">
        <v>297</v>
      </c>
      <c r="F177" s="185" t="s">
        <v>298</v>
      </c>
      <c r="G177" s="186" t="s">
        <v>135</v>
      </c>
      <c r="H177" s="187">
        <v>1</v>
      </c>
      <c r="I177" s="188"/>
      <c r="J177" s="189">
        <f>ROUND(I177*H177,2)</f>
        <v>0</v>
      </c>
      <c r="K177" s="185" t="s">
        <v>126</v>
      </c>
      <c r="L177" s="34"/>
      <c r="M177" s="190" t="s">
        <v>1</v>
      </c>
      <c r="N177" s="191" t="s">
        <v>41</v>
      </c>
      <c r="O177" s="62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94" t="s">
        <v>292</v>
      </c>
      <c r="AT177" s="194" t="s">
        <v>122</v>
      </c>
      <c r="AU177" s="194" t="s">
        <v>83</v>
      </c>
      <c r="AY177" s="13" t="s">
        <v>119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3" t="s">
        <v>81</v>
      </c>
      <c r="BK177" s="195">
        <f>ROUND(I177*H177,2)</f>
        <v>0</v>
      </c>
      <c r="BL177" s="13" t="s">
        <v>292</v>
      </c>
      <c r="BM177" s="194" t="s">
        <v>299</v>
      </c>
    </row>
    <row r="178" spans="2:65" s="11" customFormat="1" ht="22.9" customHeight="1">
      <c r="B178" s="167"/>
      <c r="C178" s="168"/>
      <c r="D178" s="169" t="s">
        <v>75</v>
      </c>
      <c r="E178" s="181" t="s">
        <v>300</v>
      </c>
      <c r="F178" s="181" t="s">
        <v>301</v>
      </c>
      <c r="G178" s="168"/>
      <c r="H178" s="168"/>
      <c r="I178" s="171"/>
      <c r="J178" s="182">
        <f>BK178</f>
        <v>0</v>
      </c>
      <c r="K178" s="168"/>
      <c r="L178" s="173"/>
      <c r="M178" s="174"/>
      <c r="N178" s="175"/>
      <c r="O178" s="175"/>
      <c r="P178" s="176">
        <f>P179</f>
        <v>0</v>
      </c>
      <c r="Q178" s="175"/>
      <c r="R178" s="176">
        <f>R179</f>
        <v>0</v>
      </c>
      <c r="S178" s="175"/>
      <c r="T178" s="177">
        <f>T179</f>
        <v>0</v>
      </c>
      <c r="AR178" s="178" t="s">
        <v>143</v>
      </c>
      <c r="AT178" s="179" t="s">
        <v>75</v>
      </c>
      <c r="AU178" s="179" t="s">
        <v>81</v>
      </c>
      <c r="AY178" s="178" t="s">
        <v>119</v>
      </c>
      <c r="BK178" s="180">
        <f>BK179</f>
        <v>0</v>
      </c>
    </row>
    <row r="179" spans="2:65" s="1" customFormat="1" ht="16.5" customHeight="1">
      <c r="B179" s="30"/>
      <c r="C179" s="183" t="s">
        <v>302</v>
      </c>
      <c r="D179" s="183" t="s">
        <v>122</v>
      </c>
      <c r="E179" s="184" t="s">
        <v>303</v>
      </c>
      <c r="F179" s="185" t="s">
        <v>301</v>
      </c>
      <c r="G179" s="186" t="s">
        <v>135</v>
      </c>
      <c r="H179" s="187">
        <v>1</v>
      </c>
      <c r="I179" s="188"/>
      <c r="J179" s="189">
        <f>ROUND(I179*H179,2)</f>
        <v>0</v>
      </c>
      <c r="K179" s="185" t="s">
        <v>126</v>
      </c>
      <c r="L179" s="34"/>
      <c r="M179" s="207" t="s">
        <v>1</v>
      </c>
      <c r="N179" s="208" t="s">
        <v>41</v>
      </c>
      <c r="O179" s="209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94" t="s">
        <v>292</v>
      </c>
      <c r="AT179" s="194" t="s">
        <v>122</v>
      </c>
      <c r="AU179" s="194" t="s">
        <v>83</v>
      </c>
      <c r="AY179" s="13" t="s">
        <v>119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3" t="s">
        <v>81</v>
      </c>
      <c r="BK179" s="195">
        <f>ROUND(I179*H179,2)</f>
        <v>0</v>
      </c>
      <c r="BL179" s="13" t="s">
        <v>292</v>
      </c>
      <c r="BM179" s="194" t="s">
        <v>304</v>
      </c>
    </row>
    <row r="180" spans="2:65" s="1" customFormat="1" ht="6.95" customHeight="1">
      <c r="B180" s="45"/>
      <c r="C180" s="46"/>
      <c r="D180" s="46"/>
      <c r="E180" s="46"/>
      <c r="F180" s="46"/>
      <c r="G180" s="46"/>
      <c r="H180" s="46"/>
      <c r="I180" s="133"/>
      <c r="J180" s="46"/>
      <c r="K180" s="46"/>
      <c r="L180" s="34"/>
    </row>
  </sheetData>
  <sheetProtection algorithmName="SHA-512" hashValue="vYZwuUpBVaYYESteTtsn9imUlOq1RRBJO8zL+t1vklvvoRrWQqIke3HVEToOQ6i2CWuvdYGlrPHaJmkUqKsTkQ==" saltValue="ewhh0OQwde+akKsWCRCaQP001nWC2Gi5UxB7IEQLCDN/HZXTwipNUwFdftl8Hl42kJ9lYx/pqO7HlNWBlVvHPw==" spinCount="100000" sheet="1" objects="1" scenarios="1" formatColumns="0" formatRows="0" autoFilter="0"/>
  <autoFilter ref="C125:K179"/>
  <mergeCells count="6">
    <mergeCell ref="L2:V2"/>
    <mergeCell ref="E7:H7"/>
    <mergeCell ref="E16:H16"/>
    <mergeCell ref="E25:H25"/>
    <mergeCell ref="E85:H85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Kounicova67 - Opravy v ka...</vt:lpstr>
      <vt:lpstr>'Kounicova67 - Opravy v ka...'!Názvy_tisku</vt:lpstr>
      <vt:lpstr>'Rekapitulace stavby'!Názvy_tisku</vt:lpstr>
      <vt:lpstr>'Kounicova67 - Opravy v ka...'!Oblast_tisku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Eva-TOSH\Eva</dc:creator>
  <cp:lastModifiedBy>Marečková Anna</cp:lastModifiedBy>
  <dcterms:created xsi:type="dcterms:W3CDTF">2019-05-26T12:49:13Z</dcterms:created>
  <dcterms:modified xsi:type="dcterms:W3CDTF">2019-10-10T06:18:50Z</dcterms:modified>
</cp:coreProperties>
</file>