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kapitulace stavby" sheetId="1" state="visible" r:id="rId2"/>
    <sheet name="Josefska21,9 - Oprava kou..." sheetId="2" state="visible" r:id="rId3"/>
  </sheets>
  <definedNames>
    <definedName function="false" hidden="false" localSheetId="1" name="_xlnm.Print_Area" vbProcedure="false">'Josefska21,9 - Oprava kou...'!$C$4:$J$76,'Josefska21,9 - Oprava kou...'!$C$82:$J$116,'Josefska21,9 - Oprava kou...'!$C$122:$K$307</definedName>
    <definedName function="false" hidden="false" localSheetId="1" name="_xlnm.Print_Titles" vbProcedure="false">'Josefska21,9 - Oprava kou...'!$132:$132</definedName>
    <definedName function="false" hidden="true" localSheetId="1" name="_xlnm._FilterDatabase" vbProcedure="false">'Josefska21,9 - Oprava kou...'!$C$132:$K$307</definedName>
    <definedName function="false" hidden="false" localSheetId="0" name="_xlnm.Print_Area" vbProcedure="false">'Rekapitulace stavby'!$D$4:$AO$76,'Rekapitulace stavby'!$C$82:$AQ$96</definedName>
    <definedName function="false" hidden="false" localSheetId="0" name="_xlnm.Print_Titles" vbProcedure="false">'Rekapitulace stavby'!$92:$92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<sst xmlns="http://schemas.openxmlformats.org/spreadsheetml/2006/main" count="2259" uniqueCount="635">
  <si>
    <t xml:space="preserve">Export Komplet</t>
  </si>
  <si>
    <t xml:space="preserve">2.0</t>
  </si>
  <si>
    <t xml:space="preserve">False</t>
  </si>
  <si>
    <t xml:space="preserve">{3c6deb27-a5bb-4351-81f2-70c048a6ac34}</t>
  </si>
  <si>
    <t xml:space="preserve">&gt;&gt;  skryté sloupce  &lt;&lt;</t>
  </si>
  <si>
    <t xml:space="preserve">0,01</t>
  </si>
  <si>
    <t xml:space="preserve">21</t>
  </si>
  <si>
    <t xml:space="preserve">15</t>
  </si>
  <si>
    <t xml:space="preserve">REKAPITULACE STAVBY</t>
  </si>
  <si>
    <t xml:space="preserve">v ---  níže se nacházejí doplnkové a pomocné údaje k sestavám  --- v</t>
  </si>
  <si>
    <t xml:space="preserve">Návod na vyplnění</t>
  </si>
  <si>
    <t xml:space="preserve">0,001</t>
  </si>
  <si>
    <t xml:space="preserve">Kód:</t>
  </si>
  <si>
    <t xml:space="preserve">Josefska21,9</t>
  </si>
  <si>
    <t xml:space="preserve">Měnit lze pouze buňky se žlutým podbarvením!_x005F_x000d_
_x005F_x000d_
1) na prvním listu Rekapitulace stavby vyplňte v sestavě_x005F_x000d_
_x005F_x000d_
    a) Souhrnný list_x005F_x000d_
       - údaje o Uchazeči_x005F_x000d_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Uchazeči, pokud se liší od údajů o Uchazeči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případě potřeby poznámku (ta je ve skrytém sloupci)</t>
  </si>
  <si>
    <t xml:space="preserve">Stavba:</t>
  </si>
  <si>
    <t xml:space="preserve">Oprava koupelny v bytě č.9</t>
  </si>
  <si>
    <t xml:space="preserve">KSO:</t>
  </si>
  <si>
    <t xml:space="preserve">CC-CZ:</t>
  </si>
  <si>
    <t xml:space="preserve">Místo:</t>
  </si>
  <si>
    <t xml:space="preserve">Josefská 21, Brno</t>
  </si>
  <si>
    <t xml:space="preserve">Datum:</t>
  </si>
  <si>
    <t xml:space="preserve">30. 8. 2020</t>
  </si>
  <si>
    <t xml:space="preserve">Zadavatel:</t>
  </si>
  <si>
    <t xml:space="preserve">IČ:</t>
  </si>
  <si>
    <t xml:space="preserve">mmBrna,OSM,Husova 3,Brno </t>
  </si>
  <si>
    <t xml:space="preserve">DIČ:</t>
  </si>
  <si>
    <t xml:space="preserve">Uchazeč:</t>
  </si>
  <si>
    <t xml:space="preserve">Vyplň údaj</t>
  </si>
  <si>
    <t xml:space="preserve">Projektant:</t>
  </si>
  <si>
    <t xml:space="preserve">R.Volková</t>
  </si>
  <si>
    <t xml:space="preserve">True</t>
  </si>
  <si>
    <t xml:space="preserve">Zpracovatel:</t>
  </si>
  <si>
    <t xml:space="preserve">Poznámka:</t>
  </si>
  <si>
    <t xml:space="preserve">Cena bez DPH</t>
  </si>
  <si>
    <t xml:space="preserve">Sazba daně</t>
  </si>
  <si>
    <t xml:space="preserve">Základ daně</t>
  </si>
  <si>
    <t xml:space="preserve">Výše daně</t>
  </si>
  <si>
    <t xml:space="preserve">DPH</t>
  </si>
  <si>
    <t xml:space="preserve">základní</t>
  </si>
  <si>
    <t xml:space="preserve">snížená</t>
  </si>
  <si>
    <t xml:space="preserve">zákl. přenesená</t>
  </si>
  <si>
    <t xml:space="preserve">sníž. přenesená</t>
  </si>
  <si>
    <t xml:space="preserve">nulová</t>
  </si>
  <si>
    <t xml:space="preserve">Cena s DPH</t>
  </si>
  <si>
    <t xml:space="preserve">v</t>
  </si>
  <si>
    <t xml:space="preserve">CZK</t>
  </si>
  <si>
    <t xml:space="preserve">Projektant</t>
  </si>
  <si>
    <t xml:space="preserve">Zpracovatel</t>
  </si>
  <si>
    <t xml:space="preserve">Datum a podpis:</t>
  </si>
  <si>
    <t xml:space="preserve">Razítko</t>
  </si>
  <si>
    <t xml:space="preserve">Objednavatel</t>
  </si>
  <si>
    <t xml:space="preserve">Uchazeč</t>
  </si>
  <si>
    <t xml:space="preserve">REKAPITULACE OBJEKTŮ STAVBY A SOUPISŮ PRACÍ</t>
  </si>
  <si>
    <t xml:space="preserve">Informatívní údaje z listů zakázek</t>
  </si>
  <si>
    <t xml:space="preserve">Kód</t>
  </si>
  <si>
    <t xml:space="preserve">Popis</t>
  </si>
  <si>
    <t xml:space="preserve">Cena bez DPH [CZK]</t>
  </si>
  <si>
    <t xml:space="preserve">Cena s DPH [CZK]</t>
  </si>
  <si>
    <t xml:space="preserve">Typ</t>
  </si>
  <si>
    <t xml:space="preserve">z toho Ostat._x005F_x000d_
náklady [CZK]</t>
  </si>
  <si>
    <t xml:space="preserve">DPH [CZK]</t>
  </si>
  <si>
    <t xml:space="preserve">Normohodiny [h]</t>
  </si>
  <si>
    <t xml:space="preserve">DPH základní [CZK]</t>
  </si>
  <si>
    <t xml:space="preserve">DPH snížená [CZK]</t>
  </si>
  <si>
    <t xml:space="preserve">DPH základní přenesená_x005F_x000d_
[CZK]</t>
  </si>
  <si>
    <t xml:space="preserve">DPH snížená přenesená_x005F_x000d_
[CZK]</t>
  </si>
  <si>
    <t xml:space="preserve">Základna_x005F_x000d_
DPH základní</t>
  </si>
  <si>
    <t xml:space="preserve">Základna_x005F_x000d_
DPH snížená</t>
  </si>
  <si>
    <t xml:space="preserve">Základna_x005F_x000d_
DPH zákl. přenesená</t>
  </si>
  <si>
    <t xml:space="preserve">Základna_x005F_x000d_
DPH sníž. přenesená</t>
  </si>
  <si>
    <t xml:space="preserve">Základna_x005F_x000d_
DPH nulová</t>
  </si>
  <si>
    <t xml:space="preserve">Náklady z rozpočtů</t>
  </si>
  <si>
    <t xml:space="preserve">D</t>
  </si>
  <si>
    <t xml:space="preserve">0</t>
  </si>
  <si>
    <t xml:space="preserve">IMPORT</t>
  </si>
  <si>
    <t xml:space="preserve">{00000000-0000-0000-0000-000000000000}</t>
  </si>
  <si>
    <t xml:space="preserve">/</t>
  </si>
  <si>
    <t xml:space="preserve">STA</t>
  </si>
  <si>
    <t xml:space="preserve">1</t>
  </si>
  <si>
    <t xml:space="preserve">###NOINSERT###</t>
  </si>
  <si>
    <t xml:space="preserve">KRYCÍ LIST SOUPISU PRACÍ</t>
  </si>
  <si>
    <t xml:space="preserve">REKAPITULACE ČLENĚNÍ SOUPISU PRACÍ</t>
  </si>
  <si>
    <t xml:space="preserve">Kód dílu - Popis</t>
  </si>
  <si>
    <t xml:space="preserve">Cena celkem [CZK]</t>
  </si>
  <si>
    <t xml:space="preserve">Náklady ze soupisu prací</t>
  </si>
  <si>
    <t xml:space="preserve">-1</t>
  </si>
  <si>
    <t xml:space="preserve">HSV - Práce a dodávky HSV</t>
  </si>
  <si>
    <t xml:space="preserve">    1 - Ostatní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</si>
  <si>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</si>
  <si>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</si>
  <si>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</si>
  <si>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</si>
  <si>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</si>
  <si>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</si>
  <si>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</si>
  <si>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</si>
  <si>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</si>
  <si>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</si>
  <si>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</si>
  <si>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</si>
  <si>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</si>
  <si>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</si>
  <si>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HZS - Hodinové zúčtovací sazby</t>
  </si>
  <si>
    <t xml:space="preserve"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</si>
  <si>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</si>
  <si>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</si>
  <si>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</si>
  <si>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SOUPIS PRACÍ</t>
  </si>
  <si>
    <t xml:space="preserve">PČ</t>
  </si>
  <si>
    <t xml:space="preserve">MJ</t>
  </si>
  <si>
    <t xml:space="preserve">Množství</t>
  </si>
  <si>
    <t xml:space="preserve">J.cena [CZK]</t>
  </si>
  <si>
    <t xml:space="preserve">Cenová soustava</t>
  </si>
  <si>
    <t xml:space="preserve">J. Nh [h]</t>
  </si>
  <si>
    <t xml:space="preserve">Nh celkem [h]</t>
  </si>
  <si>
    <t xml:space="preserve">J. hmotnost [t]</t>
  </si>
  <si>
    <t xml:space="preserve">Hmotnost celkem [t]</t>
  </si>
  <si>
    <t xml:space="preserve">J. suť [t]</t>
  </si>
  <si>
    <t xml:space="preserve">Suť Celkem [t]</t>
  </si>
  <si>
    <t xml:space="preserve">Náklady soupisu celkem</t>
  </si>
  <si>
    <t xml:space="preserve">HSV</t>
  </si>
  <si>
    <t xml:space="preserve">Práce a dodávky HSV</t>
  </si>
  <si>
    <t xml:space="preserve">ROZPOCET</t>
  </si>
  <si>
    <t xml:space="preserve">Ostatní</t>
  </si>
  <si>
    <t xml:space="preserve">K</t>
  </si>
  <si>
    <t xml:space="preserve">1-pol.2</t>
  </si>
  <si>
    <t xml:space="preserve">Zapravení drážek</t>
  </si>
  <si>
    <t xml:space="preserve">sada</t>
  </si>
  <si>
    <t xml:space="preserve">4</t>
  </si>
  <si>
    <t xml:space="preserve">2</t>
  </si>
  <si>
    <t xml:space="preserve">745224753</t>
  </si>
  <si>
    <t xml:space="preserve">6</t>
  </si>
  <si>
    <t xml:space="preserve">Úpravy povrchů, podlahy a osazování výplní</t>
  </si>
  <si>
    <t xml:space="preserve">612135101</t>
  </si>
  <si>
    <t xml:space="preserve">Hrubá výplň rýh ve stěnách maltou jakékoli šířky rýhy</t>
  </si>
  <si>
    <t xml:space="preserve">m2</t>
  </si>
  <si>
    <t xml:space="preserve">CS ÚRS 2020 01</t>
  </si>
  <si>
    <t xml:space="preserve">-668113967</t>
  </si>
  <si>
    <t xml:space="preserve">VV</t>
  </si>
  <si>
    <t xml:space="preserve">(12+10+8)*0,07</t>
  </si>
  <si>
    <t xml:space="preserve">Součet</t>
  </si>
  <si>
    <t xml:space="preserve">3</t>
  </si>
  <si>
    <t xml:space="preserve">612321121</t>
  </si>
  <si>
    <t xml:space="preserve">Vápenocementová omítka hladká jednovrstvá vnitřních stěn</t>
  </si>
  <si>
    <t xml:space="preserve">162553727</t>
  </si>
  <si>
    <t xml:space="preserve">(2,85+1,7)*2*1,6-0,7*1,6</t>
  </si>
  <si>
    <t xml:space="preserve">612321191</t>
  </si>
  <si>
    <t xml:space="preserve">Příplatek k vápenocementové omítce vnitřních stěn za každých dalších 5 mm tloušťky 2x</t>
  </si>
  <si>
    <t xml:space="preserve">1494905942</t>
  </si>
  <si>
    <t xml:space="preserve">5</t>
  </si>
  <si>
    <t xml:space="preserve">612325422</t>
  </si>
  <si>
    <t xml:space="preserve">Oprava vnitřní vápenocementové štukové omítky stěn v rozsahu plochy do 30%</t>
  </si>
  <si>
    <t xml:space="preserve">1308178884</t>
  </si>
  <si>
    <t xml:space="preserve">(2,85+1,7)*2*1,5-0,7*0,5</t>
  </si>
  <si>
    <t xml:space="preserve">612-pc 1</t>
  </si>
  <si>
    <t xml:space="preserve">Soklík u sprchy v 10cm</t>
  </si>
  <si>
    <t xml:space="preserve">m</t>
  </si>
  <si>
    <t xml:space="preserve">-1594041462</t>
  </si>
  <si>
    <t xml:space="preserve">1,7</t>
  </si>
  <si>
    <t xml:space="preserve">7</t>
  </si>
  <si>
    <t xml:space="preserve">632450134</t>
  </si>
  <si>
    <t xml:space="preserve">Oprava podlahy,vyspádování podlahy ve sprše</t>
  </si>
  <si>
    <t xml:space="preserve">-366443160</t>
  </si>
  <si>
    <t xml:space="preserve">1*1,75</t>
  </si>
  <si>
    <t xml:space="preserve">9</t>
  </si>
  <si>
    <t xml:space="preserve">Ostatní konstrukce a práce, bourání</t>
  </si>
  <si>
    <t xml:space="preserve">8</t>
  </si>
  <si>
    <t xml:space="preserve">949101111</t>
  </si>
  <si>
    <t xml:space="preserve">Lešení pomocné pro objekty pozemních staveb s lešeňovou podlahou v do 1,9 m zatížení do 150 kg/m2</t>
  </si>
  <si>
    <t xml:space="preserve">547824812</t>
  </si>
  <si>
    <t xml:space="preserve">2,85*1,7</t>
  </si>
  <si>
    <t xml:space="preserve">949-pc 1</t>
  </si>
  <si>
    <t xml:space="preserve">Demontáž a likvidace-poliček,skřiňky</t>
  </si>
  <si>
    <t xml:space="preserve">145156163</t>
  </si>
  <si>
    <t xml:space="preserve">10</t>
  </si>
  <si>
    <t xml:space="preserve">952901111</t>
  </si>
  <si>
    <t xml:space="preserve">Vyčištění budov bytové a občanské výstavby při výšce podlaží do 4 m</t>
  </si>
  <si>
    <t xml:space="preserve">1536211086</t>
  </si>
  <si>
    <t xml:space="preserve">11</t>
  </si>
  <si>
    <t xml:space="preserve">962031132</t>
  </si>
  <si>
    <t xml:space="preserve">Bourání obezdívky vany z cihel pálených na MVC tl do 100 mm</t>
  </si>
  <si>
    <t xml:space="preserve">1866303901</t>
  </si>
  <si>
    <t xml:space="preserve">(0,75+1,8)*0,5</t>
  </si>
  <si>
    <t xml:space="preserve">12</t>
  </si>
  <si>
    <t xml:space="preserve">973031616</t>
  </si>
  <si>
    <t xml:space="preserve">Vysekání kapes ve zdivu cihelném na MV nebo MVC pro špalíky do 100x100x50 mm</t>
  </si>
  <si>
    <t xml:space="preserve">kus</t>
  </si>
  <si>
    <t xml:space="preserve">-1288767923</t>
  </si>
  <si>
    <t xml:space="preserve">13</t>
  </si>
  <si>
    <t xml:space="preserve">974031121</t>
  </si>
  <si>
    <t xml:space="preserve">Vysekání rýh ve zdivu cihelném hl do 30 mm š do 30 mm</t>
  </si>
  <si>
    <t xml:space="preserve">-495693440</t>
  </si>
  <si>
    <t xml:space="preserve">14</t>
  </si>
  <si>
    <t xml:space="preserve">974031132</t>
  </si>
  <si>
    <t xml:space="preserve">Vysekání rýh ve zdivu cihelném hl do 50 mm š do 70 mm</t>
  </si>
  <si>
    <t xml:space="preserve">904928717</t>
  </si>
  <si>
    <t xml:space="preserve">974031142</t>
  </si>
  <si>
    <t xml:space="preserve">Vysekání rýh ve zdivu cihelném hl do 70 mm š do 70 mm</t>
  </si>
  <si>
    <t xml:space="preserve">-142187798</t>
  </si>
  <si>
    <t xml:space="preserve">16</t>
  </si>
  <si>
    <t xml:space="preserve">977131119</t>
  </si>
  <si>
    <t xml:space="preserve">Vrty příklepovými vrtáky D do 32 mm do cihelného zdiva nebo prostého betonu</t>
  </si>
  <si>
    <t xml:space="preserve">-10581418</t>
  </si>
  <si>
    <t xml:space="preserve">17</t>
  </si>
  <si>
    <t xml:space="preserve">978013141</t>
  </si>
  <si>
    <t xml:space="preserve">Otlučení (osekání) vnitřní vápenné nebo vápenocementové omítky stěn v rozsahu do 30 %</t>
  </si>
  <si>
    <t xml:space="preserve">558472454</t>
  </si>
  <si>
    <t xml:space="preserve">13,3</t>
  </si>
  <si>
    <t xml:space="preserve">18</t>
  </si>
  <si>
    <t xml:space="preserve">978013191</t>
  </si>
  <si>
    <t xml:space="preserve">Otlučení (osekání) vnitřní vápenné nebo vápenocementové omítky stěn v rozsahu do 100 %</t>
  </si>
  <si>
    <t xml:space="preserve">1086810166</t>
  </si>
  <si>
    <t xml:space="preserve">19</t>
  </si>
  <si>
    <t xml:space="preserve">978059541</t>
  </si>
  <si>
    <t xml:space="preserve">Odsekání a odebrání obkladů stěn z vnitřních obkládaček plochy přes 1 m2</t>
  </si>
  <si>
    <t xml:space="preserve">-1022080755</t>
  </si>
  <si>
    <t xml:space="preserve">997</t>
  </si>
  <si>
    <t xml:space="preserve">Přesun sutě</t>
  </si>
  <si>
    <t xml:space="preserve">20</t>
  </si>
  <si>
    <t xml:space="preserve">997013211</t>
  </si>
  <si>
    <t xml:space="preserve">Vnitrostaveništní doprava suti a vybouraných hmot pro budovy v do 6 m ručně</t>
  </si>
  <si>
    <t xml:space="preserve">t</t>
  </si>
  <si>
    <t xml:space="preserve">-1848597126</t>
  </si>
  <si>
    <t xml:space="preserve">997013501</t>
  </si>
  <si>
    <t xml:space="preserve">Odvoz suti a vybouraných hmot na skládku nebo meziskládku do 1 km se složením</t>
  </si>
  <si>
    <t xml:space="preserve">1616931624</t>
  </si>
  <si>
    <t xml:space="preserve">22</t>
  </si>
  <si>
    <t xml:space="preserve">997013509</t>
  </si>
  <si>
    <t xml:space="preserve">Příplatek k odvozu suti a vybouraných hmot na skládku ZKD 1 km přes 1 km</t>
  </si>
  <si>
    <t xml:space="preserve">727642724</t>
  </si>
  <si>
    <t xml:space="preserve">2,356*24 'Přepočtené koeficientem množství</t>
  </si>
  <si>
    <t xml:space="preserve">23</t>
  </si>
  <si>
    <t xml:space="preserve">997013601</t>
  </si>
  <si>
    <t xml:space="preserve">Poplatek za uložení na skládce (skládkovné) stavebního odpadu </t>
  </si>
  <si>
    <t xml:space="preserve">2072609897</t>
  </si>
  <si>
    <t xml:space="preserve">998</t>
  </si>
  <si>
    <t xml:space="preserve">Přesun hmot</t>
  </si>
  <si>
    <t xml:space="preserve">24</t>
  </si>
  <si>
    <t xml:space="preserve">998018002</t>
  </si>
  <si>
    <t xml:space="preserve">Přesun hmot ruční pro budovy v do 12 m</t>
  </si>
  <si>
    <t xml:space="preserve">-544319833</t>
  </si>
  <si>
    <t xml:space="preserve">PSV</t>
  </si>
  <si>
    <t xml:space="preserve">Práce a dodávky PSV</t>
  </si>
  <si>
    <t xml:space="preserve">721</t>
  </si>
  <si>
    <t xml:space="preserve">Zdravotechnika - vnitřní kanalizace</t>
  </si>
  <si>
    <t xml:space="preserve">25</t>
  </si>
  <si>
    <t xml:space="preserve">721170973</t>
  </si>
  <si>
    <t xml:space="preserve">Potrubí z PVC krácení trub DN 70</t>
  </si>
  <si>
    <t xml:space="preserve">1849124524</t>
  </si>
  <si>
    <t xml:space="preserve">26</t>
  </si>
  <si>
    <t xml:space="preserve">721171803</t>
  </si>
  <si>
    <t xml:space="preserve">Demontáž potrubí z PVC do D 75</t>
  </si>
  <si>
    <t xml:space="preserve">1787058827</t>
  </si>
  <si>
    <t xml:space="preserve">27</t>
  </si>
  <si>
    <t xml:space="preserve">721171904</t>
  </si>
  <si>
    <t xml:space="preserve">Potrubí z PP vsazení odbočky do hrdla DN 75</t>
  </si>
  <si>
    <t xml:space="preserve">129570050</t>
  </si>
  <si>
    <t xml:space="preserve">28</t>
  </si>
  <si>
    <t xml:space="preserve">721171914</t>
  </si>
  <si>
    <t xml:space="preserve">Potrubí z PP propojení potrubí DN 75</t>
  </si>
  <si>
    <t xml:space="preserve">-1176396410</t>
  </si>
  <si>
    <t xml:space="preserve">29</t>
  </si>
  <si>
    <t xml:space="preserve">721174042</t>
  </si>
  <si>
    <t xml:space="preserve">Potrubí kanalizační z PP připojovací DN 40</t>
  </si>
  <si>
    <t xml:space="preserve">-1768045181</t>
  </si>
  <si>
    <t xml:space="preserve">30</t>
  </si>
  <si>
    <t xml:space="preserve">721174043</t>
  </si>
  <si>
    <t xml:space="preserve">Potrubí kanalizační z PP připojovací DN 50</t>
  </si>
  <si>
    <t xml:space="preserve">-562515536</t>
  </si>
  <si>
    <t xml:space="preserve">31</t>
  </si>
  <si>
    <t xml:space="preserve">721194104</t>
  </si>
  <si>
    <t xml:space="preserve">Vyvedení a upevnění odpadních výpustek DN 40</t>
  </si>
  <si>
    <t xml:space="preserve">779948841</t>
  </si>
  <si>
    <t xml:space="preserve">"pračka"1</t>
  </si>
  <si>
    <t xml:space="preserve">"umyvadlo"1</t>
  </si>
  <si>
    <t xml:space="preserve">"sprcha"1</t>
  </si>
  <si>
    <t xml:space="preserve">32</t>
  </si>
  <si>
    <t xml:space="preserve">721211403</t>
  </si>
  <si>
    <t xml:space="preserve">Vpusť podlahová s vodorovným odtokem DN 50/75 s kulovým kloubem</t>
  </si>
  <si>
    <t xml:space="preserve">-1397221184</t>
  </si>
  <si>
    <t xml:space="preserve">33</t>
  </si>
  <si>
    <t xml:space="preserve">721226511</t>
  </si>
  <si>
    <t xml:space="preserve">Zápachová uzávěrka podomítková pro pračku a myčku DN 40</t>
  </si>
  <si>
    <t xml:space="preserve">87184823</t>
  </si>
  <si>
    <t xml:space="preserve">34</t>
  </si>
  <si>
    <t xml:space="preserve">721290111</t>
  </si>
  <si>
    <t xml:space="preserve">Zkouška těsnosti potrubí kanalizace vodou do DN 125</t>
  </si>
  <si>
    <t xml:space="preserve">-419195786</t>
  </si>
  <si>
    <t xml:space="preserve">35</t>
  </si>
  <si>
    <t xml:space="preserve">998721202</t>
  </si>
  <si>
    <t xml:space="preserve">Přesun hmot procentní pro vnitřní kanalizace v objektech v do 12 m</t>
  </si>
  <si>
    <t xml:space="preserve">%</t>
  </si>
  <si>
    <t xml:space="preserve">-1990130537</t>
  </si>
  <si>
    <t xml:space="preserve">722</t>
  </si>
  <si>
    <t xml:space="preserve">Zdravotechnika - vnitřní vodovod</t>
  </si>
  <si>
    <t xml:space="preserve">36</t>
  </si>
  <si>
    <t xml:space="preserve">722130801</t>
  </si>
  <si>
    <t xml:space="preserve">Demontáž potrubí ocelové pozinkované závitové do DN 25</t>
  </si>
  <si>
    <t xml:space="preserve">-5417460</t>
  </si>
  <si>
    <t xml:space="preserve">37</t>
  </si>
  <si>
    <t xml:space="preserve">722174022</t>
  </si>
  <si>
    <t xml:space="preserve">Potrubí vodovodní plastové PPR svar polyfuze PN 20 D 20 x 3,4 mm</t>
  </si>
  <si>
    <t xml:space="preserve">-1087794986</t>
  </si>
  <si>
    <t xml:space="preserve">38</t>
  </si>
  <si>
    <t xml:space="preserve">722174023</t>
  </si>
  <si>
    <t xml:space="preserve">Potrubí vodovodní plastové PPR svar polyfuze PN 20 D 25 x 4,2 mm</t>
  </si>
  <si>
    <t xml:space="preserve">229992670</t>
  </si>
  <si>
    <t xml:space="preserve">39</t>
  </si>
  <si>
    <t xml:space="preserve">722181221</t>
  </si>
  <si>
    <t xml:space="preserve">Ochrana vodovodního potrubí přilepenými termoizolačními trubicemi z PE tl do 9 mm DN do 22 mm</t>
  </si>
  <si>
    <t xml:space="preserve">-482203626</t>
  </si>
  <si>
    <t xml:space="preserve">40</t>
  </si>
  <si>
    <t xml:space="preserve">722181222</t>
  </si>
  <si>
    <t xml:space="preserve">Ochrana vodovodního potrubí přilepenými termoizolačními trubicemi z PE tl do 9 mm DN do 45 mm</t>
  </si>
  <si>
    <t xml:space="preserve">22409827</t>
  </si>
  <si>
    <t xml:space="preserve">41</t>
  </si>
  <si>
    <t xml:space="preserve">722181812</t>
  </si>
  <si>
    <t xml:space="preserve">Demontáž plstěných pásů z trub do D 50</t>
  </si>
  <si>
    <t xml:space="preserve">999711740</t>
  </si>
  <si>
    <t xml:space="preserve">42</t>
  </si>
  <si>
    <t xml:space="preserve">722190401</t>
  </si>
  <si>
    <t xml:space="preserve">Vyvedení a upevnění výpustku do DN 25</t>
  </si>
  <si>
    <t xml:space="preserve">-1692923234</t>
  </si>
  <si>
    <t xml:space="preserve">"umyvadlo"2</t>
  </si>
  <si>
    <t xml:space="preserve">"vana"2</t>
  </si>
  <si>
    <t xml:space="preserve">43</t>
  </si>
  <si>
    <t xml:space="preserve">722290226</t>
  </si>
  <si>
    <t xml:space="preserve">Zkouška těsnosti vodovodního potrubí závitového do DN 50</t>
  </si>
  <si>
    <t xml:space="preserve">1495704758</t>
  </si>
  <si>
    <t xml:space="preserve">44</t>
  </si>
  <si>
    <t xml:space="preserve">722290234</t>
  </si>
  <si>
    <t xml:space="preserve">Proplach a dezinfekce vodovodního potrubí do DN 80</t>
  </si>
  <si>
    <t xml:space="preserve">1012839477</t>
  </si>
  <si>
    <t xml:space="preserve">45</t>
  </si>
  <si>
    <t xml:space="preserve">998722202</t>
  </si>
  <si>
    <t xml:space="preserve">Přesun hmot procentní pro vnitřní vodovod v objektech v do 12 m</t>
  </si>
  <si>
    <t xml:space="preserve">1911175585</t>
  </si>
  <si>
    <t xml:space="preserve">725</t>
  </si>
  <si>
    <t xml:space="preserve">Zdravotechnika - zařizovací předměty</t>
  </si>
  <si>
    <t xml:space="preserve">46</t>
  </si>
  <si>
    <t xml:space="preserve">725210821</t>
  </si>
  <si>
    <t xml:space="preserve">Demontáž umyvadel bez výtokových armatur</t>
  </si>
  <si>
    <t xml:space="preserve">soubor</t>
  </si>
  <si>
    <t xml:space="preserve">-1738964404</t>
  </si>
  <si>
    <t xml:space="preserve">47</t>
  </si>
  <si>
    <t xml:space="preserve">725211602</t>
  </si>
  <si>
    <t xml:space="preserve">Umyvadlo keramické bílé šířky 550 mm bez krytu na sifon připevněné na stěnu šrouby</t>
  </si>
  <si>
    <t xml:space="preserve">-595332986</t>
  </si>
  <si>
    <t xml:space="preserve">48</t>
  </si>
  <si>
    <t xml:space="preserve">725220841</t>
  </si>
  <si>
    <t xml:space="preserve">Demontáž van ocelová rohová</t>
  </si>
  <si>
    <t xml:space="preserve">245381394</t>
  </si>
  <si>
    <t xml:space="preserve">49</t>
  </si>
  <si>
    <t xml:space="preserve">725244315</t>
  </si>
  <si>
    <t xml:space="preserve">Zástěna sprchová rámová se skleněnou výplní tl. 4 a 5 mm dveře posuvné jednodílné do niky na vaničku šířky 1600 mm</t>
  </si>
  <si>
    <t xml:space="preserve">-1393381275</t>
  </si>
  <si>
    <t xml:space="preserve">50</t>
  </si>
  <si>
    <t xml:space="preserve">725514802</t>
  </si>
  <si>
    <t xml:space="preserve">Demontáž ohřívač průtokový plynový do 16 litrů za minutu</t>
  </si>
  <si>
    <t xml:space="preserve">758569018</t>
  </si>
  <si>
    <t xml:space="preserve">51</t>
  </si>
  <si>
    <t xml:space="preserve">725514914</t>
  </si>
  <si>
    <t xml:space="preserve">Zpětná montáž plynového ohřívače 13 litrů za minutu s úpravou instalace</t>
  </si>
  <si>
    <t xml:space="preserve">43031335</t>
  </si>
  <si>
    <t xml:space="preserve">52</t>
  </si>
  <si>
    <t xml:space="preserve">725820801</t>
  </si>
  <si>
    <t xml:space="preserve">Demontáž baterie nástěnné do G 3 / 4</t>
  </si>
  <si>
    <t xml:space="preserve">143850044</t>
  </si>
  <si>
    <t xml:space="preserve">53</t>
  </si>
  <si>
    <t xml:space="preserve">725820802</t>
  </si>
  <si>
    <t xml:space="preserve">Demontáž baterie stojánkové do jednoho otvoru</t>
  </si>
  <si>
    <t xml:space="preserve">-885284996</t>
  </si>
  <si>
    <t xml:space="preserve">54</t>
  </si>
  <si>
    <t xml:space="preserve">725822611</t>
  </si>
  <si>
    <t xml:space="preserve">Baterie umyvadlová stojánková páková</t>
  </si>
  <si>
    <t xml:space="preserve">519347709</t>
  </si>
  <si>
    <t xml:space="preserve">55</t>
  </si>
  <si>
    <t xml:space="preserve">725831313</t>
  </si>
  <si>
    <t xml:space="preserve">Baterie vanová nebo sprchová nástěnná páková s příslušenstvím a pohyblivým držákem</t>
  </si>
  <si>
    <t xml:space="preserve">1235352576</t>
  </si>
  <si>
    <t xml:space="preserve">56</t>
  </si>
  <si>
    <t xml:space="preserve">725860811</t>
  </si>
  <si>
    <t xml:space="preserve">Demontáž uzávěrů zápachu jednoduchých</t>
  </si>
  <si>
    <t xml:space="preserve">1834308586</t>
  </si>
  <si>
    <t xml:space="preserve">57</t>
  </si>
  <si>
    <t xml:space="preserve">998725202</t>
  </si>
  <si>
    <t xml:space="preserve">Přesun hmot procentní pro zařizovací předměty v objektech v do 12 m</t>
  </si>
  <si>
    <t xml:space="preserve">-1520703149</t>
  </si>
  <si>
    <t xml:space="preserve">735</t>
  </si>
  <si>
    <t xml:space="preserve">Ústřední vytápění - otopná tělesa</t>
  </si>
  <si>
    <t xml:space="preserve">58</t>
  </si>
  <si>
    <t xml:space="preserve">735164261</t>
  </si>
  <si>
    <t xml:space="preserve">Otopné těleso trubkové elektrické přímotopné výška/délka 1500/595 mm</t>
  </si>
  <si>
    <t xml:space="preserve">949828744</t>
  </si>
  <si>
    <t xml:space="preserve">59</t>
  </si>
  <si>
    <t xml:space="preserve">998735202</t>
  </si>
  <si>
    <t xml:space="preserve">Přesun hmot procentní pro otopná tělesa v objektech v do 12 m</t>
  </si>
  <si>
    <t xml:space="preserve">529183334</t>
  </si>
  <si>
    <t xml:space="preserve">741</t>
  </si>
  <si>
    <t xml:space="preserve">Elektroinstalace - silnoproud</t>
  </si>
  <si>
    <t xml:space="preserve">60</t>
  </si>
  <si>
    <t xml:space="preserve">741110041</t>
  </si>
  <si>
    <t xml:space="preserve">Montáž trubka plastová ohebná D přes 11 do 23 mm uložená pevně</t>
  </si>
  <si>
    <t xml:space="preserve">-700055798</t>
  </si>
  <si>
    <t xml:space="preserve">61</t>
  </si>
  <si>
    <t xml:space="preserve">M</t>
  </si>
  <si>
    <t xml:space="preserve">34571063</t>
  </si>
  <si>
    <t xml:space="preserve">trubka elektroinstalační ohebná z PVC (ČSN) 2323</t>
  </si>
  <si>
    <t xml:space="preserve">817193773</t>
  </si>
  <si>
    <t xml:space="preserve">62</t>
  </si>
  <si>
    <t xml:space="preserve">741112001</t>
  </si>
  <si>
    <t xml:space="preserve">Montáž krabice zapuštěná plastová kruhová</t>
  </si>
  <si>
    <t xml:space="preserve">64561121</t>
  </si>
  <si>
    <t xml:space="preserve">63</t>
  </si>
  <si>
    <t xml:space="preserve">34571512</t>
  </si>
  <si>
    <t xml:space="preserve">krabice přístrojová instalační 500V, 71x71x42mm</t>
  </si>
  <si>
    <t xml:space="preserve">2127382117</t>
  </si>
  <si>
    <t xml:space="preserve">64</t>
  </si>
  <si>
    <t xml:space="preserve">34571532</t>
  </si>
  <si>
    <t xml:space="preserve">krabice přístrojová odbočná s víčkem z PH, 107x107mm, hloubka 50mm</t>
  </si>
  <si>
    <t xml:space="preserve">1767899984</t>
  </si>
  <si>
    <t xml:space="preserve">65</t>
  </si>
  <si>
    <t xml:space="preserve">741120301</t>
  </si>
  <si>
    <t xml:space="preserve">Montáž vodič Cu izolovaný plný a laněný s PVC pláštěm žíla 0,55-16 mm2 pevně (CY, CHAH-R(V))</t>
  </si>
  <si>
    <t xml:space="preserve">1592117947</t>
  </si>
  <si>
    <t xml:space="preserve">66</t>
  </si>
  <si>
    <t xml:space="preserve">34140841</t>
  </si>
  <si>
    <t xml:space="preserve">vodič izolovaný s Cu jádrem 2,50mm2</t>
  </si>
  <si>
    <t xml:space="preserve">-1772810678</t>
  </si>
  <si>
    <t xml:space="preserve">67</t>
  </si>
  <si>
    <t xml:space="preserve">741122611</t>
  </si>
  <si>
    <t xml:space="preserve">Montáž kabel Cu plný kulatý žíla 3x1,5 až 6 mm2 uložený pevně (CYKY)</t>
  </si>
  <si>
    <t xml:space="preserve">618319027</t>
  </si>
  <si>
    <t xml:space="preserve">68</t>
  </si>
  <si>
    <t xml:space="preserve">34111030</t>
  </si>
  <si>
    <t xml:space="preserve">kabel silový s Cu jádrem 1kV 3x1,5mm2</t>
  </si>
  <si>
    <t xml:space="preserve">-1781686645</t>
  </si>
  <si>
    <t xml:space="preserve">69</t>
  </si>
  <si>
    <t xml:space="preserve">34111036</t>
  </si>
  <si>
    <t xml:space="preserve">kabel silový s Cu jádrem 1kV 3x2,5mm2</t>
  </si>
  <si>
    <t xml:space="preserve">1485716050</t>
  </si>
  <si>
    <t xml:space="preserve">70</t>
  </si>
  <si>
    <t xml:space="preserve">741130001</t>
  </si>
  <si>
    <t xml:space="preserve">Ukončení vodič izolovaný do 2,5mm2 v rozváděči nebo na přístroji</t>
  </si>
  <si>
    <t xml:space="preserve">-1133452416</t>
  </si>
  <si>
    <t xml:space="preserve">71</t>
  </si>
  <si>
    <t xml:space="preserve">741310021</t>
  </si>
  <si>
    <t xml:space="preserve">Montáž přepínač nástěnný 5-sériový prostředí normální</t>
  </si>
  <si>
    <t xml:space="preserve">1299234833</t>
  </si>
  <si>
    <t xml:space="preserve">72</t>
  </si>
  <si>
    <t xml:space="preserve">ABB.0002462.URS</t>
  </si>
  <si>
    <t xml:space="preserve">spínač řazení 5 10A bílý</t>
  </si>
  <si>
    <t xml:space="preserve">6753939</t>
  </si>
  <si>
    <t xml:space="preserve">73</t>
  </si>
  <si>
    <t xml:space="preserve">741313001</t>
  </si>
  <si>
    <t xml:space="preserve">Montáž zásuvka (polo)zapuštěná bezšroubové připojení 2P+PE se zapojením vodičů</t>
  </si>
  <si>
    <t xml:space="preserve">-679047890</t>
  </si>
  <si>
    <t xml:space="preserve">74</t>
  </si>
  <si>
    <t xml:space="preserve">34555103</t>
  </si>
  <si>
    <t xml:space="preserve">zásuvka 1násobná 16A bílý</t>
  </si>
  <si>
    <t xml:space="preserve">-449529324</t>
  </si>
  <si>
    <t xml:space="preserve">75</t>
  </si>
  <si>
    <t xml:space="preserve">741330335</t>
  </si>
  <si>
    <t xml:space="preserve">Montáž ovladač tlačítkový vestavný-objímka se žárovkou</t>
  </si>
  <si>
    <t xml:space="preserve">-204179986</t>
  </si>
  <si>
    <t xml:space="preserve">76</t>
  </si>
  <si>
    <t xml:space="preserve">34512200</t>
  </si>
  <si>
    <t xml:space="preserve">objímka žárovky E14 svorcová 1253-040 termoplast</t>
  </si>
  <si>
    <t xml:space="preserve">2081796321</t>
  </si>
  <si>
    <t xml:space="preserve">77</t>
  </si>
  <si>
    <t xml:space="preserve">34774102</t>
  </si>
  <si>
    <t xml:space="preserve">žárovka LED E27 6W</t>
  </si>
  <si>
    <t xml:space="preserve">1609429804</t>
  </si>
  <si>
    <t xml:space="preserve">78</t>
  </si>
  <si>
    <t xml:space="preserve">741811011</t>
  </si>
  <si>
    <t xml:space="preserve">Kontrola rozvaděč nn silový hmotnosti do 200 kg</t>
  </si>
  <si>
    <t xml:space="preserve">-798123982</t>
  </si>
  <si>
    <t xml:space="preserve">79</t>
  </si>
  <si>
    <t xml:space="preserve">7419-pc 1</t>
  </si>
  <si>
    <t xml:space="preserve">Drobný pomocný instalační materiál (objímky, svorky, sádra, aj.)</t>
  </si>
  <si>
    <t xml:space="preserve">1317885191</t>
  </si>
  <si>
    <t xml:space="preserve">80</t>
  </si>
  <si>
    <t xml:space="preserve">7419-pc 2</t>
  </si>
  <si>
    <t xml:space="preserve">Revize elektoinstalace v místnosti</t>
  </si>
  <si>
    <t xml:space="preserve">-922439915</t>
  </si>
  <si>
    <t xml:space="preserve">81</t>
  </si>
  <si>
    <t xml:space="preserve">998741202</t>
  </si>
  <si>
    <t xml:space="preserve">Přesun hmot procentní pro silnoproud v objektech v do 12 m</t>
  </si>
  <si>
    <t xml:space="preserve">-1776678250</t>
  </si>
  <si>
    <t xml:space="preserve">771</t>
  </si>
  <si>
    <t xml:space="preserve">Podlahy z dlaždic</t>
  </si>
  <si>
    <t xml:space="preserve">82</t>
  </si>
  <si>
    <t xml:space="preserve">771121011</t>
  </si>
  <si>
    <t xml:space="preserve">Nátěr penetrační na podlahu</t>
  </si>
  <si>
    <t xml:space="preserve">630196249</t>
  </si>
  <si>
    <t xml:space="preserve">83</t>
  </si>
  <si>
    <t xml:space="preserve">771151012</t>
  </si>
  <si>
    <t xml:space="preserve">Samonivelační stěrka podlah pevnosti 20 MPa tl 5 mm</t>
  </si>
  <si>
    <t xml:space="preserve">-842845635</t>
  </si>
  <si>
    <t xml:space="preserve">84</t>
  </si>
  <si>
    <t xml:space="preserve">771573810</t>
  </si>
  <si>
    <t xml:space="preserve">Demontáž podlah z dlaždic keramických lepených</t>
  </si>
  <si>
    <t xml:space="preserve">1028331081</t>
  </si>
  <si>
    <t xml:space="preserve">85</t>
  </si>
  <si>
    <t xml:space="preserve">771574154</t>
  </si>
  <si>
    <t xml:space="preserve">Montáž podlah keramických velkoformátových hladkých lepených flexibilním lepidlem do 6 ks/m2</t>
  </si>
  <si>
    <t xml:space="preserve">658619588</t>
  </si>
  <si>
    <t xml:space="preserve">86</t>
  </si>
  <si>
    <t xml:space="preserve">59761004</t>
  </si>
  <si>
    <t xml:space="preserve">dlažba velkoformátová keramická slinutá reliéfní do interiéru i exteriéru přes 4 do 6 ks/m2-dle výběru investora cena 500 Kč/m2</t>
  </si>
  <si>
    <t xml:space="preserve">-1137713191</t>
  </si>
  <si>
    <t xml:space="preserve">4,845*1,15 'Přepočtené koeficientem množství</t>
  </si>
  <si>
    <t xml:space="preserve">87</t>
  </si>
  <si>
    <t xml:space="preserve">771577111</t>
  </si>
  <si>
    <t xml:space="preserve">Příplatek k montáž podlah keramických za plochu do 5 m2</t>
  </si>
  <si>
    <t xml:space="preserve">1464278804</t>
  </si>
  <si>
    <t xml:space="preserve">88</t>
  </si>
  <si>
    <t xml:space="preserve">771577114</t>
  </si>
  <si>
    <t xml:space="preserve">Příplatek k montáž podlah keramických za spárování tmelem dvousložkovým</t>
  </si>
  <si>
    <t xml:space="preserve">-2064254583</t>
  </si>
  <si>
    <t xml:space="preserve">89</t>
  </si>
  <si>
    <t xml:space="preserve">771591112</t>
  </si>
  <si>
    <t xml:space="preserve">Izolace pod dlažbu nátěrem nebo stěrkou ve dvou vrstvách</t>
  </si>
  <si>
    <t xml:space="preserve">1939610364</t>
  </si>
  <si>
    <t xml:space="preserve">2,95*1,8</t>
  </si>
  <si>
    <t xml:space="preserve">90</t>
  </si>
  <si>
    <t xml:space="preserve">998771202</t>
  </si>
  <si>
    <t xml:space="preserve">Přesun hmot procentní pro podlahy z dlaždic v objektech v do 12 m</t>
  </si>
  <si>
    <t xml:space="preserve">-348592103</t>
  </si>
  <si>
    <t xml:space="preserve">776</t>
  </si>
  <si>
    <t xml:space="preserve">Podlahy povlakové</t>
  </si>
  <si>
    <t xml:space="preserve">91</t>
  </si>
  <si>
    <t xml:space="preserve">776201812</t>
  </si>
  <si>
    <t xml:space="preserve">Demontáž lepených povlakových podlah s podložkou ručně</t>
  </si>
  <si>
    <t xml:space="preserve">1862494413</t>
  </si>
  <si>
    <t xml:space="preserve">2,85*1,6</t>
  </si>
  <si>
    <t xml:space="preserve">781</t>
  </si>
  <si>
    <t xml:space="preserve">Dokončovací práce - obklady</t>
  </si>
  <si>
    <t xml:space="preserve">92</t>
  </si>
  <si>
    <t xml:space="preserve">781131112</t>
  </si>
  <si>
    <t xml:space="preserve">Izolace pod obklad nátěrem nebo stěrkou ve dvou vrstvách</t>
  </si>
  <si>
    <t xml:space="preserve">1922504870</t>
  </si>
  <si>
    <t xml:space="preserve">(1,0+1,7+1,0)*2,0+0,2*1,75</t>
  </si>
  <si>
    <t xml:space="preserve">93</t>
  </si>
  <si>
    <t xml:space="preserve">781474154</t>
  </si>
  <si>
    <t xml:space="preserve">Montáž obkladů vnitřních keramických velkoformátových hladkých do 6 ks/m2 lepených flexibilním lepidlem</t>
  </si>
  <si>
    <t xml:space="preserve">302220434</t>
  </si>
  <si>
    <t xml:space="preserve">(2,85+1,7)*2*2,05-0,7*2+0,3*1,7</t>
  </si>
  <si>
    <t xml:space="preserve">94</t>
  </si>
  <si>
    <t xml:space="preserve">LSS.DDPSE660</t>
  </si>
  <si>
    <t xml:space="preserve">obklad keramický pro interier, 298 x 598 x 10 mm-dle výběru investora cena 500 Kč/m2</t>
  </si>
  <si>
    <t xml:space="preserve">-2087563882</t>
  </si>
  <si>
    <t xml:space="preserve">17,765*1,15 'Přepočtené koeficientem množství</t>
  </si>
  <si>
    <t xml:space="preserve">95</t>
  </si>
  <si>
    <t xml:space="preserve">781479191</t>
  </si>
  <si>
    <t xml:space="preserve">Příplatek k montáži obkladů vnitřních keramických hladkých za plochu do 10 m2</t>
  </si>
  <si>
    <t xml:space="preserve">960163444</t>
  </si>
  <si>
    <t xml:space="preserve">96</t>
  </si>
  <si>
    <t xml:space="preserve">781479196</t>
  </si>
  <si>
    <t xml:space="preserve">Příplatek k montáži obkladů vnitřních keramických hladkých za spárování tmelem dvousložkovým</t>
  </si>
  <si>
    <t xml:space="preserve">1260347593</t>
  </si>
  <si>
    <t xml:space="preserve">97</t>
  </si>
  <si>
    <t xml:space="preserve">781491822</t>
  </si>
  <si>
    <t xml:space="preserve">Demontáž dvířek</t>
  </si>
  <si>
    <t xml:space="preserve">-2020053137</t>
  </si>
  <si>
    <t xml:space="preserve">98</t>
  </si>
  <si>
    <t xml:space="preserve">781494111</t>
  </si>
  <si>
    <t xml:space="preserve">Plastové profily rohové lepené flexibilním lepidlem</t>
  </si>
  <si>
    <t xml:space="preserve">725933004</t>
  </si>
  <si>
    <t xml:space="preserve">0,1*4+1,7*2</t>
  </si>
  <si>
    <t xml:space="preserve">2,05*6</t>
  </si>
  <si>
    <t xml:space="preserve">99</t>
  </si>
  <si>
    <t xml:space="preserve">781495111</t>
  </si>
  <si>
    <t xml:space="preserve">Penetrace podkladu vnitřních obkladů</t>
  </si>
  <si>
    <t xml:space="preserve">1566964337</t>
  </si>
  <si>
    <t xml:space="preserve">100</t>
  </si>
  <si>
    <t xml:space="preserve">998781202</t>
  </si>
  <si>
    <t xml:space="preserve">Přesun hmot procentní pro obklady keramické v objektech v do 12 m</t>
  </si>
  <si>
    <t xml:space="preserve">714535672</t>
  </si>
  <si>
    <t xml:space="preserve">784</t>
  </si>
  <si>
    <t xml:space="preserve">Dokončovací práce - malby a tapety</t>
  </si>
  <si>
    <t xml:space="preserve">101</t>
  </si>
  <si>
    <t xml:space="preserve">784121001</t>
  </si>
  <si>
    <t xml:space="preserve">Oškrabání malby v mísnostech výšky do 3,80 m</t>
  </si>
  <si>
    <t xml:space="preserve">-1518388297</t>
  </si>
  <si>
    <t xml:space="preserve">(2,85+1,7)*2*1,5+2,85*1,7</t>
  </si>
  <si>
    <t xml:space="preserve">102</t>
  </si>
  <si>
    <t xml:space="preserve">784121011</t>
  </si>
  <si>
    <t xml:space="preserve">Rozmývání podkladu po oškrabání malby v místnostech výšky do 3,80 m</t>
  </si>
  <si>
    <t xml:space="preserve">1045317377</t>
  </si>
  <si>
    <t xml:space="preserve">103</t>
  </si>
  <si>
    <t xml:space="preserve">784181101</t>
  </si>
  <si>
    <t xml:space="preserve">Základní jednonásobná penetrace podkladu v místnostech výšky do 3,80m</t>
  </si>
  <si>
    <t xml:space="preserve">943446061</t>
  </si>
  <si>
    <t xml:space="preserve">(2,85+1,7)*2*1,0+4</t>
  </si>
  <si>
    <t xml:space="preserve">104</t>
  </si>
  <si>
    <t xml:space="preserve">784221101</t>
  </si>
  <si>
    <t xml:space="preserve">Dvojnásobné bílé malby ze směsí za sucha dobře otěruvzdorných v místnostech do 3,80 m</t>
  </si>
  <si>
    <t xml:space="preserve">1914351454</t>
  </si>
  <si>
    <t xml:space="preserve">HZS</t>
  </si>
  <si>
    <t xml:space="preserve">Hodinové zúčtovací sazby</t>
  </si>
  <si>
    <t xml:space="preserve">105</t>
  </si>
  <si>
    <t xml:space="preserve">HZS2211</t>
  </si>
  <si>
    <t xml:space="preserve">Hodinová zúčtovací sazba instalatér</t>
  </si>
  <si>
    <t xml:space="preserve">hod</t>
  </si>
  <si>
    <t xml:space="preserve">512</t>
  </si>
  <si>
    <t xml:space="preserve">-980883442</t>
  </si>
  <si>
    <t xml:space="preserve">"kontrola nápojných míst"4</t>
  </si>
  <si>
    <t xml:space="preserve">106</t>
  </si>
  <si>
    <t xml:space="preserve">HZS2221</t>
  </si>
  <si>
    <t xml:space="preserve">Hodinová zúčtovací sazba elektrikář</t>
  </si>
  <si>
    <t xml:space="preserve">-62180490</t>
  </si>
  <si>
    <t xml:space="preserve">"vyhledání nápojných míst"2</t>
  </si>
  <si>
    <t xml:space="preserve">"demontáž stávající elektroinstalace v místnosti"3</t>
  </si>
  <si>
    <t xml:space="preserve">VRN</t>
  </si>
  <si>
    <t xml:space="preserve">Vedlejší rozpočtové náklady</t>
  </si>
  <si>
    <t xml:space="preserve">VRN3</t>
  </si>
  <si>
    <t xml:space="preserve">Zařízení staveniště</t>
  </si>
  <si>
    <t xml:space="preserve">107</t>
  </si>
  <si>
    <t xml:space="preserve">030001000</t>
  </si>
  <si>
    <t xml:space="preserve">1024</t>
  </si>
  <si>
    <t xml:space="preserve">-1592078689</t>
  </si>
  <si>
    <t xml:space="preserve">VRN6</t>
  </si>
  <si>
    <t xml:space="preserve">Územní vlivy</t>
  </si>
  <si>
    <t xml:space="preserve">108</t>
  </si>
  <si>
    <t xml:space="preserve">062002000</t>
  </si>
  <si>
    <t xml:space="preserve">Ztížené dopravní podmínky</t>
  </si>
  <si>
    <t xml:space="preserve">474177654</t>
  </si>
  <si>
    <t xml:space="preserve">VRN7</t>
  </si>
  <si>
    <t xml:space="preserve">Provozní vlivy</t>
  </si>
  <si>
    <t xml:space="preserve">109</t>
  </si>
  <si>
    <t xml:space="preserve">073002000</t>
  </si>
  <si>
    <t xml:space="preserve">Ztížený pohyb vozidel v centrech měst</t>
  </si>
  <si>
    <t xml:space="preserve">-526856571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</si>
</sst>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#,##0.00%"/>
    <numFmt numFmtId="168" formatCode="General"/>
    <numFmt numFmtId="169" formatCode="DD\.MM\.YYYY"/>
    <numFmt numFmtId="170" formatCode="#,##0.00000"/>
    <numFmt numFmtId="171" formatCode="#,##0.000"/>
  </numFmts>
  <fonts count="40">
    <font>
      <sz val="8"/>
      <name val="Arial CE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FFFFFF"/>
      <name val="Arial CE"/>
      <family val="0"/>
      <charset val="1"/>
    </font>
    <font>
      <sz val="8"/>
      <color rgb="FF3366FF"/>
      <name val="Arial CE"/>
      <family val="0"/>
      <charset val="1"/>
    </font>
    <font>
      <b val="true"/>
      <sz val="14"/>
      <name val="Arial CE"/>
      <family val="0"/>
      <charset val="1"/>
    </font>
    <font>
      <b val="true"/>
      <sz val="12"/>
      <color rgb="FF969696"/>
      <name val="Arial CE"/>
      <family val="0"/>
      <charset val="1"/>
    </font>
    <font>
      <sz val="10"/>
      <color rgb="FF969696"/>
      <name val="Arial CE"/>
      <family val="0"/>
      <charset val="1"/>
    </font>
    <font>
      <sz val="10"/>
      <name val="Arial CE"/>
      <family val="0"/>
      <charset val="1"/>
    </font>
    <font>
      <b val="true"/>
      <sz val="8"/>
      <color rgb="FF969696"/>
      <name val="Arial CE"/>
      <family val="0"/>
      <charset val="1"/>
    </font>
    <font>
      <b val="true"/>
      <sz val="11"/>
      <name val="Arial CE"/>
      <family val="0"/>
      <charset val="1"/>
    </font>
    <font>
      <b val="true"/>
      <sz val="10"/>
      <name val="Arial CE"/>
      <family val="0"/>
      <charset val="1"/>
    </font>
    <font>
      <b val="true"/>
      <sz val="10"/>
      <color rgb="FF969696"/>
      <name val="Arial CE"/>
      <family val="0"/>
      <charset val="1"/>
    </font>
    <font>
      <b val="true"/>
      <sz val="12"/>
      <name val="Arial CE"/>
      <family val="0"/>
      <charset val="1"/>
    </font>
    <font>
      <b val="true"/>
      <sz val="10"/>
      <color rgb="FF464646"/>
      <name val="Arial CE"/>
      <family val="0"/>
      <charset val="1"/>
    </font>
    <font>
      <sz val="12"/>
      <color rgb="FF969696"/>
      <name val="Arial CE"/>
      <family val="0"/>
      <charset val="1"/>
    </font>
    <font>
      <sz val="9"/>
      <name val="Arial CE"/>
      <family val="0"/>
      <charset val="1"/>
    </font>
    <font>
      <sz val="9"/>
      <color rgb="FF969696"/>
      <name val="Arial CE"/>
      <family val="0"/>
      <charset val="1"/>
    </font>
    <font>
      <b val="true"/>
      <sz val="12"/>
      <color rgb="FF960000"/>
      <name val="Arial CE"/>
      <family val="0"/>
      <charset val="1"/>
    </font>
    <font>
      <sz val="18"/>
      <color rgb="FF0000FF"/>
      <name val="Wingdings 2"/>
      <family val="0"/>
      <charset val="1"/>
    </font>
    <font>
      <u val="single"/>
      <sz val="11"/>
      <color rgb="FF0000FF"/>
      <name val="Calibri"/>
      <family val="0"/>
      <charset val="1"/>
    </font>
    <font>
      <sz val="11"/>
      <name val="Arial CE"/>
      <family val="0"/>
      <charset val="1"/>
    </font>
    <font>
      <b val="true"/>
      <sz val="11"/>
      <color rgb="FF003366"/>
      <name val="Arial CE"/>
      <family val="0"/>
      <charset val="1"/>
    </font>
    <font>
      <sz val="11"/>
      <color rgb="FF003366"/>
      <name val="Arial CE"/>
      <family val="0"/>
      <charset val="1"/>
    </font>
    <font>
      <sz val="11"/>
      <color rgb="FF969696"/>
      <name val="Arial CE"/>
      <family val="0"/>
      <charset val="1"/>
    </font>
    <font>
      <sz val="10"/>
      <color rgb="FF3366FF"/>
      <name val="Arial CE"/>
      <family val="0"/>
      <charset val="1"/>
    </font>
    <font>
      <sz val="8"/>
      <color rgb="FF969696"/>
      <name val="Arial CE"/>
      <family val="0"/>
      <charset val="1"/>
    </font>
    <font>
      <b val="true"/>
      <sz val="12"/>
      <color rgb="FF800000"/>
      <name val="Arial CE"/>
      <family val="0"/>
      <charset val="1"/>
    </font>
    <font>
      <sz val="12"/>
      <color rgb="FF003366"/>
      <name val="Arial CE"/>
      <family val="0"/>
      <charset val="1"/>
    </font>
    <font>
      <sz val="10"/>
      <color rgb="FF003366"/>
      <name val="Arial CE"/>
      <family val="0"/>
      <charset val="1"/>
    </font>
    <font>
      <sz val="8"/>
      <color rgb="FF960000"/>
      <name val="Arial CE"/>
      <family val="0"/>
      <charset val="1"/>
    </font>
    <font>
      <b val="true"/>
      <sz val="8"/>
      <name val="Arial CE"/>
      <family val="0"/>
      <charset val="1"/>
    </font>
    <font>
      <sz val="8"/>
      <color rgb="FF003366"/>
      <name val="Arial CE"/>
      <family val="0"/>
      <charset val="1"/>
    </font>
    <font>
      <sz val="8"/>
      <color rgb="FF505050"/>
      <name val="Arial CE"/>
      <family val="0"/>
      <charset val="1"/>
    </font>
    <font>
      <sz val="7"/>
      <color rgb="FF969696"/>
      <name val="Arial CE"/>
      <family val="0"/>
      <charset val="1"/>
    </font>
    <font>
      <sz val="8"/>
      <color rgb="FFFF0000"/>
      <name val="Arial CE"/>
      <family val="0"/>
      <charset val="1"/>
    </font>
    <font>
      <sz val="8"/>
      <name val="Arial CE"/>
      <family val="0"/>
      <charset val="1"/>
    </font>
    <font>
      <i val="true"/>
      <sz val="9"/>
      <color rgb="FF0000FF"/>
      <name val="Arial CE"/>
      <family val="0"/>
      <charset val="1"/>
    </font>
    <font>
      <i val="true"/>
      <sz val="8"/>
      <color rgb="FF0000FF"/>
      <name val="Arial CE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>
        <color rgb="FF969696"/>
      </left>
      <right/>
      <top style="hair">
        <color rgb="FF969696"/>
      </top>
      <bottom/>
      <diagonal/>
    </border>
    <border diagonalUp="false" diagonalDown="false">
      <left/>
      <right/>
      <top style="hair">
        <color rgb="FF969696"/>
      </top>
      <bottom/>
      <diagonal/>
    </border>
    <border diagonalUp="false" diagonalDown="false">
      <left/>
      <right style="hair">
        <color rgb="FF969696"/>
      </right>
      <top style="hair">
        <color rgb="FF969696"/>
      </top>
      <bottom/>
      <diagonal/>
    </border>
    <border diagonalUp="false" diagonalDown="false">
      <left/>
      <right style="hair">
        <color rgb="FF969696"/>
      </right>
      <top/>
      <bottom/>
      <diagonal/>
    </border>
    <border diagonalUp="false" diagonalDown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Up="false" diagonalDown="false">
      <left/>
      <right/>
      <top style="hair">
        <color rgb="FF969696"/>
      </top>
      <bottom style="hair">
        <color rgb="FF969696"/>
      </bottom>
      <diagonal/>
    </border>
    <border diagonalUp="false" diagonalDown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 style="hair">
        <color rgb="FF969696"/>
      </left>
      <right/>
      <top/>
      <bottom/>
      <diagonal/>
    </border>
    <border diagonalUp="false" diagonalDown="false">
      <left style="hair">
        <color rgb="FF969696"/>
      </left>
      <right/>
      <top/>
      <bottom style="hair">
        <color rgb="FF969696"/>
      </bottom>
      <diagonal/>
    </border>
    <border diagonalUp="false" diagonalDown="false">
      <left/>
      <right/>
      <top/>
      <bottom style="hair">
        <color rgb="FF969696"/>
      </bottom>
      <diagonal/>
    </border>
    <border diagonalUp="false" diagonalDown="false">
      <left/>
      <right style="hair">
        <color rgb="FF969696"/>
      </right>
      <top/>
      <bottom style="hair">
        <color rgb="FF969696"/>
      </bottom>
      <diagonal/>
    </border>
    <border diagonalUp="false" diagonalDown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9" fillId="3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9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4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9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9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0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5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4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7" fillId="5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5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31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1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3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3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7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7" fillId="3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7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3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1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3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1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3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1" fontId="17" fillId="3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7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8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38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8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8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38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8" fillId="3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8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3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3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0</xdr:col>
      <xdr:colOff>285480</xdr:colOff>
      <xdr:row>1</xdr:row>
      <xdr:rowOff>123120</xdr:rowOff>
    </xdr:to>
    <xdr:pic>
      <xdr:nvPicPr>
        <xdr:cNvPr id="0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85480" cy="285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0</xdr:col>
      <xdr:colOff>285480</xdr:colOff>
      <xdr:row>1</xdr:row>
      <xdr:rowOff>123120</xdr:rowOff>
    </xdr:to>
    <xdr:pic>
      <xdr:nvPicPr>
        <xdr:cNvPr id="1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85480" cy="285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L9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078125"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68"/>
    <col collapsed="false" customWidth="true" hidden="false" outlineLevel="0" max="3" min="3" style="0" width="4.16"/>
    <col collapsed="false" customWidth="true" hidden="false" outlineLevel="0" max="33" min="4" style="0" width="2.66"/>
    <col collapsed="false" customWidth="true" hidden="false" outlineLevel="0" max="34" min="34" style="0" width="3.34"/>
    <col collapsed="false" customWidth="true" hidden="false" outlineLevel="0" max="35" min="35" style="0" width="31.66"/>
    <col collapsed="false" customWidth="true" hidden="false" outlineLevel="0" max="37" min="36" style="0" width="2.5"/>
    <col collapsed="false" customWidth="true" hidden="false" outlineLevel="0" max="38" min="38" style="0" width="8.34"/>
    <col collapsed="false" customWidth="true" hidden="false" outlineLevel="0" max="39" min="39" style="0" width="3.34"/>
    <col collapsed="false" customWidth="true" hidden="false" outlineLevel="0" max="40" min="40" style="0" width="13.34"/>
    <col collapsed="false" customWidth="true" hidden="false" outlineLevel="0" max="41" min="41" style="0" width="7.5"/>
    <col collapsed="false" customWidth="true" hidden="false" outlineLevel="0" max="42" min="42" style="0" width="4.16"/>
    <col collapsed="false" customWidth="true" hidden="true" outlineLevel="0" max="43" min="43" style="0" width="15.66"/>
    <col collapsed="false" customWidth="true" hidden="false" outlineLevel="0" max="44" min="44" style="0" width="13.66"/>
    <col collapsed="false" customWidth="true" hidden="true" outlineLevel="0" max="47" min="45" style="0" width="25.83"/>
    <col collapsed="false" customWidth="true" hidden="true" outlineLevel="0" max="49" min="48" style="0" width="21.66"/>
    <col collapsed="false" customWidth="true" hidden="true" outlineLevel="0" max="51" min="50" style="0" width="25"/>
    <col collapsed="false" customWidth="true" hidden="true" outlineLevel="0" max="52" min="52" style="0" width="21.66"/>
    <col collapsed="false" customWidth="true" hidden="true" outlineLevel="0" max="53" min="53" style="0" width="19.15"/>
    <col collapsed="false" customWidth="true" hidden="true" outlineLevel="0" max="54" min="54" style="0" width="25"/>
    <col collapsed="false" customWidth="true" hidden="true" outlineLevel="0" max="55" min="55" style="0" width="21.66"/>
    <col collapsed="false" customWidth="true" hidden="true" outlineLevel="0" max="56" min="56" style="0" width="19.15"/>
    <col collapsed="false" customWidth="true" hidden="false" outlineLevel="0" max="57" min="57" style="0" width="66.5"/>
    <col collapsed="false" customWidth="true" hidden="true" outlineLevel="0" max="91" min="71" style="0" width="9.34"/>
  </cols>
  <sheetData>
    <row r="1" customFormat="false" ht="12.8" hidden="false" customHeight="false" outlineLevel="0" collapsed="false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customFormat="false" ht="36.95" hidden="false" customHeight="true" outlineLevel="0" collapsed="false">
      <c r="AR2" s="2" t="s">
        <v>4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5</v>
      </c>
      <c r="BT2" s="3" t="s">
        <v>6</v>
      </c>
    </row>
    <row r="3" customFormat="false" ht="6.95" hidden="false" customHeight="true" outlineLevel="0" collapsed="false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customFormat="false" ht="24.95" hidden="false" customHeight="true" outlineLevel="0" collapsed="false">
      <c r="B4" s="6"/>
      <c r="D4" s="7" t="s">
        <v>8</v>
      </c>
      <c r="AR4" s="6"/>
      <c r="AS4" s="8" t="s">
        <v>9</v>
      </c>
      <c r="BE4" s="9" t="s">
        <v>10</v>
      </c>
      <c r="BS4" s="3" t="s">
        <v>11</v>
      </c>
    </row>
    <row r="5" customFormat="false" ht="12" hidden="false" customHeight="true" outlineLevel="0" collapsed="false">
      <c r="B5" s="6"/>
      <c r="D5" s="10" t="s">
        <v>12</v>
      </c>
      <c r="K5" s="11" t="s">
        <v>13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6"/>
      <c r="BE5" s="12" t="s">
        <v>14</v>
      </c>
      <c r="BS5" s="3" t="s">
        <v>5</v>
      </c>
    </row>
    <row r="6" customFormat="false" ht="36.95" hidden="false" customHeight="true" outlineLevel="0" collapsed="false">
      <c r="B6" s="6"/>
      <c r="D6" s="13" t="s">
        <v>15</v>
      </c>
      <c r="K6" s="14" t="s">
        <v>16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R6" s="6"/>
      <c r="BE6" s="12"/>
      <c r="BS6" s="3" t="s">
        <v>5</v>
      </c>
    </row>
    <row r="7" customFormat="false" ht="12" hidden="false" customHeight="true" outlineLevel="0" collapsed="false">
      <c r="B7" s="6"/>
      <c r="D7" s="15" t="s">
        <v>17</v>
      </c>
      <c r="K7" s="16"/>
      <c r="AK7" s="15" t="s">
        <v>18</v>
      </c>
      <c r="AN7" s="16"/>
      <c r="AR7" s="6"/>
      <c r="BE7" s="12"/>
      <c r="BS7" s="3" t="s">
        <v>5</v>
      </c>
    </row>
    <row r="8" customFormat="false" ht="12" hidden="false" customHeight="true" outlineLevel="0" collapsed="false">
      <c r="B8" s="6"/>
      <c r="D8" s="15" t="s">
        <v>19</v>
      </c>
      <c r="K8" s="16" t="s">
        <v>20</v>
      </c>
      <c r="AK8" s="15" t="s">
        <v>21</v>
      </c>
      <c r="AN8" s="17" t="s">
        <v>22</v>
      </c>
      <c r="AR8" s="6"/>
      <c r="BE8" s="12"/>
      <c r="BS8" s="3" t="s">
        <v>5</v>
      </c>
    </row>
    <row r="9" customFormat="false" ht="14.4" hidden="false" customHeight="true" outlineLevel="0" collapsed="false">
      <c r="B9" s="6"/>
      <c r="AR9" s="6"/>
      <c r="BE9" s="12"/>
      <c r="BS9" s="3" t="s">
        <v>5</v>
      </c>
    </row>
    <row r="10" customFormat="false" ht="12" hidden="false" customHeight="true" outlineLevel="0" collapsed="false">
      <c r="B10" s="6"/>
      <c r="D10" s="15" t="s">
        <v>23</v>
      </c>
      <c r="AK10" s="15" t="s">
        <v>24</v>
      </c>
      <c r="AN10" s="16"/>
      <c r="AR10" s="6"/>
      <c r="BE10" s="12"/>
      <c r="BS10" s="3" t="s">
        <v>5</v>
      </c>
    </row>
    <row r="11" customFormat="false" ht="18.5" hidden="false" customHeight="true" outlineLevel="0" collapsed="false">
      <c r="B11" s="6"/>
      <c r="E11" s="16" t="s">
        <v>25</v>
      </c>
      <c r="AK11" s="15" t="s">
        <v>26</v>
      </c>
      <c r="AN11" s="16"/>
      <c r="AR11" s="6"/>
      <c r="BE11" s="12"/>
      <c r="BS11" s="3" t="s">
        <v>5</v>
      </c>
    </row>
    <row r="12" customFormat="false" ht="6.95" hidden="false" customHeight="true" outlineLevel="0" collapsed="false">
      <c r="B12" s="6"/>
      <c r="AR12" s="6"/>
      <c r="BE12" s="12"/>
      <c r="BS12" s="3" t="s">
        <v>5</v>
      </c>
    </row>
    <row r="13" customFormat="false" ht="12" hidden="false" customHeight="true" outlineLevel="0" collapsed="false">
      <c r="B13" s="6"/>
      <c r="D13" s="15" t="s">
        <v>27</v>
      </c>
      <c r="AK13" s="15" t="s">
        <v>24</v>
      </c>
      <c r="AN13" s="18" t="s">
        <v>28</v>
      </c>
      <c r="AR13" s="6"/>
      <c r="BE13" s="12"/>
      <c r="BS13" s="3" t="s">
        <v>5</v>
      </c>
    </row>
    <row r="14" customFormat="false" ht="12.8" hidden="false" customHeight="false" outlineLevel="0" collapsed="false">
      <c r="B14" s="6"/>
      <c r="E14" s="19" t="s">
        <v>28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5" t="s">
        <v>26</v>
      </c>
      <c r="AN14" s="18" t="s">
        <v>28</v>
      </c>
      <c r="AR14" s="6"/>
      <c r="BE14" s="12"/>
      <c r="BS14" s="3" t="s">
        <v>5</v>
      </c>
    </row>
    <row r="15" customFormat="false" ht="6.95" hidden="false" customHeight="true" outlineLevel="0" collapsed="false">
      <c r="B15" s="6"/>
      <c r="AR15" s="6"/>
      <c r="BE15" s="12"/>
      <c r="BS15" s="3" t="s">
        <v>2</v>
      </c>
    </row>
    <row r="16" customFormat="false" ht="12" hidden="false" customHeight="true" outlineLevel="0" collapsed="false">
      <c r="B16" s="6"/>
      <c r="D16" s="15" t="s">
        <v>29</v>
      </c>
      <c r="AK16" s="15" t="s">
        <v>24</v>
      </c>
      <c r="AN16" s="16"/>
      <c r="AR16" s="6"/>
      <c r="BE16" s="12"/>
      <c r="BS16" s="3" t="s">
        <v>2</v>
      </c>
    </row>
    <row r="17" customFormat="false" ht="18.5" hidden="false" customHeight="true" outlineLevel="0" collapsed="false">
      <c r="B17" s="6"/>
      <c r="E17" s="16" t="s">
        <v>30</v>
      </c>
      <c r="AK17" s="15" t="s">
        <v>26</v>
      </c>
      <c r="AN17" s="16"/>
      <c r="AR17" s="6"/>
      <c r="BE17" s="12"/>
      <c r="BS17" s="3" t="s">
        <v>31</v>
      </c>
    </row>
    <row r="18" customFormat="false" ht="6.95" hidden="false" customHeight="true" outlineLevel="0" collapsed="false">
      <c r="B18" s="6"/>
      <c r="AR18" s="6"/>
      <c r="BE18" s="12"/>
      <c r="BS18" s="3" t="s">
        <v>5</v>
      </c>
    </row>
    <row r="19" customFormat="false" ht="12" hidden="false" customHeight="true" outlineLevel="0" collapsed="false">
      <c r="B19" s="6"/>
      <c r="D19" s="15" t="s">
        <v>32</v>
      </c>
      <c r="AK19" s="15" t="s">
        <v>24</v>
      </c>
      <c r="AN19" s="16"/>
      <c r="AR19" s="6"/>
      <c r="BE19" s="12"/>
      <c r="BS19" s="3" t="s">
        <v>5</v>
      </c>
    </row>
    <row r="20" customFormat="false" ht="18.5" hidden="false" customHeight="true" outlineLevel="0" collapsed="false">
      <c r="B20" s="6"/>
      <c r="E20" s="16" t="s">
        <v>30</v>
      </c>
      <c r="AK20" s="15" t="s">
        <v>26</v>
      </c>
      <c r="AN20" s="16"/>
      <c r="AR20" s="6"/>
      <c r="BE20" s="12"/>
      <c r="BS20" s="3" t="s">
        <v>31</v>
      </c>
    </row>
    <row r="21" customFormat="false" ht="6.95" hidden="false" customHeight="true" outlineLevel="0" collapsed="false">
      <c r="B21" s="6"/>
      <c r="AR21" s="6"/>
      <c r="BE21" s="12"/>
    </row>
    <row r="22" customFormat="false" ht="12" hidden="false" customHeight="true" outlineLevel="0" collapsed="false">
      <c r="B22" s="6"/>
      <c r="D22" s="15" t="s">
        <v>33</v>
      </c>
      <c r="AR22" s="6"/>
      <c r="BE22" s="12"/>
    </row>
    <row r="23" customFormat="false" ht="16.5" hidden="false" customHeight="true" outlineLevel="0" collapsed="false">
      <c r="B23" s="6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R23" s="6"/>
      <c r="BE23" s="12"/>
    </row>
    <row r="24" customFormat="false" ht="6.95" hidden="false" customHeight="true" outlineLevel="0" collapsed="false">
      <c r="B24" s="6"/>
      <c r="AR24" s="6"/>
      <c r="BE24" s="12"/>
    </row>
    <row r="25" customFormat="false" ht="6.95" hidden="false" customHeight="true" outlineLevel="0" collapsed="false">
      <c r="B25" s="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6"/>
      <c r="BE25" s="12"/>
    </row>
    <row r="26" s="27" customFormat="true" ht="25.9" hidden="false" customHeight="true" outlineLevel="0" collapsed="false">
      <c r="A26" s="22"/>
      <c r="B26" s="23"/>
      <c r="C26" s="22"/>
      <c r="D26" s="24" t="s">
        <v>34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 t="n">
        <f aca="false">ROUND(AG94,2)</f>
        <v>0</v>
      </c>
      <c r="AL26" s="26"/>
      <c r="AM26" s="26"/>
      <c r="AN26" s="26"/>
      <c r="AO26" s="26"/>
      <c r="AP26" s="22"/>
      <c r="AQ26" s="22"/>
      <c r="AR26" s="23"/>
      <c r="BE26" s="12"/>
    </row>
    <row r="27" s="27" customFormat="true" ht="6.95" hidden="false" customHeight="true" outlineLevel="0" collapsed="false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BE27" s="12"/>
    </row>
    <row r="28" s="27" customFormat="true" ht="12.8" hidden="false" customHeight="false" outlineLevel="0" collapsed="false">
      <c r="A28" s="22"/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8" t="s">
        <v>35</v>
      </c>
      <c r="M28" s="28"/>
      <c r="N28" s="28"/>
      <c r="O28" s="28"/>
      <c r="P28" s="28"/>
      <c r="Q28" s="22"/>
      <c r="R28" s="22"/>
      <c r="S28" s="22"/>
      <c r="T28" s="22"/>
      <c r="U28" s="22"/>
      <c r="V28" s="22"/>
      <c r="W28" s="28" t="s">
        <v>36</v>
      </c>
      <c r="X28" s="28"/>
      <c r="Y28" s="28"/>
      <c r="Z28" s="28"/>
      <c r="AA28" s="28"/>
      <c r="AB28" s="28"/>
      <c r="AC28" s="28"/>
      <c r="AD28" s="28"/>
      <c r="AE28" s="28"/>
      <c r="AF28" s="22"/>
      <c r="AG28" s="22"/>
      <c r="AH28" s="22"/>
      <c r="AI28" s="22"/>
      <c r="AJ28" s="22"/>
      <c r="AK28" s="28" t="s">
        <v>37</v>
      </c>
      <c r="AL28" s="28"/>
      <c r="AM28" s="28"/>
      <c r="AN28" s="28"/>
      <c r="AO28" s="28"/>
      <c r="AP28" s="22"/>
      <c r="AQ28" s="22"/>
      <c r="AR28" s="23"/>
      <c r="BE28" s="12"/>
    </row>
    <row r="29" s="29" customFormat="true" ht="14.4" hidden="false" customHeight="true" outlineLevel="0" collapsed="false">
      <c r="B29" s="30"/>
      <c r="D29" s="15" t="s">
        <v>38</v>
      </c>
      <c r="F29" s="15" t="s">
        <v>39</v>
      </c>
      <c r="L29" s="31" t="n">
        <v>0.21</v>
      </c>
      <c r="M29" s="31"/>
      <c r="N29" s="31"/>
      <c r="O29" s="31"/>
      <c r="P29" s="31"/>
      <c r="W29" s="32" t="n">
        <f aca="false">ROUND(AZ94, 2)</f>
        <v>0</v>
      </c>
      <c r="X29" s="32"/>
      <c r="Y29" s="32"/>
      <c r="Z29" s="32"/>
      <c r="AA29" s="32"/>
      <c r="AB29" s="32"/>
      <c r="AC29" s="32"/>
      <c r="AD29" s="32"/>
      <c r="AE29" s="32"/>
      <c r="AK29" s="32" t="n">
        <f aca="false">ROUND(AV94, 2)</f>
        <v>0</v>
      </c>
      <c r="AL29" s="32"/>
      <c r="AM29" s="32"/>
      <c r="AN29" s="32"/>
      <c r="AO29" s="32"/>
      <c r="AR29" s="30"/>
      <c r="BE29" s="12"/>
    </row>
    <row r="30" s="29" customFormat="true" ht="14.4" hidden="false" customHeight="true" outlineLevel="0" collapsed="false">
      <c r="B30" s="30"/>
      <c r="F30" s="15" t="s">
        <v>40</v>
      </c>
      <c r="L30" s="31" t="n">
        <v>0.15</v>
      </c>
      <c r="M30" s="31"/>
      <c r="N30" s="31"/>
      <c r="O30" s="31"/>
      <c r="P30" s="31"/>
      <c r="W30" s="32" t="n">
        <f aca="false">ROUND(BA94, 2)</f>
        <v>0</v>
      </c>
      <c r="X30" s="32"/>
      <c r="Y30" s="32"/>
      <c r="Z30" s="32"/>
      <c r="AA30" s="32"/>
      <c r="AB30" s="32"/>
      <c r="AC30" s="32"/>
      <c r="AD30" s="32"/>
      <c r="AE30" s="32"/>
      <c r="AK30" s="32" t="n">
        <f aca="false">ROUND(AW94, 2)</f>
        <v>0</v>
      </c>
      <c r="AL30" s="32"/>
      <c r="AM30" s="32"/>
      <c r="AN30" s="32"/>
      <c r="AO30" s="32"/>
      <c r="AR30" s="30"/>
      <c r="BE30" s="12"/>
    </row>
    <row r="31" s="29" customFormat="true" ht="14.4" hidden="true" customHeight="true" outlineLevel="0" collapsed="false">
      <c r="B31" s="30"/>
      <c r="F31" s="15" t="s">
        <v>41</v>
      </c>
      <c r="L31" s="31" t="n">
        <v>0.21</v>
      </c>
      <c r="M31" s="31"/>
      <c r="N31" s="31"/>
      <c r="O31" s="31"/>
      <c r="P31" s="31"/>
      <c r="W31" s="32" t="n">
        <f aca="false">ROUND(BB94, 2)</f>
        <v>0</v>
      </c>
      <c r="X31" s="32"/>
      <c r="Y31" s="32"/>
      <c r="Z31" s="32"/>
      <c r="AA31" s="32"/>
      <c r="AB31" s="32"/>
      <c r="AC31" s="32"/>
      <c r="AD31" s="32"/>
      <c r="AE31" s="32"/>
      <c r="AK31" s="32" t="n">
        <v>0</v>
      </c>
      <c r="AL31" s="32"/>
      <c r="AM31" s="32"/>
      <c r="AN31" s="32"/>
      <c r="AO31" s="32"/>
      <c r="AR31" s="30"/>
      <c r="BE31" s="12"/>
    </row>
    <row r="32" s="29" customFormat="true" ht="14.4" hidden="true" customHeight="true" outlineLevel="0" collapsed="false">
      <c r="B32" s="30"/>
      <c r="F32" s="15" t="s">
        <v>42</v>
      </c>
      <c r="L32" s="31" t="n">
        <v>0.15</v>
      </c>
      <c r="M32" s="31"/>
      <c r="N32" s="31"/>
      <c r="O32" s="31"/>
      <c r="P32" s="31"/>
      <c r="W32" s="32" t="n">
        <f aca="false">ROUND(BC94, 2)</f>
        <v>0</v>
      </c>
      <c r="X32" s="32"/>
      <c r="Y32" s="32"/>
      <c r="Z32" s="32"/>
      <c r="AA32" s="32"/>
      <c r="AB32" s="32"/>
      <c r="AC32" s="32"/>
      <c r="AD32" s="32"/>
      <c r="AE32" s="32"/>
      <c r="AK32" s="32" t="n">
        <v>0</v>
      </c>
      <c r="AL32" s="32"/>
      <c r="AM32" s="32"/>
      <c r="AN32" s="32"/>
      <c r="AO32" s="32"/>
      <c r="AR32" s="30"/>
      <c r="BE32" s="12"/>
    </row>
    <row r="33" s="29" customFormat="true" ht="14.4" hidden="true" customHeight="true" outlineLevel="0" collapsed="false">
      <c r="B33" s="30"/>
      <c r="F33" s="15" t="s">
        <v>43</v>
      </c>
      <c r="L33" s="31" t="n">
        <v>0</v>
      </c>
      <c r="M33" s="31"/>
      <c r="N33" s="31"/>
      <c r="O33" s="31"/>
      <c r="P33" s="31"/>
      <c r="W33" s="32" t="n">
        <f aca="false">ROUND(BD94, 2)</f>
        <v>0</v>
      </c>
      <c r="X33" s="32"/>
      <c r="Y33" s="32"/>
      <c r="Z33" s="32"/>
      <c r="AA33" s="32"/>
      <c r="AB33" s="32"/>
      <c r="AC33" s="32"/>
      <c r="AD33" s="32"/>
      <c r="AE33" s="32"/>
      <c r="AK33" s="32" t="n">
        <v>0</v>
      </c>
      <c r="AL33" s="32"/>
      <c r="AM33" s="32"/>
      <c r="AN33" s="32"/>
      <c r="AO33" s="32"/>
      <c r="AR33" s="30"/>
      <c r="BE33" s="12"/>
    </row>
    <row r="34" s="27" customFormat="true" ht="6.95" hidden="false" customHeight="true" outlineLevel="0" collapsed="false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3"/>
      <c r="BE34" s="12"/>
    </row>
    <row r="35" s="27" customFormat="true" ht="25.9" hidden="false" customHeight="true" outlineLevel="0" collapsed="false">
      <c r="A35" s="22"/>
      <c r="B35" s="23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37" t="s">
        <v>46</v>
      </c>
      <c r="Y35" s="37"/>
      <c r="Z35" s="37"/>
      <c r="AA35" s="37"/>
      <c r="AB35" s="37"/>
      <c r="AC35" s="35"/>
      <c r="AD35" s="35"/>
      <c r="AE35" s="35"/>
      <c r="AF35" s="35"/>
      <c r="AG35" s="35"/>
      <c r="AH35" s="35"/>
      <c r="AI35" s="35"/>
      <c r="AJ35" s="35"/>
      <c r="AK35" s="38" t="n">
        <f aca="false">SUM(AK26:AK33)</f>
        <v>0</v>
      </c>
      <c r="AL35" s="38"/>
      <c r="AM35" s="38"/>
      <c r="AN35" s="38"/>
      <c r="AO35" s="38"/>
      <c r="AP35" s="33"/>
      <c r="AQ35" s="33"/>
      <c r="AR35" s="23"/>
      <c r="BE35" s="22"/>
    </row>
    <row r="36" s="27" customFormat="true" ht="6.95" hidden="false" customHeight="true" outlineLevel="0" collapsed="false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3"/>
      <c r="BE36" s="22"/>
    </row>
    <row r="37" s="27" customFormat="true" ht="14.4" hidden="false" customHeight="true" outlineLevel="0" collapsed="false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3"/>
      <c r="BE37" s="22"/>
    </row>
    <row r="38" customFormat="false" ht="14.4" hidden="false" customHeight="true" outlineLevel="0" collapsed="false">
      <c r="B38" s="6"/>
      <c r="AR38" s="6"/>
    </row>
    <row r="39" customFormat="false" ht="14.4" hidden="false" customHeight="true" outlineLevel="0" collapsed="false">
      <c r="B39" s="6"/>
      <c r="AR39" s="6"/>
    </row>
    <row r="40" customFormat="false" ht="14.4" hidden="false" customHeight="true" outlineLevel="0" collapsed="false">
      <c r="B40" s="6"/>
      <c r="AR40" s="6"/>
    </row>
    <row r="41" customFormat="false" ht="14.4" hidden="false" customHeight="true" outlineLevel="0" collapsed="false">
      <c r="B41" s="6"/>
      <c r="AR41" s="6"/>
    </row>
    <row r="42" customFormat="false" ht="14.4" hidden="false" customHeight="true" outlineLevel="0" collapsed="false">
      <c r="B42" s="6"/>
      <c r="AR42" s="6"/>
    </row>
    <row r="43" customFormat="false" ht="14.4" hidden="false" customHeight="true" outlineLevel="0" collapsed="false">
      <c r="B43" s="6"/>
      <c r="AR43" s="6"/>
    </row>
    <row r="44" customFormat="false" ht="14.4" hidden="false" customHeight="true" outlineLevel="0" collapsed="false">
      <c r="B44" s="6"/>
      <c r="AR44" s="6"/>
    </row>
    <row r="45" customFormat="false" ht="14.4" hidden="false" customHeight="true" outlineLevel="0" collapsed="false">
      <c r="B45" s="6"/>
      <c r="AR45" s="6"/>
    </row>
    <row r="46" customFormat="false" ht="14.4" hidden="false" customHeight="true" outlineLevel="0" collapsed="false">
      <c r="B46" s="6"/>
      <c r="AR46" s="6"/>
    </row>
    <row r="47" customFormat="false" ht="14.4" hidden="false" customHeight="true" outlineLevel="0" collapsed="false">
      <c r="B47" s="6"/>
      <c r="AR47" s="6"/>
    </row>
    <row r="48" customFormat="false" ht="14.4" hidden="false" customHeight="true" outlineLevel="0" collapsed="false">
      <c r="B48" s="6"/>
      <c r="AR48" s="6"/>
    </row>
    <row r="49" s="27" customFormat="true" ht="14.4" hidden="false" customHeight="true" outlineLevel="0" collapsed="false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customFormat="false" ht="12.8" hidden="false" customHeight="false" outlineLevel="0" collapsed="false">
      <c r="B50" s="6"/>
      <c r="AR50" s="6"/>
    </row>
    <row r="51" customFormat="false" ht="12.8" hidden="false" customHeight="false" outlineLevel="0" collapsed="false">
      <c r="B51" s="6"/>
      <c r="AR51" s="6"/>
    </row>
    <row r="52" customFormat="false" ht="12.8" hidden="false" customHeight="false" outlineLevel="0" collapsed="false">
      <c r="B52" s="6"/>
      <c r="AR52" s="6"/>
    </row>
    <row r="53" customFormat="false" ht="12.8" hidden="false" customHeight="false" outlineLevel="0" collapsed="false">
      <c r="B53" s="6"/>
      <c r="AR53" s="6"/>
    </row>
    <row r="54" customFormat="false" ht="12.8" hidden="false" customHeight="false" outlineLevel="0" collapsed="false">
      <c r="B54" s="6"/>
      <c r="AR54" s="6"/>
    </row>
    <row r="55" customFormat="false" ht="12.8" hidden="false" customHeight="false" outlineLevel="0" collapsed="false">
      <c r="B55" s="6"/>
      <c r="AR55" s="6"/>
    </row>
    <row r="56" customFormat="false" ht="12.8" hidden="false" customHeight="false" outlineLevel="0" collapsed="false">
      <c r="B56" s="6"/>
      <c r="AR56" s="6"/>
    </row>
    <row r="57" customFormat="false" ht="12.8" hidden="false" customHeight="false" outlineLevel="0" collapsed="false">
      <c r="B57" s="6"/>
      <c r="AR57" s="6"/>
    </row>
    <row r="58" customFormat="false" ht="12.8" hidden="false" customHeight="false" outlineLevel="0" collapsed="false">
      <c r="B58" s="6"/>
      <c r="AR58" s="6"/>
    </row>
    <row r="59" customFormat="false" ht="12.8" hidden="false" customHeight="false" outlineLevel="0" collapsed="false">
      <c r="B59" s="6"/>
      <c r="AR59" s="6"/>
    </row>
    <row r="60" s="27" customFormat="true" ht="12.8" hidden="false" customHeight="false" outlineLevel="0" collapsed="false">
      <c r="A60" s="22"/>
      <c r="B60" s="23"/>
      <c r="C60" s="22"/>
      <c r="D60" s="42" t="s">
        <v>49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42" t="s">
        <v>50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42" t="s">
        <v>49</v>
      </c>
      <c r="AI60" s="25"/>
      <c r="AJ60" s="25"/>
      <c r="AK60" s="25"/>
      <c r="AL60" s="25"/>
      <c r="AM60" s="42" t="s">
        <v>50</v>
      </c>
      <c r="AN60" s="25"/>
      <c r="AO60" s="25"/>
      <c r="AP60" s="22"/>
      <c r="AQ60" s="22"/>
      <c r="AR60" s="23"/>
      <c r="BE60" s="22"/>
    </row>
    <row r="61" customFormat="false" ht="12.8" hidden="false" customHeight="false" outlineLevel="0" collapsed="false">
      <c r="B61" s="6"/>
      <c r="AR61" s="6"/>
    </row>
    <row r="62" customFormat="false" ht="12.8" hidden="false" customHeight="false" outlineLevel="0" collapsed="false">
      <c r="B62" s="6"/>
      <c r="AR62" s="6"/>
    </row>
    <row r="63" customFormat="false" ht="12.8" hidden="false" customHeight="false" outlineLevel="0" collapsed="false">
      <c r="B63" s="6"/>
      <c r="AR63" s="6"/>
    </row>
    <row r="64" s="27" customFormat="true" ht="12.8" hidden="false" customHeight="false" outlineLevel="0" collapsed="false">
      <c r="A64" s="22"/>
      <c r="B64" s="23"/>
      <c r="C64" s="22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2"/>
      <c r="AQ64" s="22"/>
      <c r="AR64" s="23"/>
      <c r="BE64" s="22"/>
    </row>
    <row r="65" customFormat="false" ht="12.8" hidden="false" customHeight="false" outlineLevel="0" collapsed="false">
      <c r="B65" s="6"/>
      <c r="AR65" s="6"/>
    </row>
    <row r="66" customFormat="false" ht="12.8" hidden="false" customHeight="false" outlineLevel="0" collapsed="false">
      <c r="B66" s="6"/>
      <c r="AR66" s="6"/>
    </row>
    <row r="67" customFormat="false" ht="12.8" hidden="false" customHeight="false" outlineLevel="0" collapsed="false">
      <c r="B67" s="6"/>
      <c r="AR67" s="6"/>
    </row>
    <row r="68" customFormat="false" ht="12.8" hidden="false" customHeight="false" outlineLevel="0" collapsed="false">
      <c r="B68" s="6"/>
      <c r="AR68" s="6"/>
    </row>
    <row r="69" customFormat="false" ht="12.8" hidden="false" customHeight="false" outlineLevel="0" collapsed="false">
      <c r="B69" s="6"/>
      <c r="AR69" s="6"/>
    </row>
    <row r="70" customFormat="false" ht="12.8" hidden="false" customHeight="false" outlineLevel="0" collapsed="false">
      <c r="B70" s="6"/>
      <c r="AR70" s="6"/>
    </row>
    <row r="71" customFormat="false" ht="12.8" hidden="false" customHeight="false" outlineLevel="0" collapsed="false">
      <c r="B71" s="6"/>
      <c r="AR71" s="6"/>
    </row>
    <row r="72" customFormat="false" ht="12.8" hidden="false" customHeight="false" outlineLevel="0" collapsed="false">
      <c r="B72" s="6"/>
      <c r="AR72" s="6"/>
    </row>
    <row r="73" customFormat="false" ht="12.8" hidden="false" customHeight="false" outlineLevel="0" collapsed="false">
      <c r="B73" s="6"/>
      <c r="AR73" s="6"/>
    </row>
    <row r="74" customFormat="false" ht="12.8" hidden="false" customHeight="false" outlineLevel="0" collapsed="false">
      <c r="B74" s="6"/>
      <c r="AR74" s="6"/>
    </row>
    <row r="75" s="27" customFormat="true" ht="12.8" hidden="false" customHeight="false" outlineLevel="0" collapsed="false">
      <c r="A75" s="22"/>
      <c r="B75" s="23"/>
      <c r="C75" s="22"/>
      <c r="D75" s="42" t="s">
        <v>49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42" t="s">
        <v>50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42" t="s">
        <v>49</v>
      </c>
      <c r="AI75" s="25"/>
      <c r="AJ75" s="25"/>
      <c r="AK75" s="25"/>
      <c r="AL75" s="25"/>
      <c r="AM75" s="42" t="s">
        <v>50</v>
      </c>
      <c r="AN75" s="25"/>
      <c r="AO75" s="25"/>
      <c r="AP75" s="22"/>
      <c r="AQ75" s="22"/>
      <c r="AR75" s="23"/>
      <c r="BE75" s="22"/>
    </row>
    <row r="76" s="27" customFormat="true" ht="12.8" hidden="false" customHeight="false" outlineLevel="0" collapsed="false">
      <c r="A76" s="22"/>
      <c r="B76" s="23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3"/>
      <c r="BE76" s="22"/>
    </row>
    <row r="77" s="27" customFormat="true" ht="6.95" hidden="false" customHeight="true" outlineLevel="0" collapsed="false">
      <c r="A77" s="22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3"/>
      <c r="BE77" s="22"/>
    </row>
    <row r="81" s="27" customFormat="true" ht="6.95" hidden="false" customHeight="true" outlineLevel="0" collapsed="false">
      <c r="A81" s="22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3"/>
      <c r="BE81" s="22"/>
    </row>
    <row r="82" s="27" customFormat="true" ht="24.95" hidden="false" customHeight="true" outlineLevel="0" collapsed="false">
      <c r="A82" s="22"/>
      <c r="B82" s="23"/>
      <c r="C82" s="7" t="s">
        <v>53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3"/>
      <c r="BE82" s="22"/>
    </row>
    <row r="83" s="27" customFormat="true" ht="6.95" hidden="false" customHeight="true" outlineLevel="0" collapsed="false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3"/>
      <c r="BE83" s="22"/>
    </row>
    <row r="84" s="48" customFormat="true" ht="12" hidden="false" customHeight="true" outlineLevel="0" collapsed="false">
      <c r="B84" s="49"/>
      <c r="C84" s="15" t="s">
        <v>12</v>
      </c>
      <c r="L84" s="48" t="str">
        <f aca="false">K5</f>
        <v>Josefska21,9</v>
      </c>
      <c r="AR84" s="49"/>
    </row>
    <row r="85" s="50" customFormat="true" ht="36.95" hidden="false" customHeight="true" outlineLevel="0" collapsed="false">
      <c r="B85" s="51"/>
      <c r="C85" s="52" t="s">
        <v>15</v>
      </c>
      <c r="L85" s="53" t="str">
        <f aca="false">K6</f>
        <v>Oprava koupelny v bytě č.9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R85" s="51"/>
    </row>
    <row r="86" s="27" customFormat="true" ht="6.95" hidden="false" customHeight="true" outlineLevel="0" collapsed="false">
      <c r="A86" s="22"/>
      <c r="B86" s="23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3"/>
      <c r="BE86" s="22"/>
    </row>
    <row r="87" s="27" customFormat="true" ht="12" hidden="false" customHeight="true" outlineLevel="0" collapsed="false">
      <c r="A87" s="22"/>
      <c r="B87" s="23"/>
      <c r="C87" s="15" t="s">
        <v>19</v>
      </c>
      <c r="D87" s="22"/>
      <c r="E87" s="22"/>
      <c r="F87" s="22"/>
      <c r="G87" s="22"/>
      <c r="H87" s="22"/>
      <c r="I87" s="22"/>
      <c r="J87" s="22"/>
      <c r="K87" s="22"/>
      <c r="L87" s="54" t="str">
        <f aca="false">IF(K8="","",K8)</f>
        <v>Josefská 21, Brno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15" t="s">
        <v>21</v>
      </c>
      <c r="AJ87" s="22"/>
      <c r="AK87" s="22"/>
      <c r="AL87" s="22"/>
      <c r="AM87" s="55" t="str">
        <f aca="false">IF(AN8= "","",AN8)</f>
        <v>30. 8. 2020</v>
      </c>
      <c r="AN87" s="55"/>
      <c r="AO87" s="22"/>
      <c r="AP87" s="22"/>
      <c r="AQ87" s="22"/>
      <c r="AR87" s="23"/>
      <c r="BE87" s="22"/>
    </row>
    <row r="88" s="27" customFormat="true" ht="6.95" hidden="false" customHeight="true" outlineLevel="0" collapsed="false">
      <c r="A88" s="22"/>
      <c r="B88" s="23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3"/>
      <c r="BE88" s="22"/>
    </row>
    <row r="89" s="27" customFormat="true" ht="15.15" hidden="false" customHeight="true" outlineLevel="0" collapsed="false">
      <c r="A89" s="22"/>
      <c r="B89" s="23"/>
      <c r="C89" s="15" t="s">
        <v>23</v>
      </c>
      <c r="D89" s="22"/>
      <c r="E89" s="22"/>
      <c r="F89" s="22"/>
      <c r="G89" s="22"/>
      <c r="H89" s="22"/>
      <c r="I89" s="22"/>
      <c r="J89" s="22"/>
      <c r="K89" s="22"/>
      <c r="L89" s="48" t="str">
        <f aca="false">IF(E11= "","",E11)</f>
        <v>mmBrna,OSM,Husova 3,Brno 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15" t="s">
        <v>29</v>
      </c>
      <c r="AJ89" s="22"/>
      <c r="AK89" s="22"/>
      <c r="AL89" s="22"/>
      <c r="AM89" s="56" t="str">
        <f aca="false">IF(E17="","",E17)</f>
        <v>R.Volková</v>
      </c>
      <c r="AN89" s="56"/>
      <c r="AO89" s="56"/>
      <c r="AP89" s="56"/>
      <c r="AQ89" s="22"/>
      <c r="AR89" s="23"/>
      <c r="AS89" s="57" t="s">
        <v>54</v>
      </c>
      <c r="AT89" s="57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22"/>
    </row>
    <row r="90" s="27" customFormat="true" ht="15.15" hidden="false" customHeight="true" outlineLevel="0" collapsed="false">
      <c r="A90" s="22"/>
      <c r="B90" s="23"/>
      <c r="C90" s="15" t="s">
        <v>27</v>
      </c>
      <c r="D90" s="22"/>
      <c r="E90" s="22"/>
      <c r="F90" s="22"/>
      <c r="G90" s="22"/>
      <c r="H90" s="22"/>
      <c r="I90" s="22"/>
      <c r="J90" s="22"/>
      <c r="K90" s="22"/>
      <c r="L90" s="48" t="str">
        <f aca="false">IF(E14= "Vyplň údaj","",E14)</f>
        <v/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15" t="s">
        <v>32</v>
      </c>
      <c r="AJ90" s="22"/>
      <c r="AK90" s="22"/>
      <c r="AL90" s="22"/>
      <c r="AM90" s="56" t="str">
        <f aca="false">IF(E20="","",E20)</f>
        <v>R.Volková</v>
      </c>
      <c r="AN90" s="56"/>
      <c r="AO90" s="56"/>
      <c r="AP90" s="56"/>
      <c r="AQ90" s="22"/>
      <c r="AR90" s="23"/>
      <c r="AS90" s="57"/>
      <c r="AT90" s="57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22"/>
    </row>
    <row r="91" s="27" customFormat="true" ht="10.8" hidden="false" customHeight="true" outlineLevel="0" collapsed="false">
      <c r="A91" s="22"/>
      <c r="B91" s="2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3"/>
      <c r="AS91" s="57"/>
      <c r="AT91" s="57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22"/>
    </row>
    <row r="92" s="27" customFormat="true" ht="29.3" hidden="false" customHeight="true" outlineLevel="0" collapsed="false">
      <c r="A92" s="22"/>
      <c r="B92" s="23"/>
      <c r="C92" s="62" t="s">
        <v>55</v>
      </c>
      <c r="D92" s="62"/>
      <c r="E92" s="62"/>
      <c r="F92" s="62"/>
      <c r="G92" s="62"/>
      <c r="H92" s="63"/>
      <c r="I92" s="64" t="s">
        <v>56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5" t="s">
        <v>57</v>
      </c>
      <c r="AH92" s="65"/>
      <c r="AI92" s="65"/>
      <c r="AJ92" s="65"/>
      <c r="AK92" s="65"/>
      <c r="AL92" s="65"/>
      <c r="AM92" s="65"/>
      <c r="AN92" s="66" t="s">
        <v>58</v>
      </c>
      <c r="AO92" s="66"/>
      <c r="AP92" s="66"/>
      <c r="AQ92" s="67" t="s">
        <v>59</v>
      </c>
      <c r="AR92" s="23"/>
      <c r="AS92" s="68" t="s">
        <v>60</v>
      </c>
      <c r="AT92" s="69" t="s">
        <v>61</v>
      </c>
      <c r="AU92" s="69" t="s">
        <v>62</v>
      </c>
      <c r="AV92" s="69" t="s">
        <v>63</v>
      </c>
      <c r="AW92" s="69" t="s">
        <v>64</v>
      </c>
      <c r="AX92" s="69" t="s">
        <v>65</v>
      </c>
      <c r="AY92" s="69" t="s">
        <v>66</v>
      </c>
      <c r="AZ92" s="69" t="s">
        <v>67</v>
      </c>
      <c r="BA92" s="69" t="s">
        <v>68</v>
      </c>
      <c r="BB92" s="69" t="s">
        <v>69</v>
      </c>
      <c r="BC92" s="69" t="s">
        <v>70</v>
      </c>
      <c r="BD92" s="70" t="s">
        <v>71</v>
      </c>
      <c r="BE92" s="22"/>
    </row>
    <row r="93" s="27" customFormat="true" ht="10.8" hidden="false" customHeight="true" outlineLevel="0" collapsed="false">
      <c r="A93" s="22"/>
      <c r="B93" s="23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3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  <c r="BE93" s="22"/>
    </row>
    <row r="94" s="74" customFormat="true" ht="32.4" hidden="false" customHeight="true" outlineLevel="0" collapsed="false">
      <c r="B94" s="75"/>
      <c r="C94" s="76" t="s">
        <v>72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8" t="n">
        <f aca="false">ROUND(AG95,2)</f>
        <v>0</v>
      </c>
      <c r="AH94" s="78"/>
      <c r="AI94" s="78"/>
      <c r="AJ94" s="78"/>
      <c r="AK94" s="78"/>
      <c r="AL94" s="78"/>
      <c r="AM94" s="78"/>
      <c r="AN94" s="79" t="n">
        <f aca="false">SUM(AG94,AT94)</f>
        <v>0</v>
      </c>
      <c r="AO94" s="79"/>
      <c r="AP94" s="79"/>
      <c r="AQ94" s="80"/>
      <c r="AR94" s="75"/>
      <c r="AS94" s="81" t="n">
        <f aca="false">ROUND(AS95,2)</f>
        <v>0</v>
      </c>
      <c r="AT94" s="82" t="n">
        <f aca="false">ROUND(SUM(AV94:AW94),2)</f>
        <v>0</v>
      </c>
      <c r="AU94" s="83" t="n">
        <f aca="false">ROUND(AU95,5)</f>
        <v>0</v>
      </c>
      <c r="AV94" s="82" t="n">
        <f aca="false">ROUND(AZ94*L29,2)</f>
        <v>0</v>
      </c>
      <c r="AW94" s="82" t="n">
        <f aca="false">ROUND(BA94*L30,2)</f>
        <v>0</v>
      </c>
      <c r="AX94" s="82" t="n">
        <f aca="false">ROUND(BB94*L29,2)</f>
        <v>0</v>
      </c>
      <c r="AY94" s="82" t="n">
        <f aca="false">ROUND(BC94*L30,2)</f>
        <v>0</v>
      </c>
      <c r="AZ94" s="82" t="n">
        <f aca="false">ROUND(AZ95,2)</f>
        <v>0</v>
      </c>
      <c r="BA94" s="82" t="n">
        <f aca="false">ROUND(BA95,2)</f>
        <v>0</v>
      </c>
      <c r="BB94" s="82" t="n">
        <f aca="false">ROUND(BB95,2)</f>
        <v>0</v>
      </c>
      <c r="BC94" s="82" t="n">
        <f aca="false">ROUND(BC95,2)</f>
        <v>0</v>
      </c>
      <c r="BD94" s="84" t="n">
        <f aca="false">ROUND(BD95,2)</f>
        <v>0</v>
      </c>
      <c r="BS94" s="85" t="s">
        <v>73</v>
      </c>
      <c r="BT94" s="85" t="s">
        <v>74</v>
      </c>
      <c r="BV94" s="85" t="s">
        <v>75</v>
      </c>
      <c r="BW94" s="85" t="s">
        <v>3</v>
      </c>
      <c r="BX94" s="85" t="s">
        <v>76</v>
      </c>
      <c r="CL94" s="85"/>
    </row>
    <row r="95" s="97" customFormat="true" ht="24.75" hidden="false" customHeight="true" outlineLevel="0" collapsed="false">
      <c r="A95" s="86" t="s">
        <v>77</v>
      </c>
      <c r="B95" s="87"/>
      <c r="C95" s="88"/>
      <c r="D95" s="89" t="s">
        <v>13</v>
      </c>
      <c r="E95" s="89"/>
      <c r="F95" s="89"/>
      <c r="G95" s="89"/>
      <c r="H95" s="89"/>
      <c r="I95" s="90"/>
      <c r="J95" s="89" t="s">
        <v>16</v>
      </c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91" t="n">
        <f aca="false">'Josefska21,9 - Oprava kou...'!J28</f>
        <v>0</v>
      </c>
      <c r="AH95" s="91"/>
      <c r="AI95" s="91"/>
      <c r="AJ95" s="91"/>
      <c r="AK95" s="91"/>
      <c r="AL95" s="91"/>
      <c r="AM95" s="91"/>
      <c r="AN95" s="91" t="n">
        <f aca="false">SUM(AG95,AT95)</f>
        <v>0</v>
      </c>
      <c r="AO95" s="91"/>
      <c r="AP95" s="91"/>
      <c r="AQ95" s="92" t="s">
        <v>78</v>
      </c>
      <c r="AR95" s="87"/>
      <c r="AS95" s="93" t="n">
        <v>0</v>
      </c>
      <c r="AT95" s="94" t="n">
        <f aca="false">ROUND(SUM(AV95:AW95),2)</f>
        <v>0</v>
      </c>
      <c r="AU95" s="95" t="n">
        <f aca="false">'Josefska21,9 - Oprava kou...'!P133</f>
        <v>0</v>
      </c>
      <c r="AV95" s="94" t="n">
        <f aca="false">'Josefska21,9 - Oprava kou...'!J31</f>
        <v>0</v>
      </c>
      <c r="AW95" s="94" t="n">
        <f aca="false">'Josefska21,9 - Oprava kou...'!J32</f>
        <v>0</v>
      </c>
      <c r="AX95" s="94" t="n">
        <f aca="false">'Josefska21,9 - Oprava kou...'!J33</f>
        <v>0</v>
      </c>
      <c r="AY95" s="94" t="n">
        <f aca="false">'Josefska21,9 - Oprava kou...'!J34</f>
        <v>0</v>
      </c>
      <c r="AZ95" s="94" t="n">
        <f aca="false">'Josefska21,9 - Oprava kou...'!F31</f>
        <v>0</v>
      </c>
      <c r="BA95" s="94" t="n">
        <f aca="false">'Josefska21,9 - Oprava kou...'!F32</f>
        <v>0</v>
      </c>
      <c r="BB95" s="94" t="n">
        <f aca="false">'Josefska21,9 - Oprava kou...'!F33</f>
        <v>0</v>
      </c>
      <c r="BC95" s="94" t="n">
        <f aca="false">'Josefska21,9 - Oprava kou...'!F34</f>
        <v>0</v>
      </c>
      <c r="BD95" s="96" t="n">
        <f aca="false">'Josefska21,9 - Oprava kou...'!F35</f>
        <v>0</v>
      </c>
      <c r="BT95" s="98" t="s">
        <v>79</v>
      </c>
      <c r="BU95" s="98" t="s">
        <v>80</v>
      </c>
      <c r="BV95" s="98" t="s">
        <v>75</v>
      </c>
      <c r="BW95" s="98" t="s">
        <v>3</v>
      </c>
      <c r="BX95" s="98" t="s">
        <v>76</v>
      </c>
      <c r="CL95" s="98"/>
    </row>
    <row r="96" s="27" customFormat="true" ht="30" hidden="false" customHeight="true" outlineLevel="0" collapsed="false">
      <c r="A96" s="22"/>
      <c r="B96" s="23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3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="27" customFormat="true" ht="6.95" hidden="false" customHeight="true" outlineLevel="0" collapsed="false">
      <c r="A97" s="22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3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</sheetData>
  <mergeCells count="42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</mergeCells>
  <hyperlinks>
    <hyperlink ref="A95" location="'Josefska21,9 - Oprava kou...'!C2" display="/"/>
  </hyperlink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BM308"/>
  <sheetViews>
    <sheetView showFormulas="false" showGridLines="false" showRowColHeaders="true" showZeros="true" rightToLeft="false" tabSelected="true" showOutlineSymbols="true" defaultGridColor="true" view="normal" topLeftCell="A128" colorId="64" zoomScale="100" zoomScaleNormal="100" zoomScalePageLayoutView="100" workbookViewId="0">
      <selection pane="topLeft" activeCell="K137" activeCellId="0" sqref="K137"/>
    </sheetView>
  </sheetViews>
  <sheetFormatPr defaultColWidth="8.5078125"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68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"/>
    <col collapsed="false" customWidth="true" hidden="false" outlineLevel="0" max="8" min="8" style="0" width="11.5"/>
    <col collapsed="false" customWidth="true" hidden="false" outlineLevel="0" max="9" min="9" style="99" width="20.15"/>
    <col collapsed="false" customWidth="true" hidden="false" outlineLevel="0" max="11" min="10" style="0" width="20.15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true" outlineLevel="0" max="65" min="44" style="0" width="9.34"/>
  </cols>
  <sheetData>
    <row r="2" customFormat="false" ht="36.95" hidden="false" customHeight="true" outlineLevel="0" collapsed="false">
      <c r="L2" s="2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3</v>
      </c>
    </row>
    <row r="3" customFormat="false" ht="6.95" hidden="false" customHeight="true" outlineLevel="0" collapsed="false">
      <c r="B3" s="4"/>
      <c r="C3" s="5"/>
      <c r="D3" s="5"/>
      <c r="E3" s="5"/>
      <c r="F3" s="5"/>
      <c r="G3" s="5"/>
      <c r="H3" s="5"/>
      <c r="I3" s="100"/>
      <c r="J3" s="5"/>
      <c r="K3" s="5"/>
      <c r="L3" s="6"/>
      <c r="AT3" s="3" t="s">
        <v>79</v>
      </c>
    </row>
    <row r="4" customFormat="false" ht="24.95" hidden="false" customHeight="true" outlineLevel="0" collapsed="false">
      <c r="B4" s="6"/>
      <c r="D4" s="7" t="s">
        <v>81</v>
      </c>
      <c r="L4" s="6"/>
      <c r="M4" s="101" t="s">
        <v>9</v>
      </c>
      <c r="AT4" s="3" t="s">
        <v>2</v>
      </c>
    </row>
    <row r="5" customFormat="false" ht="6.95" hidden="false" customHeight="true" outlineLevel="0" collapsed="false">
      <c r="B5" s="6"/>
      <c r="L5" s="6"/>
    </row>
    <row r="6" s="27" customFormat="true" ht="12" hidden="false" customHeight="true" outlineLevel="0" collapsed="false">
      <c r="A6" s="22"/>
      <c r="B6" s="23"/>
      <c r="C6" s="22"/>
      <c r="D6" s="15" t="s">
        <v>15</v>
      </c>
      <c r="E6" s="22"/>
      <c r="F6" s="22"/>
      <c r="G6" s="22"/>
      <c r="H6" s="22"/>
      <c r="I6" s="102"/>
      <c r="J6" s="22"/>
      <c r="K6" s="22"/>
      <c r="L6" s="39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="27" customFormat="true" ht="16.5" hidden="false" customHeight="true" outlineLevel="0" collapsed="false">
      <c r="A7" s="22"/>
      <c r="B7" s="23"/>
      <c r="C7" s="22"/>
      <c r="D7" s="22"/>
      <c r="E7" s="103" t="s">
        <v>16</v>
      </c>
      <c r="F7" s="103"/>
      <c r="G7" s="103"/>
      <c r="H7" s="103"/>
      <c r="I7" s="102"/>
      <c r="J7" s="22"/>
      <c r="K7" s="22"/>
      <c r="L7" s="39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="27" customFormat="true" ht="12.8" hidden="false" customHeight="false" outlineLevel="0" collapsed="false">
      <c r="A8" s="22"/>
      <c r="B8" s="23"/>
      <c r="C8" s="22"/>
      <c r="D8" s="22"/>
      <c r="E8" s="22"/>
      <c r="F8" s="22"/>
      <c r="G8" s="22"/>
      <c r="H8" s="22"/>
      <c r="I8" s="102"/>
      <c r="J8" s="22"/>
      <c r="K8" s="22"/>
      <c r="L8" s="39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="27" customFormat="true" ht="12" hidden="false" customHeight="true" outlineLevel="0" collapsed="false">
      <c r="A9" s="22"/>
      <c r="B9" s="23"/>
      <c r="C9" s="22"/>
      <c r="D9" s="15" t="s">
        <v>17</v>
      </c>
      <c r="E9" s="22"/>
      <c r="F9" s="16"/>
      <c r="G9" s="22"/>
      <c r="H9" s="22"/>
      <c r="I9" s="104" t="s">
        <v>18</v>
      </c>
      <c r="J9" s="16"/>
      <c r="K9" s="22"/>
      <c r="L9" s="3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="27" customFormat="true" ht="12" hidden="false" customHeight="true" outlineLevel="0" collapsed="false">
      <c r="A10" s="22"/>
      <c r="B10" s="23"/>
      <c r="C10" s="22"/>
      <c r="D10" s="15" t="s">
        <v>19</v>
      </c>
      <c r="E10" s="22"/>
      <c r="F10" s="16" t="s">
        <v>20</v>
      </c>
      <c r="G10" s="22"/>
      <c r="H10" s="22"/>
      <c r="I10" s="104" t="s">
        <v>21</v>
      </c>
      <c r="J10" s="105" t="str">
        <f aca="false">'Rekapitulace stavby'!AN8</f>
        <v>30. 8. 2020</v>
      </c>
      <c r="K10" s="22"/>
      <c r="L10" s="39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="27" customFormat="true" ht="10.8" hidden="false" customHeight="true" outlineLevel="0" collapsed="false">
      <c r="A11" s="22"/>
      <c r="B11" s="23"/>
      <c r="C11" s="22"/>
      <c r="D11" s="22"/>
      <c r="E11" s="22"/>
      <c r="F11" s="22"/>
      <c r="G11" s="22"/>
      <c r="H11" s="22"/>
      <c r="I11" s="102"/>
      <c r="J11" s="22"/>
      <c r="K11" s="22"/>
      <c r="L11" s="39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="27" customFormat="true" ht="12" hidden="false" customHeight="true" outlineLevel="0" collapsed="false">
      <c r="A12" s="22"/>
      <c r="B12" s="23"/>
      <c r="C12" s="22"/>
      <c r="D12" s="15" t="s">
        <v>23</v>
      </c>
      <c r="E12" s="22"/>
      <c r="F12" s="22"/>
      <c r="G12" s="22"/>
      <c r="H12" s="22"/>
      <c r="I12" s="104" t="s">
        <v>24</v>
      </c>
      <c r="J12" s="16"/>
      <c r="K12" s="22"/>
      <c r="L12" s="3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="27" customFormat="true" ht="18" hidden="false" customHeight="true" outlineLevel="0" collapsed="false">
      <c r="A13" s="22"/>
      <c r="B13" s="23"/>
      <c r="C13" s="22"/>
      <c r="D13" s="22"/>
      <c r="E13" s="16" t="s">
        <v>25</v>
      </c>
      <c r="F13" s="22"/>
      <c r="G13" s="22"/>
      <c r="H13" s="22"/>
      <c r="I13" s="104" t="s">
        <v>26</v>
      </c>
      <c r="J13" s="16"/>
      <c r="K13" s="22"/>
      <c r="L13" s="3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="27" customFormat="true" ht="6.95" hidden="false" customHeight="true" outlineLevel="0" collapsed="false">
      <c r="A14" s="22"/>
      <c r="B14" s="23"/>
      <c r="C14" s="22"/>
      <c r="D14" s="22"/>
      <c r="E14" s="22"/>
      <c r="F14" s="22"/>
      <c r="G14" s="22"/>
      <c r="H14" s="22"/>
      <c r="I14" s="102"/>
      <c r="J14" s="22"/>
      <c r="K14" s="22"/>
      <c r="L14" s="3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="27" customFormat="true" ht="12" hidden="false" customHeight="true" outlineLevel="0" collapsed="false">
      <c r="A15" s="22"/>
      <c r="B15" s="23"/>
      <c r="C15" s="22"/>
      <c r="D15" s="15" t="s">
        <v>27</v>
      </c>
      <c r="E15" s="22"/>
      <c r="F15" s="22"/>
      <c r="G15" s="22"/>
      <c r="H15" s="22"/>
      <c r="I15" s="104" t="s">
        <v>24</v>
      </c>
      <c r="J15" s="17" t="str">
        <f aca="false">'Rekapitulace stavby'!AN13</f>
        <v>Vyplň údaj</v>
      </c>
      <c r="K15" s="22"/>
      <c r="L15" s="3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="27" customFormat="true" ht="18" hidden="false" customHeight="true" outlineLevel="0" collapsed="false">
      <c r="A16" s="22"/>
      <c r="B16" s="23"/>
      <c r="C16" s="22"/>
      <c r="D16" s="22"/>
      <c r="E16" s="106" t="str">
        <f aca="false">'Rekapitulace stavby'!E14</f>
        <v>Vyplň údaj</v>
      </c>
      <c r="F16" s="106"/>
      <c r="G16" s="106"/>
      <c r="H16" s="106"/>
      <c r="I16" s="104" t="s">
        <v>26</v>
      </c>
      <c r="J16" s="17" t="str">
        <f aca="false">'Rekapitulace stavby'!AN14</f>
        <v>Vyplň údaj</v>
      </c>
      <c r="K16" s="22"/>
      <c r="L16" s="3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="27" customFormat="true" ht="6.95" hidden="false" customHeight="true" outlineLevel="0" collapsed="false">
      <c r="A17" s="22"/>
      <c r="B17" s="23"/>
      <c r="C17" s="22"/>
      <c r="D17" s="22"/>
      <c r="E17" s="22"/>
      <c r="F17" s="22"/>
      <c r="G17" s="22"/>
      <c r="H17" s="22"/>
      <c r="I17" s="102"/>
      <c r="J17" s="22"/>
      <c r="K17" s="22"/>
      <c r="L17" s="3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="27" customFormat="true" ht="12" hidden="false" customHeight="true" outlineLevel="0" collapsed="false">
      <c r="A18" s="22"/>
      <c r="B18" s="23"/>
      <c r="C18" s="22"/>
      <c r="D18" s="15" t="s">
        <v>29</v>
      </c>
      <c r="E18" s="22"/>
      <c r="F18" s="22"/>
      <c r="G18" s="22"/>
      <c r="H18" s="22"/>
      <c r="I18" s="104" t="s">
        <v>24</v>
      </c>
      <c r="J18" s="16"/>
      <c r="K18" s="22"/>
      <c r="L18" s="3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="27" customFormat="true" ht="18" hidden="false" customHeight="true" outlineLevel="0" collapsed="false">
      <c r="A19" s="22"/>
      <c r="B19" s="23"/>
      <c r="C19" s="22"/>
      <c r="D19" s="22"/>
      <c r="E19" s="16" t="s">
        <v>30</v>
      </c>
      <c r="F19" s="22"/>
      <c r="G19" s="22"/>
      <c r="H19" s="22"/>
      <c r="I19" s="104" t="s">
        <v>26</v>
      </c>
      <c r="J19" s="16"/>
      <c r="K19" s="22"/>
      <c r="L19" s="3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="27" customFormat="true" ht="6.95" hidden="false" customHeight="true" outlineLevel="0" collapsed="false">
      <c r="A20" s="22"/>
      <c r="B20" s="23"/>
      <c r="C20" s="22"/>
      <c r="D20" s="22"/>
      <c r="E20" s="22"/>
      <c r="F20" s="22"/>
      <c r="G20" s="22"/>
      <c r="H20" s="22"/>
      <c r="I20" s="102"/>
      <c r="J20" s="22"/>
      <c r="K20" s="22"/>
      <c r="L20" s="3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="27" customFormat="true" ht="12" hidden="false" customHeight="true" outlineLevel="0" collapsed="false">
      <c r="A21" s="22"/>
      <c r="B21" s="23"/>
      <c r="C21" s="22"/>
      <c r="D21" s="15" t="s">
        <v>32</v>
      </c>
      <c r="E21" s="22"/>
      <c r="F21" s="22"/>
      <c r="G21" s="22"/>
      <c r="H21" s="22"/>
      <c r="I21" s="104" t="s">
        <v>24</v>
      </c>
      <c r="J21" s="16"/>
      <c r="K21" s="22"/>
      <c r="L21" s="3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="27" customFormat="true" ht="18" hidden="false" customHeight="true" outlineLevel="0" collapsed="false">
      <c r="A22" s="22"/>
      <c r="B22" s="23"/>
      <c r="C22" s="22"/>
      <c r="D22" s="22"/>
      <c r="E22" s="16" t="s">
        <v>30</v>
      </c>
      <c r="F22" s="22"/>
      <c r="G22" s="22"/>
      <c r="H22" s="22"/>
      <c r="I22" s="104" t="s">
        <v>26</v>
      </c>
      <c r="J22" s="16"/>
      <c r="K22" s="22"/>
      <c r="L22" s="3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="27" customFormat="true" ht="6.95" hidden="false" customHeight="true" outlineLevel="0" collapsed="false">
      <c r="A23" s="22"/>
      <c r="B23" s="23"/>
      <c r="C23" s="22"/>
      <c r="D23" s="22"/>
      <c r="E23" s="22"/>
      <c r="F23" s="22"/>
      <c r="G23" s="22"/>
      <c r="H23" s="22"/>
      <c r="I23" s="102"/>
      <c r="J23" s="22"/>
      <c r="K23" s="22"/>
      <c r="L23" s="3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="27" customFormat="true" ht="12" hidden="false" customHeight="true" outlineLevel="0" collapsed="false">
      <c r="A24" s="22"/>
      <c r="B24" s="23"/>
      <c r="C24" s="22"/>
      <c r="D24" s="15" t="s">
        <v>33</v>
      </c>
      <c r="E24" s="22"/>
      <c r="F24" s="22"/>
      <c r="G24" s="22"/>
      <c r="H24" s="22"/>
      <c r="I24" s="102"/>
      <c r="J24" s="22"/>
      <c r="K24" s="22"/>
      <c r="L24" s="3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="111" customFormat="true" ht="16.5" hidden="false" customHeight="true" outlineLevel="0" collapsed="false">
      <c r="A25" s="107"/>
      <c r="B25" s="108"/>
      <c r="C25" s="107"/>
      <c r="D25" s="107"/>
      <c r="E25" s="20"/>
      <c r="F25" s="20"/>
      <c r="G25" s="20"/>
      <c r="H25" s="20"/>
      <c r="I25" s="109"/>
      <c r="J25" s="107"/>
      <c r="K25" s="107"/>
      <c r="L25" s="110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="27" customFormat="true" ht="6.95" hidden="false" customHeight="true" outlineLevel="0" collapsed="false">
      <c r="A26" s="22"/>
      <c r="B26" s="23"/>
      <c r="C26" s="22"/>
      <c r="D26" s="22"/>
      <c r="E26" s="22"/>
      <c r="F26" s="22"/>
      <c r="G26" s="22"/>
      <c r="H26" s="22"/>
      <c r="I26" s="102"/>
      <c r="J26" s="22"/>
      <c r="K26" s="22"/>
      <c r="L26" s="3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="27" customFormat="true" ht="6.95" hidden="false" customHeight="true" outlineLevel="0" collapsed="false">
      <c r="A27" s="22"/>
      <c r="B27" s="23"/>
      <c r="C27" s="22"/>
      <c r="D27" s="72"/>
      <c r="E27" s="72"/>
      <c r="F27" s="72"/>
      <c r="G27" s="72"/>
      <c r="H27" s="72"/>
      <c r="I27" s="112"/>
      <c r="J27" s="72"/>
      <c r="K27" s="72"/>
      <c r="L27" s="3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="27" customFormat="true" ht="25.45" hidden="false" customHeight="true" outlineLevel="0" collapsed="false">
      <c r="A28" s="22"/>
      <c r="B28" s="23"/>
      <c r="C28" s="22"/>
      <c r="D28" s="113" t="s">
        <v>34</v>
      </c>
      <c r="E28" s="22"/>
      <c r="F28" s="22"/>
      <c r="G28" s="22"/>
      <c r="H28" s="22"/>
      <c r="I28" s="102"/>
      <c r="J28" s="114" t="n">
        <f aca="false">ROUND(J133, 2)</f>
        <v>0</v>
      </c>
      <c r="K28" s="22"/>
      <c r="L28" s="3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="27" customFormat="true" ht="6.95" hidden="false" customHeight="true" outlineLevel="0" collapsed="false">
      <c r="A29" s="22"/>
      <c r="B29" s="23"/>
      <c r="C29" s="22"/>
      <c r="D29" s="72"/>
      <c r="E29" s="72"/>
      <c r="F29" s="72"/>
      <c r="G29" s="72"/>
      <c r="H29" s="72"/>
      <c r="I29" s="112"/>
      <c r="J29" s="72"/>
      <c r="K29" s="72"/>
      <c r="L29" s="3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="27" customFormat="true" ht="14.4" hidden="false" customHeight="true" outlineLevel="0" collapsed="false">
      <c r="A30" s="22"/>
      <c r="B30" s="23"/>
      <c r="C30" s="22"/>
      <c r="D30" s="22"/>
      <c r="E30" s="22"/>
      <c r="F30" s="115" t="s">
        <v>36</v>
      </c>
      <c r="G30" s="22"/>
      <c r="H30" s="22"/>
      <c r="I30" s="116" t="s">
        <v>35</v>
      </c>
      <c r="J30" s="115" t="s">
        <v>37</v>
      </c>
      <c r="K30" s="22"/>
      <c r="L30" s="3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="27" customFormat="true" ht="14.4" hidden="false" customHeight="true" outlineLevel="0" collapsed="false">
      <c r="A31" s="22"/>
      <c r="B31" s="23"/>
      <c r="C31" s="22"/>
      <c r="D31" s="117" t="s">
        <v>38</v>
      </c>
      <c r="E31" s="15" t="s">
        <v>39</v>
      </c>
      <c r="F31" s="118" t="n">
        <f aca="false">ROUND((SUM(BE133:BE307)),  2)</f>
        <v>0</v>
      </c>
      <c r="G31" s="22"/>
      <c r="H31" s="22"/>
      <c r="I31" s="119" t="n">
        <v>0.21</v>
      </c>
      <c r="J31" s="118" t="n">
        <f aca="false">ROUND(((SUM(BE133:BE307))*I31),  2)</f>
        <v>0</v>
      </c>
      <c r="K31" s="22"/>
      <c r="L31" s="3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="27" customFormat="true" ht="14.4" hidden="false" customHeight="true" outlineLevel="0" collapsed="false">
      <c r="A32" s="22"/>
      <c r="B32" s="23"/>
      <c r="C32" s="22"/>
      <c r="D32" s="22"/>
      <c r="E32" s="15" t="s">
        <v>40</v>
      </c>
      <c r="F32" s="118" t="n">
        <f aca="false">ROUND((SUM(BF133:BF307)),  2)</f>
        <v>0</v>
      </c>
      <c r="G32" s="22"/>
      <c r="H32" s="22"/>
      <c r="I32" s="119" t="n">
        <v>0.15</v>
      </c>
      <c r="J32" s="118" t="n">
        <f aca="false">ROUND(((SUM(BF133:BF307))*I32),  2)</f>
        <v>0</v>
      </c>
      <c r="K32" s="22"/>
      <c r="L32" s="3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="27" customFormat="true" ht="14.4" hidden="true" customHeight="true" outlineLevel="0" collapsed="false">
      <c r="A33" s="22"/>
      <c r="B33" s="23"/>
      <c r="C33" s="22"/>
      <c r="D33" s="22"/>
      <c r="E33" s="15" t="s">
        <v>41</v>
      </c>
      <c r="F33" s="118" t="n">
        <f aca="false">ROUND((SUM(BG133:BG307)),  2)</f>
        <v>0</v>
      </c>
      <c r="G33" s="22"/>
      <c r="H33" s="22"/>
      <c r="I33" s="119" t="n">
        <v>0.21</v>
      </c>
      <c r="J33" s="118" t="n">
        <f aca="false">0</f>
        <v>0</v>
      </c>
      <c r="K33" s="22"/>
      <c r="L33" s="3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="27" customFormat="true" ht="14.4" hidden="true" customHeight="true" outlineLevel="0" collapsed="false">
      <c r="A34" s="22"/>
      <c r="B34" s="23"/>
      <c r="C34" s="22"/>
      <c r="D34" s="22"/>
      <c r="E34" s="15" t="s">
        <v>42</v>
      </c>
      <c r="F34" s="118" t="n">
        <f aca="false">ROUND((SUM(BH133:BH307)),  2)</f>
        <v>0</v>
      </c>
      <c r="G34" s="22"/>
      <c r="H34" s="22"/>
      <c r="I34" s="119" t="n">
        <v>0.15</v>
      </c>
      <c r="J34" s="118" t="n">
        <f aca="false">0</f>
        <v>0</v>
      </c>
      <c r="K34" s="22"/>
      <c r="L34" s="3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="27" customFormat="true" ht="14.4" hidden="true" customHeight="true" outlineLevel="0" collapsed="false">
      <c r="A35" s="22"/>
      <c r="B35" s="23"/>
      <c r="C35" s="22"/>
      <c r="D35" s="22"/>
      <c r="E35" s="15" t="s">
        <v>43</v>
      </c>
      <c r="F35" s="118" t="n">
        <f aca="false">ROUND((SUM(BI133:BI307)),  2)</f>
        <v>0</v>
      </c>
      <c r="G35" s="22"/>
      <c r="H35" s="22"/>
      <c r="I35" s="119" t="n">
        <v>0</v>
      </c>
      <c r="J35" s="118" t="n">
        <f aca="false">0</f>
        <v>0</v>
      </c>
      <c r="K35" s="22"/>
      <c r="L35" s="3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="27" customFormat="true" ht="6.95" hidden="false" customHeight="true" outlineLevel="0" collapsed="false">
      <c r="A36" s="22"/>
      <c r="B36" s="23"/>
      <c r="C36" s="22"/>
      <c r="D36" s="22"/>
      <c r="E36" s="22"/>
      <c r="F36" s="22"/>
      <c r="G36" s="22"/>
      <c r="H36" s="22"/>
      <c r="I36" s="102"/>
      <c r="J36" s="22"/>
      <c r="K36" s="22"/>
      <c r="L36" s="3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="27" customFormat="true" ht="25.45" hidden="false" customHeight="true" outlineLevel="0" collapsed="false">
      <c r="A37" s="22"/>
      <c r="B37" s="23"/>
      <c r="C37" s="120"/>
      <c r="D37" s="121" t="s">
        <v>44</v>
      </c>
      <c r="E37" s="63"/>
      <c r="F37" s="63"/>
      <c r="G37" s="122" t="s">
        <v>45</v>
      </c>
      <c r="H37" s="123" t="s">
        <v>46</v>
      </c>
      <c r="I37" s="124"/>
      <c r="J37" s="125" t="n">
        <f aca="false">SUM(J28:J35)</f>
        <v>0</v>
      </c>
      <c r="K37" s="126"/>
      <c r="L37" s="3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="27" customFormat="true" ht="14.4" hidden="false" customHeight="true" outlineLevel="0" collapsed="false">
      <c r="A38" s="22"/>
      <c r="B38" s="23"/>
      <c r="C38" s="22"/>
      <c r="D38" s="22"/>
      <c r="E38" s="22"/>
      <c r="F38" s="22"/>
      <c r="G38" s="22"/>
      <c r="H38" s="22"/>
      <c r="I38" s="102"/>
      <c r="J38" s="22"/>
      <c r="K38" s="22"/>
      <c r="L38" s="3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customFormat="false" ht="14.4" hidden="false" customHeight="true" outlineLevel="0" collapsed="false">
      <c r="B39" s="6"/>
      <c r="L39" s="6"/>
    </row>
    <row r="40" customFormat="false" ht="14.4" hidden="false" customHeight="true" outlineLevel="0" collapsed="false">
      <c r="B40" s="6"/>
      <c r="L40" s="6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7" customFormat="true" ht="14.4" hidden="false" customHeight="true" outlineLevel="0" collapsed="false">
      <c r="B50" s="39"/>
      <c r="D50" s="40" t="s">
        <v>47</v>
      </c>
      <c r="E50" s="41"/>
      <c r="F50" s="41"/>
      <c r="G50" s="40" t="s">
        <v>48</v>
      </c>
      <c r="H50" s="41"/>
      <c r="I50" s="127"/>
      <c r="J50" s="41"/>
      <c r="K50" s="41"/>
      <c r="L50" s="39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7" customFormat="true" ht="12.8" hidden="false" customHeight="false" outlineLevel="0" collapsed="false">
      <c r="A61" s="22"/>
      <c r="B61" s="23"/>
      <c r="C61" s="22"/>
      <c r="D61" s="42" t="s">
        <v>49</v>
      </c>
      <c r="E61" s="25"/>
      <c r="F61" s="128" t="s">
        <v>50</v>
      </c>
      <c r="G61" s="42" t="s">
        <v>49</v>
      </c>
      <c r="H61" s="25"/>
      <c r="I61" s="129"/>
      <c r="J61" s="130" t="s">
        <v>50</v>
      </c>
      <c r="K61" s="25"/>
      <c r="L61" s="3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7" customFormat="true" ht="12.8" hidden="false" customHeight="false" outlineLevel="0" collapsed="false">
      <c r="A65" s="22"/>
      <c r="B65" s="23"/>
      <c r="C65" s="22"/>
      <c r="D65" s="40" t="s">
        <v>51</v>
      </c>
      <c r="E65" s="43"/>
      <c r="F65" s="43"/>
      <c r="G65" s="40" t="s">
        <v>52</v>
      </c>
      <c r="H65" s="43"/>
      <c r="I65" s="131"/>
      <c r="J65" s="43"/>
      <c r="K65" s="43"/>
      <c r="L65" s="3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7" customFormat="true" ht="12.8" hidden="false" customHeight="false" outlineLevel="0" collapsed="false">
      <c r="A76" s="22"/>
      <c r="B76" s="23"/>
      <c r="C76" s="22"/>
      <c r="D76" s="42" t="s">
        <v>49</v>
      </c>
      <c r="E76" s="25"/>
      <c r="F76" s="128" t="s">
        <v>50</v>
      </c>
      <c r="G76" s="42" t="s">
        <v>49</v>
      </c>
      <c r="H76" s="25"/>
      <c r="I76" s="129"/>
      <c r="J76" s="130" t="s">
        <v>50</v>
      </c>
      <c r="K76" s="25"/>
      <c r="L76" s="3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="27" customFormat="true" ht="14.4" hidden="false" customHeight="true" outlineLevel="0" collapsed="false">
      <c r="A77" s="22"/>
      <c r="B77" s="44"/>
      <c r="C77" s="45"/>
      <c r="D77" s="45"/>
      <c r="E77" s="45"/>
      <c r="F77" s="45"/>
      <c r="G77" s="45"/>
      <c r="H77" s="45"/>
      <c r="I77" s="132"/>
      <c r="J77" s="45"/>
      <c r="K77" s="45"/>
      <c r="L77" s="3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81" s="27" customFormat="true" ht="6.95" hidden="false" customHeight="true" outlineLevel="0" collapsed="false">
      <c r="A81" s="22"/>
      <c r="B81" s="46"/>
      <c r="C81" s="47"/>
      <c r="D81" s="47"/>
      <c r="E81" s="47"/>
      <c r="F81" s="47"/>
      <c r="G81" s="47"/>
      <c r="H81" s="47"/>
      <c r="I81" s="133"/>
      <c r="J81" s="47"/>
      <c r="K81" s="47"/>
      <c r="L81" s="39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="27" customFormat="true" ht="24.95" hidden="false" customHeight="true" outlineLevel="0" collapsed="false">
      <c r="A82" s="22"/>
      <c r="B82" s="23"/>
      <c r="C82" s="7" t="s">
        <v>82</v>
      </c>
      <c r="D82" s="22"/>
      <c r="E82" s="22"/>
      <c r="F82" s="22"/>
      <c r="G82" s="22"/>
      <c r="H82" s="22"/>
      <c r="I82" s="102"/>
      <c r="J82" s="22"/>
      <c r="K82" s="22"/>
      <c r="L82" s="39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="27" customFormat="true" ht="6.95" hidden="false" customHeight="true" outlineLevel="0" collapsed="false">
      <c r="A83" s="22"/>
      <c r="B83" s="23"/>
      <c r="C83" s="22"/>
      <c r="D83" s="22"/>
      <c r="E83" s="22"/>
      <c r="F83" s="22"/>
      <c r="G83" s="22"/>
      <c r="H83" s="22"/>
      <c r="I83" s="102"/>
      <c r="J83" s="22"/>
      <c r="K83" s="22"/>
      <c r="L83" s="39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="27" customFormat="true" ht="12" hidden="false" customHeight="true" outlineLevel="0" collapsed="false">
      <c r="A84" s="22"/>
      <c r="B84" s="23"/>
      <c r="C84" s="15" t="s">
        <v>15</v>
      </c>
      <c r="D84" s="22"/>
      <c r="E84" s="22"/>
      <c r="F84" s="22"/>
      <c r="G84" s="22"/>
      <c r="H84" s="22"/>
      <c r="I84" s="102"/>
      <c r="J84" s="22"/>
      <c r="K84" s="22"/>
      <c r="L84" s="39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="27" customFormat="true" ht="16.5" hidden="false" customHeight="true" outlineLevel="0" collapsed="false">
      <c r="A85" s="22"/>
      <c r="B85" s="23"/>
      <c r="C85" s="22"/>
      <c r="D85" s="22"/>
      <c r="E85" s="103" t="str">
        <f aca="false">E7</f>
        <v>Oprava koupelny v bytě č.9</v>
      </c>
      <c r="F85" s="103"/>
      <c r="G85" s="103"/>
      <c r="H85" s="103"/>
      <c r="I85" s="102"/>
      <c r="J85" s="22"/>
      <c r="K85" s="22"/>
      <c r="L85" s="39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="27" customFormat="true" ht="6.95" hidden="false" customHeight="true" outlineLevel="0" collapsed="false">
      <c r="A86" s="22"/>
      <c r="B86" s="23"/>
      <c r="C86" s="22"/>
      <c r="D86" s="22"/>
      <c r="E86" s="22"/>
      <c r="F86" s="22"/>
      <c r="G86" s="22"/>
      <c r="H86" s="22"/>
      <c r="I86" s="102"/>
      <c r="J86" s="22"/>
      <c r="K86" s="22"/>
      <c r="L86" s="39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="27" customFormat="true" ht="12" hidden="false" customHeight="true" outlineLevel="0" collapsed="false">
      <c r="A87" s="22"/>
      <c r="B87" s="23"/>
      <c r="C87" s="15" t="s">
        <v>19</v>
      </c>
      <c r="D87" s="22"/>
      <c r="E87" s="22"/>
      <c r="F87" s="16" t="str">
        <f aca="false">F10</f>
        <v>Josefská 21, Brno</v>
      </c>
      <c r="G87" s="22"/>
      <c r="H87" s="22"/>
      <c r="I87" s="104" t="s">
        <v>21</v>
      </c>
      <c r="J87" s="105" t="str">
        <f aca="false">IF(J10="","",J10)</f>
        <v>30. 8. 2020</v>
      </c>
      <c r="K87" s="22"/>
      <c r="L87" s="39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="27" customFormat="true" ht="6.95" hidden="false" customHeight="true" outlineLevel="0" collapsed="false">
      <c r="A88" s="22"/>
      <c r="B88" s="23"/>
      <c r="C88" s="22"/>
      <c r="D88" s="22"/>
      <c r="E88" s="22"/>
      <c r="F88" s="22"/>
      <c r="G88" s="22"/>
      <c r="H88" s="22"/>
      <c r="I88" s="102"/>
      <c r="J88" s="22"/>
      <c r="K88" s="22"/>
      <c r="L88" s="39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="27" customFormat="true" ht="15.15" hidden="false" customHeight="true" outlineLevel="0" collapsed="false">
      <c r="A89" s="22"/>
      <c r="B89" s="23"/>
      <c r="C89" s="15" t="s">
        <v>23</v>
      </c>
      <c r="D89" s="22"/>
      <c r="E89" s="22"/>
      <c r="F89" s="16" t="str">
        <f aca="false">E13</f>
        <v>mmBrna,OSM,Husova 3,Brno </v>
      </c>
      <c r="G89" s="22"/>
      <c r="H89" s="22"/>
      <c r="I89" s="104" t="s">
        <v>29</v>
      </c>
      <c r="J89" s="134" t="str">
        <f aca="false">E19</f>
        <v>R.Volková</v>
      </c>
      <c r="K89" s="22"/>
      <c r="L89" s="39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="27" customFormat="true" ht="15.15" hidden="false" customHeight="true" outlineLevel="0" collapsed="false">
      <c r="A90" s="22"/>
      <c r="B90" s="23"/>
      <c r="C90" s="15" t="s">
        <v>27</v>
      </c>
      <c r="D90" s="22"/>
      <c r="E90" s="22"/>
      <c r="F90" s="16" t="str">
        <f aca="false">IF(E16="","",E16)</f>
        <v>Vyplň údaj</v>
      </c>
      <c r="G90" s="22"/>
      <c r="H90" s="22"/>
      <c r="I90" s="104" t="s">
        <v>32</v>
      </c>
      <c r="J90" s="134" t="str">
        <f aca="false">E22</f>
        <v>R.Volková</v>
      </c>
      <c r="K90" s="22"/>
      <c r="L90" s="39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="27" customFormat="true" ht="10.3" hidden="false" customHeight="true" outlineLevel="0" collapsed="false">
      <c r="A91" s="22"/>
      <c r="B91" s="23"/>
      <c r="C91" s="22"/>
      <c r="D91" s="22"/>
      <c r="E91" s="22"/>
      <c r="F91" s="22"/>
      <c r="G91" s="22"/>
      <c r="H91" s="22"/>
      <c r="I91" s="102"/>
      <c r="J91" s="22"/>
      <c r="K91" s="22"/>
      <c r="L91" s="39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="27" customFormat="true" ht="29.3" hidden="false" customHeight="true" outlineLevel="0" collapsed="false">
      <c r="A92" s="22"/>
      <c r="B92" s="23"/>
      <c r="C92" s="135" t="s">
        <v>83</v>
      </c>
      <c r="D92" s="120"/>
      <c r="E92" s="120"/>
      <c r="F92" s="120"/>
      <c r="G92" s="120"/>
      <c r="H92" s="120"/>
      <c r="I92" s="136"/>
      <c r="J92" s="137" t="s">
        <v>84</v>
      </c>
      <c r="K92" s="120"/>
      <c r="L92" s="39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="27" customFormat="true" ht="10.3" hidden="false" customHeight="true" outlineLevel="0" collapsed="false">
      <c r="A93" s="22"/>
      <c r="B93" s="23"/>
      <c r="C93" s="22"/>
      <c r="D93" s="22"/>
      <c r="E93" s="22"/>
      <c r="F93" s="22"/>
      <c r="G93" s="22"/>
      <c r="H93" s="22"/>
      <c r="I93" s="102"/>
      <c r="J93" s="22"/>
      <c r="K93" s="22"/>
      <c r="L93" s="39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="27" customFormat="true" ht="22.8" hidden="false" customHeight="true" outlineLevel="0" collapsed="false">
      <c r="A94" s="22"/>
      <c r="B94" s="23"/>
      <c r="C94" s="138" t="s">
        <v>85</v>
      </c>
      <c r="D94" s="22"/>
      <c r="E94" s="22"/>
      <c r="F94" s="22"/>
      <c r="G94" s="22"/>
      <c r="H94" s="22"/>
      <c r="I94" s="102"/>
      <c r="J94" s="114" t="n">
        <f aca="false">J133</f>
        <v>0</v>
      </c>
      <c r="K94" s="22"/>
      <c r="L94" s="39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U94" s="3" t="s">
        <v>86</v>
      </c>
    </row>
    <row r="95" s="139" customFormat="true" ht="24.95" hidden="false" customHeight="true" outlineLevel="0" collapsed="false">
      <c r="B95" s="140"/>
      <c r="D95" s="141" t="s">
        <v>87</v>
      </c>
      <c r="E95" s="142"/>
      <c r="F95" s="142"/>
      <c r="G95" s="142"/>
      <c r="H95" s="142"/>
      <c r="I95" s="143"/>
      <c r="J95" s="144" t="n">
        <f aca="false">J134</f>
        <v>0</v>
      </c>
      <c r="L95" s="140"/>
    </row>
    <row r="96" s="145" customFormat="true" ht="19.95" hidden="false" customHeight="true" outlineLevel="0" collapsed="false">
      <c r="B96" s="146"/>
      <c r="D96" s="147" t="s">
        <v>88</v>
      </c>
      <c r="E96" s="148"/>
      <c r="F96" s="148"/>
      <c r="G96" s="148"/>
      <c r="H96" s="148"/>
      <c r="I96" s="149"/>
      <c r="J96" s="150" t="n">
        <f aca="false">J135</f>
        <v>0</v>
      </c>
      <c r="L96" s="146"/>
    </row>
    <row r="97" s="145" customFormat="true" ht="19.95" hidden="false" customHeight="true" outlineLevel="0" collapsed="false">
      <c r="B97" s="146"/>
      <c r="D97" s="147" t="s">
        <v>89</v>
      </c>
      <c r="E97" s="148"/>
      <c r="F97" s="148"/>
      <c r="G97" s="148"/>
      <c r="H97" s="148"/>
      <c r="I97" s="149"/>
      <c r="J97" s="150" t="n">
        <f aca="false">J137</f>
        <v>0</v>
      </c>
      <c r="L97" s="146"/>
    </row>
    <row r="98" s="145" customFormat="true" ht="19.95" hidden="false" customHeight="true" outlineLevel="0" collapsed="false">
      <c r="B98" s="146"/>
      <c r="D98" s="147" t="s">
        <v>90</v>
      </c>
      <c r="E98" s="148"/>
      <c r="F98" s="148"/>
      <c r="G98" s="148"/>
      <c r="H98" s="148"/>
      <c r="I98" s="149"/>
      <c r="J98" s="150" t="n">
        <f aca="false">J150</f>
        <v>0</v>
      </c>
      <c r="L98" s="146"/>
    </row>
    <row r="99" s="145" customFormat="true" ht="19.95" hidden="false" customHeight="true" outlineLevel="0" collapsed="false">
      <c r="B99" s="146"/>
      <c r="D99" s="147" t="s">
        <v>91</v>
      </c>
      <c r="E99" s="148"/>
      <c r="F99" s="148"/>
      <c r="G99" s="148"/>
      <c r="H99" s="148"/>
      <c r="I99" s="149"/>
      <c r="J99" s="150" t="n">
        <f aca="false">J168</f>
        <v>0</v>
      </c>
      <c r="L99" s="146"/>
    </row>
    <row r="100" s="145" customFormat="true" ht="19.95" hidden="false" customHeight="true" outlineLevel="0" collapsed="false">
      <c r="B100" s="146"/>
      <c r="D100" s="147" t="s">
        <v>92</v>
      </c>
      <c r="E100" s="148"/>
      <c r="F100" s="148"/>
      <c r="G100" s="148"/>
      <c r="H100" s="148"/>
      <c r="I100" s="149"/>
      <c r="J100" s="150" t="n">
        <f aca="false">J174</f>
        <v>0</v>
      </c>
      <c r="L100" s="146"/>
    </row>
    <row r="101" s="139" customFormat="true" ht="24.95" hidden="false" customHeight="true" outlineLevel="0" collapsed="false">
      <c r="B101" s="140"/>
      <c r="D101" s="141" t="s">
        <v>93</v>
      </c>
      <c r="E101" s="142"/>
      <c r="F101" s="142"/>
      <c r="G101" s="142"/>
      <c r="H101" s="142"/>
      <c r="I101" s="143"/>
      <c r="J101" s="144" t="n">
        <f aca="false">J176</f>
        <v>0</v>
      </c>
      <c r="L101" s="140"/>
    </row>
    <row r="102" s="145" customFormat="true" ht="19.95" hidden="false" customHeight="true" outlineLevel="0" collapsed="false">
      <c r="B102" s="146"/>
      <c r="D102" s="147" t="s">
        <v>94</v>
      </c>
      <c r="E102" s="148"/>
      <c r="F102" s="148"/>
      <c r="G102" s="148"/>
      <c r="H102" s="148"/>
      <c r="I102" s="149"/>
      <c r="J102" s="150" t="n">
        <f aca="false">J177</f>
        <v>0</v>
      </c>
      <c r="L102" s="146"/>
    </row>
    <row r="103" s="145" customFormat="true" ht="19.95" hidden="false" customHeight="true" outlineLevel="0" collapsed="false">
      <c r="B103" s="146"/>
      <c r="D103" s="147" t="s">
        <v>95</v>
      </c>
      <c r="E103" s="148"/>
      <c r="F103" s="148"/>
      <c r="G103" s="148"/>
      <c r="H103" s="148"/>
      <c r="I103" s="149"/>
      <c r="J103" s="150" t="n">
        <f aca="false">J195</f>
        <v>0</v>
      </c>
      <c r="L103" s="146"/>
    </row>
    <row r="104" s="145" customFormat="true" ht="19.95" hidden="false" customHeight="true" outlineLevel="0" collapsed="false">
      <c r="B104" s="146"/>
      <c r="D104" s="147" t="s">
        <v>96</v>
      </c>
      <c r="E104" s="148"/>
      <c r="F104" s="148"/>
      <c r="G104" s="148"/>
      <c r="H104" s="148"/>
      <c r="I104" s="149"/>
      <c r="J104" s="150" t="n">
        <f aca="false">J210</f>
        <v>0</v>
      </c>
      <c r="L104" s="146"/>
    </row>
    <row r="105" s="145" customFormat="true" ht="19.95" hidden="false" customHeight="true" outlineLevel="0" collapsed="false">
      <c r="B105" s="146"/>
      <c r="D105" s="147" t="s">
        <v>97</v>
      </c>
      <c r="E105" s="148"/>
      <c r="F105" s="148"/>
      <c r="G105" s="148"/>
      <c r="H105" s="148"/>
      <c r="I105" s="149"/>
      <c r="J105" s="150" t="n">
        <f aca="false">J223</f>
        <v>0</v>
      </c>
      <c r="L105" s="146"/>
    </row>
    <row r="106" s="145" customFormat="true" ht="19.95" hidden="false" customHeight="true" outlineLevel="0" collapsed="false">
      <c r="B106" s="146"/>
      <c r="D106" s="147" t="s">
        <v>98</v>
      </c>
      <c r="E106" s="148"/>
      <c r="F106" s="148"/>
      <c r="G106" s="148"/>
      <c r="H106" s="148"/>
      <c r="I106" s="149"/>
      <c r="J106" s="150" t="n">
        <f aca="false">J226</f>
        <v>0</v>
      </c>
      <c r="L106" s="146"/>
    </row>
    <row r="107" s="145" customFormat="true" ht="19.95" hidden="false" customHeight="true" outlineLevel="0" collapsed="false">
      <c r="B107" s="146"/>
      <c r="D107" s="147" t="s">
        <v>99</v>
      </c>
      <c r="E107" s="148"/>
      <c r="F107" s="148"/>
      <c r="G107" s="148"/>
      <c r="H107" s="148"/>
      <c r="I107" s="149"/>
      <c r="J107" s="150" t="n">
        <f aca="false">J249</f>
        <v>0</v>
      </c>
      <c r="L107" s="146"/>
    </row>
    <row r="108" s="145" customFormat="true" ht="19.95" hidden="false" customHeight="true" outlineLevel="0" collapsed="false">
      <c r="B108" s="146"/>
      <c r="D108" s="147" t="s">
        <v>100</v>
      </c>
      <c r="E108" s="148"/>
      <c r="F108" s="148"/>
      <c r="G108" s="148"/>
      <c r="H108" s="148"/>
      <c r="I108" s="149"/>
      <c r="J108" s="150" t="n">
        <f aca="false">J265</f>
        <v>0</v>
      </c>
      <c r="L108" s="146"/>
    </row>
    <row r="109" s="145" customFormat="true" ht="19.95" hidden="false" customHeight="true" outlineLevel="0" collapsed="false">
      <c r="B109" s="146"/>
      <c r="D109" s="147" t="s">
        <v>101</v>
      </c>
      <c r="E109" s="148"/>
      <c r="F109" s="148"/>
      <c r="G109" s="148"/>
      <c r="H109" s="148"/>
      <c r="I109" s="149"/>
      <c r="J109" s="150" t="n">
        <f aca="false">J268</f>
        <v>0</v>
      </c>
      <c r="L109" s="146"/>
    </row>
    <row r="110" s="145" customFormat="true" ht="19.95" hidden="false" customHeight="true" outlineLevel="0" collapsed="false">
      <c r="B110" s="146"/>
      <c r="D110" s="147" t="s">
        <v>102</v>
      </c>
      <c r="E110" s="148"/>
      <c r="F110" s="148"/>
      <c r="G110" s="148"/>
      <c r="H110" s="148"/>
      <c r="I110" s="149"/>
      <c r="J110" s="150" t="n">
        <f aca="false">J284</f>
        <v>0</v>
      </c>
      <c r="L110" s="146"/>
    </row>
    <row r="111" s="139" customFormat="true" ht="24.95" hidden="false" customHeight="true" outlineLevel="0" collapsed="false">
      <c r="B111" s="140"/>
      <c r="D111" s="141" t="s">
        <v>103</v>
      </c>
      <c r="E111" s="142"/>
      <c r="F111" s="142"/>
      <c r="G111" s="142"/>
      <c r="H111" s="142"/>
      <c r="I111" s="143"/>
      <c r="J111" s="144" t="n">
        <f aca="false">J293</f>
        <v>0</v>
      </c>
      <c r="L111" s="140"/>
    </row>
    <row r="112" s="139" customFormat="true" ht="24.95" hidden="false" customHeight="true" outlineLevel="0" collapsed="false">
      <c r="B112" s="140"/>
      <c r="D112" s="141" t="s">
        <v>104</v>
      </c>
      <c r="E112" s="142"/>
      <c r="F112" s="142"/>
      <c r="G112" s="142"/>
      <c r="H112" s="142"/>
      <c r="I112" s="143"/>
      <c r="J112" s="144" t="n">
        <f aca="false">J301</f>
        <v>0</v>
      </c>
      <c r="L112" s="140"/>
    </row>
    <row r="113" s="145" customFormat="true" ht="19.95" hidden="false" customHeight="true" outlineLevel="0" collapsed="false">
      <c r="B113" s="146"/>
      <c r="D113" s="147" t="s">
        <v>105</v>
      </c>
      <c r="E113" s="148"/>
      <c r="F113" s="148"/>
      <c r="G113" s="148"/>
      <c r="H113" s="148"/>
      <c r="I113" s="149"/>
      <c r="J113" s="150" t="n">
        <f aca="false">J302</f>
        <v>0</v>
      </c>
      <c r="L113" s="146"/>
    </row>
    <row r="114" s="145" customFormat="true" ht="19.95" hidden="false" customHeight="true" outlineLevel="0" collapsed="false">
      <c r="B114" s="146"/>
      <c r="D114" s="147" t="s">
        <v>106</v>
      </c>
      <c r="E114" s="148"/>
      <c r="F114" s="148"/>
      <c r="G114" s="148"/>
      <c r="H114" s="148"/>
      <c r="I114" s="149"/>
      <c r="J114" s="150" t="n">
        <f aca="false">J304</f>
        <v>0</v>
      </c>
      <c r="L114" s="146"/>
    </row>
    <row r="115" s="145" customFormat="true" ht="19.95" hidden="false" customHeight="true" outlineLevel="0" collapsed="false">
      <c r="B115" s="146"/>
      <c r="D115" s="147" t="s">
        <v>107</v>
      </c>
      <c r="E115" s="148"/>
      <c r="F115" s="148"/>
      <c r="G115" s="148"/>
      <c r="H115" s="148"/>
      <c r="I115" s="149"/>
      <c r="J115" s="150" t="n">
        <f aca="false">J306</f>
        <v>0</v>
      </c>
      <c r="L115" s="146"/>
    </row>
    <row r="116" s="27" customFormat="true" ht="21.85" hidden="false" customHeight="true" outlineLevel="0" collapsed="false">
      <c r="A116" s="22"/>
      <c r="B116" s="23"/>
      <c r="C116" s="22"/>
      <c r="D116" s="22"/>
      <c r="E116" s="22"/>
      <c r="F116" s="22"/>
      <c r="G116" s="22"/>
      <c r="H116" s="22"/>
      <c r="I116" s="102"/>
      <c r="J116" s="22"/>
      <c r="K116" s="22"/>
      <c r="L116" s="39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="27" customFormat="true" ht="6.95" hidden="false" customHeight="true" outlineLevel="0" collapsed="false">
      <c r="A117" s="22"/>
      <c r="B117" s="44"/>
      <c r="C117" s="45"/>
      <c r="D117" s="45"/>
      <c r="E117" s="45"/>
      <c r="F117" s="45"/>
      <c r="G117" s="45"/>
      <c r="H117" s="45"/>
      <c r="I117" s="132"/>
      <c r="J117" s="45"/>
      <c r="K117" s="45"/>
      <c r="L117" s="39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21" s="27" customFormat="true" ht="6.95" hidden="false" customHeight="true" outlineLevel="0" collapsed="false">
      <c r="A121" s="22"/>
      <c r="B121" s="46"/>
      <c r="C121" s="47"/>
      <c r="D121" s="47"/>
      <c r="E121" s="47"/>
      <c r="F121" s="47"/>
      <c r="G121" s="47"/>
      <c r="H121" s="47"/>
      <c r="I121" s="133"/>
      <c r="J121" s="47"/>
      <c r="K121" s="47"/>
      <c r="L121" s="39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="27" customFormat="true" ht="24.95" hidden="false" customHeight="true" outlineLevel="0" collapsed="false">
      <c r="A122" s="22"/>
      <c r="B122" s="23"/>
      <c r="C122" s="7" t="s">
        <v>108</v>
      </c>
      <c r="D122" s="22"/>
      <c r="E122" s="22"/>
      <c r="F122" s="22"/>
      <c r="G122" s="22"/>
      <c r="H122" s="22"/>
      <c r="I122" s="102"/>
      <c r="J122" s="22"/>
      <c r="K122" s="22"/>
      <c r="L122" s="39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="27" customFormat="true" ht="6.95" hidden="false" customHeight="true" outlineLevel="0" collapsed="false">
      <c r="A123" s="22"/>
      <c r="B123" s="23"/>
      <c r="C123" s="22"/>
      <c r="D123" s="22"/>
      <c r="E123" s="22"/>
      <c r="F123" s="22"/>
      <c r="G123" s="22"/>
      <c r="H123" s="22"/>
      <c r="I123" s="102"/>
      <c r="J123" s="22"/>
      <c r="K123" s="22"/>
      <c r="L123" s="39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="27" customFormat="true" ht="12" hidden="false" customHeight="true" outlineLevel="0" collapsed="false">
      <c r="A124" s="22"/>
      <c r="B124" s="23"/>
      <c r="C124" s="15" t="s">
        <v>15</v>
      </c>
      <c r="D124" s="22"/>
      <c r="E124" s="22"/>
      <c r="F124" s="22"/>
      <c r="G124" s="22"/>
      <c r="H124" s="22"/>
      <c r="I124" s="102"/>
      <c r="J124" s="22"/>
      <c r="K124" s="22"/>
      <c r="L124" s="39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="27" customFormat="true" ht="16.5" hidden="false" customHeight="true" outlineLevel="0" collapsed="false">
      <c r="A125" s="22"/>
      <c r="B125" s="23"/>
      <c r="C125" s="22"/>
      <c r="D125" s="22"/>
      <c r="E125" s="103" t="str">
        <f aca="false">E7</f>
        <v>Oprava koupelny v bytě č.9</v>
      </c>
      <c r="F125" s="103"/>
      <c r="G125" s="103"/>
      <c r="H125" s="103"/>
      <c r="I125" s="102"/>
      <c r="J125" s="22"/>
      <c r="K125" s="22"/>
      <c r="L125" s="39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="27" customFormat="true" ht="6.95" hidden="false" customHeight="true" outlineLevel="0" collapsed="false">
      <c r="A126" s="22"/>
      <c r="B126" s="23"/>
      <c r="C126" s="22"/>
      <c r="D126" s="22"/>
      <c r="E126" s="22"/>
      <c r="F126" s="22"/>
      <c r="G126" s="22"/>
      <c r="H126" s="22"/>
      <c r="I126" s="102"/>
      <c r="J126" s="22"/>
      <c r="K126" s="22"/>
      <c r="L126" s="39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="27" customFormat="true" ht="12" hidden="false" customHeight="true" outlineLevel="0" collapsed="false">
      <c r="A127" s="22"/>
      <c r="B127" s="23"/>
      <c r="C127" s="15" t="s">
        <v>19</v>
      </c>
      <c r="D127" s="22"/>
      <c r="E127" s="22"/>
      <c r="F127" s="16" t="str">
        <f aca="false">F10</f>
        <v>Josefská 21, Brno</v>
      </c>
      <c r="G127" s="22"/>
      <c r="H127" s="22"/>
      <c r="I127" s="104" t="s">
        <v>21</v>
      </c>
      <c r="J127" s="105" t="str">
        <f aca="false">IF(J10="","",J10)</f>
        <v>30. 8. 2020</v>
      </c>
      <c r="K127" s="22"/>
      <c r="L127" s="39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="27" customFormat="true" ht="6.95" hidden="false" customHeight="true" outlineLevel="0" collapsed="false">
      <c r="A128" s="22"/>
      <c r="B128" s="23"/>
      <c r="C128" s="22"/>
      <c r="D128" s="22"/>
      <c r="E128" s="22"/>
      <c r="F128" s="22"/>
      <c r="G128" s="22"/>
      <c r="H128" s="22"/>
      <c r="I128" s="102"/>
      <c r="J128" s="22"/>
      <c r="K128" s="22"/>
      <c r="L128" s="39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="27" customFormat="true" ht="15.15" hidden="false" customHeight="true" outlineLevel="0" collapsed="false">
      <c r="A129" s="22"/>
      <c r="B129" s="23"/>
      <c r="C129" s="15" t="s">
        <v>23</v>
      </c>
      <c r="D129" s="22"/>
      <c r="E129" s="22"/>
      <c r="F129" s="16" t="str">
        <f aca="false">E13</f>
        <v>mmBrna,OSM,Husova 3,Brno </v>
      </c>
      <c r="G129" s="22"/>
      <c r="H129" s="22"/>
      <c r="I129" s="104" t="s">
        <v>29</v>
      </c>
      <c r="J129" s="134" t="str">
        <f aca="false">E19</f>
        <v>R.Volková</v>
      </c>
      <c r="K129" s="22"/>
      <c r="L129" s="39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="27" customFormat="true" ht="15.15" hidden="false" customHeight="true" outlineLevel="0" collapsed="false">
      <c r="A130" s="22"/>
      <c r="B130" s="23"/>
      <c r="C130" s="15" t="s">
        <v>27</v>
      </c>
      <c r="D130" s="22"/>
      <c r="E130" s="22"/>
      <c r="F130" s="16" t="str">
        <f aca="false">IF(E16="","",E16)</f>
        <v>Vyplň údaj</v>
      </c>
      <c r="G130" s="22"/>
      <c r="H130" s="22"/>
      <c r="I130" s="104" t="s">
        <v>32</v>
      </c>
      <c r="J130" s="134" t="str">
        <f aca="false">E22</f>
        <v>R.Volková</v>
      </c>
      <c r="K130" s="22"/>
      <c r="L130" s="39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="27" customFormat="true" ht="10.3" hidden="false" customHeight="true" outlineLevel="0" collapsed="false">
      <c r="A131" s="22"/>
      <c r="B131" s="23"/>
      <c r="C131" s="22"/>
      <c r="D131" s="22"/>
      <c r="E131" s="22"/>
      <c r="F131" s="22"/>
      <c r="G131" s="22"/>
      <c r="H131" s="22"/>
      <c r="I131" s="102"/>
      <c r="J131" s="22"/>
      <c r="K131" s="22"/>
      <c r="L131" s="39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="158" customFormat="true" ht="29.3" hidden="false" customHeight="true" outlineLevel="0" collapsed="false">
      <c r="A132" s="151"/>
      <c r="B132" s="152"/>
      <c r="C132" s="153" t="s">
        <v>109</v>
      </c>
      <c r="D132" s="154" t="s">
        <v>59</v>
      </c>
      <c r="E132" s="154" t="s">
        <v>55</v>
      </c>
      <c r="F132" s="154" t="s">
        <v>56</v>
      </c>
      <c r="G132" s="154" t="s">
        <v>110</v>
      </c>
      <c r="H132" s="154" t="s">
        <v>111</v>
      </c>
      <c r="I132" s="155" t="s">
        <v>112</v>
      </c>
      <c r="J132" s="154" t="s">
        <v>84</v>
      </c>
      <c r="K132" s="156" t="s">
        <v>113</v>
      </c>
      <c r="L132" s="157"/>
      <c r="M132" s="68"/>
      <c r="N132" s="69" t="s">
        <v>38</v>
      </c>
      <c r="O132" s="69" t="s">
        <v>114</v>
      </c>
      <c r="P132" s="69" t="s">
        <v>115</v>
      </c>
      <c r="Q132" s="69" t="s">
        <v>116</v>
      </c>
      <c r="R132" s="69" t="s">
        <v>117</v>
      </c>
      <c r="S132" s="69" t="s">
        <v>118</v>
      </c>
      <c r="T132" s="70" t="s">
        <v>119</v>
      </c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</row>
    <row r="133" s="27" customFormat="true" ht="22.8" hidden="false" customHeight="true" outlineLevel="0" collapsed="false">
      <c r="A133" s="22"/>
      <c r="B133" s="23"/>
      <c r="C133" s="76" t="s">
        <v>120</v>
      </c>
      <c r="D133" s="22"/>
      <c r="E133" s="22"/>
      <c r="F133" s="22"/>
      <c r="G133" s="22"/>
      <c r="H133" s="22"/>
      <c r="I133" s="102"/>
      <c r="J133" s="159" t="n">
        <f aca="false">BK133</f>
        <v>0</v>
      </c>
      <c r="K133" s="22"/>
      <c r="L133" s="23"/>
      <c r="M133" s="71"/>
      <c r="N133" s="58"/>
      <c r="O133" s="72"/>
      <c r="P133" s="160" t="n">
        <f aca="false">P134+P176+P293+P301</f>
        <v>0</v>
      </c>
      <c r="Q133" s="72"/>
      <c r="R133" s="160" t="n">
        <f aca="false">R134+R176+R293+R301</f>
        <v>1.383065</v>
      </c>
      <c r="S133" s="72"/>
      <c r="T133" s="161" t="n">
        <f aca="false">T134+T176+T293+T301</f>
        <v>2.35558695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T133" s="3" t="s">
        <v>73</v>
      </c>
      <c r="AU133" s="3" t="s">
        <v>86</v>
      </c>
      <c r="BK133" s="162" t="n">
        <f aca="false">BK134+BK176+BK293+BK301</f>
        <v>0</v>
      </c>
    </row>
    <row r="134" s="163" customFormat="true" ht="25.9" hidden="false" customHeight="true" outlineLevel="0" collapsed="false">
      <c r="B134" s="164"/>
      <c r="D134" s="165" t="s">
        <v>73</v>
      </c>
      <c r="E134" s="166" t="s">
        <v>121</v>
      </c>
      <c r="F134" s="166" t="s">
        <v>122</v>
      </c>
      <c r="I134" s="167"/>
      <c r="J134" s="168" t="n">
        <f aca="false">BK134</f>
        <v>0</v>
      </c>
      <c r="L134" s="164"/>
      <c r="M134" s="169"/>
      <c r="N134" s="170"/>
      <c r="O134" s="170"/>
      <c r="P134" s="171" t="n">
        <f aca="false">P135+P137+P150+P168+P174</f>
        <v>0</v>
      </c>
      <c r="Q134" s="170"/>
      <c r="R134" s="171" t="n">
        <f aca="false">R135+R137+R150+R168+R174</f>
        <v>0.83419685</v>
      </c>
      <c r="S134" s="170"/>
      <c r="T134" s="172" t="n">
        <f aca="false">T135+T137+T150+T168+T174</f>
        <v>2.046685</v>
      </c>
      <c r="AR134" s="165" t="s">
        <v>79</v>
      </c>
      <c r="AT134" s="173" t="s">
        <v>73</v>
      </c>
      <c r="AU134" s="173" t="s">
        <v>74</v>
      </c>
      <c r="AY134" s="165" t="s">
        <v>123</v>
      </c>
      <c r="BK134" s="174" t="n">
        <f aca="false">BK135+BK137+BK150+BK168+BK174</f>
        <v>0</v>
      </c>
    </row>
    <row r="135" s="163" customFormat="true" ht="22.8" hidden="false" customHeight="true" outlineLevel="0" collapsed="false">
      <c r="B135" s="164"/>
      <c r="D135" s="165" t="s">
        <v>73</v>
      </c>
      <c r="E135" s="175" t="s">
        <v>79</v>
      </c>
      <c r="F135" s="175" t="s">
        <v>124</v>
      </c>
      <c r="I135" s="167"/>
      <c r="J135" s="176" t="n">
        <f aca="false">BK135</f>
        <v>0</v>
      </c>
      <c r="L135" s="164"/>
      <c r="M135" s="169"/>
      <c r="N135" s="170"/>
      <c r="O135" s="170"/>
      <c r="P135" s="171" t="n">
        <f aca="false">P136</f>
        <v>0</v>
      </c>
      <c r="Q135" s="170"/>
      <c r="R135" s="171" t="n">
        <f aca="false">R136</f>
        <v>0</v>
      </c>
      <c r="S135" s="170"/>
      <c r="T135" s="172" t="n">
        <f aca="false">T136</f>
        <v>0</v>
      </c>
      <c r="AR135" s="165" t="s">
        <v>79</v>
      </c>
      <c r="AT135" s="173" t="s">
        <v>73</v>
      </c>
      <c r="AU135" s="173" t="s">
        <v>79</v>
      </c>
      <c r="AY135" s="165" t="s">
        <v>123</v>
      </c>
      <c r="BK135" s="174" t="n">
        <f aca="false">BK136</f>
        <v>0</v>
      </c>
    </row>
    <row r="136" s="27" customFormat="true" ht="16.5" hidden="false" customHeight="true" outlineLevel="0" collapsed="false">
      <c r="A136" s="22"/>
      <c r="B136" s="177"/>
      <c r="C136" s="178" t="s">
        <v>79</v>
      </c>
      <c r="D136" s="178" t="s">
        <v>125</v>
      </c>
      <c r="E136" s="179" t="s">
        <v>126</v>
      </c>
      <c r="F136" s="180" t="s">
        <v>127</v>
      </c>
      <c r="G136" s="181" t="s">
        <v>128</v>
      </c>
      <c r="H136" s="182" t="n">
        <v>1</v>
      </c>
      <c r="I136" s="183"/>
      <c r="J136" s="184" t="n">
        <f aca="false">ROUND(I136*H136,2)</f>
        <v>0</v>
      </c>
      <c r="K136" s="180"/>
      <c r="L136" s="23"/>
      <c r="M136" s="185"/>
      <c r="N136" s="186" t="s">
        <v>40</v>
      </c>
      <c r="O136" s="60"/>
      <c r="P136" s="187" t="n">
        <f aca="false">O136*H136</f>
        <v>0</v>
      </c>
      <c r="Q136" s="187" t="n">
        <v>0</v>
      </c>
      <c r="R136" s="187" t="n">
        <f aca="false">Q136*H136</f>
        <v>0</v>
      </c>
      <c r="S136" s="187" t="n">
        <v>0</v>
      </c>
      <c r="T136" s="188" t="n">
        <f aca="false">S136*H136</f>
        <v>0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R136" s="189" t="s">
        <v>129</v>
      </c>
      <c r="AT136" s="189" t="s">
        <v>125</v>
      </c>
      <c r="AU136" s="189" t="s">
        <v>130</v>
      </c>
      <c r="AY136" s="3" t="s">
        <v>123</v>
      </c>
      <c r="BE136" s="190" t="n">
        <f aca="false">IF(N136="základní",J136,0)</f>
        <v>0</v>
      </c>
      <c r="BF136" s="190" t="n">
        <f aca="false">IF(N136="snížená",J136,0)</f>
        <v>0</v>
      </c>
      <c r="BG136" s="190" t="n">
        <f aca="false">IF(N136="zákl. přenesená",J136,0)</f>
        <v>0</v>
      </c>
      <c r="BH136" s="190" t="n">
        <f aca="false">IF(N136="sníž. přenesená",J136,0)</f>
        <v>0</v>
      </c>
      <c r="BI136" s="190" t="n">
        <f aca="false">IF(N136="nulová",J136,0)</f>
        <v>0</v>
      </c>
      <c r="BJ136" s="3" t="s">
        <v>130</v>
      </c>
      <c r="BK136" s="190" t="n">
        <f aca="false">ROUND(I136*H136,2)</f>
        <v>0</v>
      </c>
      <c r="BL136" s="3" t="s">
        <v>129</v>
      </c>
      <c r="BM136" s="189" t="s">
        <v>131</v>
      </c>
    </row>
    <row r="137" s="163" customFormat="true" ht="22.8" hidden="false" customHeight="true" outlineLevel="0" collapsed="false">
      <c r="B137" s="164"/>
      <c r="D137" s="165" t="s">
        <v>73</v>
      </c>
      <c r="E137" s="175" t="s">
        <v>132</v>
      </c>
      <c r="F137" s="175" t="s">
        <v>133</v>
      </c>
      <c r="I137" s="167"/>
      <c r="J137" s="176" t="n">
        <f aca="false">BK137</f>
        <v>0</v>
      </c>
      <c r="L137" s="164"/>
      <c r="M137" s="169"/>
      <c r="N137" s="170"/>
      <c r="O137" s="170"/>
      <c r="P137" s="171" t="n">
        <f aca="false">SUM(P138:P149)</f>
        <v>0</v>
      </c>
      <c r="Q137" s="170"/>
      <c r="R137" s="171" t="n">
        <f aca="false">SUM(R138:R149)</f>
        <v>0.833182</v>
      </c>
      <c r="S137" s="170"/>
      <c r="T137" s="172" t="n">
        <f aca="false">SUM(T138:T149)</f>
        <v>0</v>
      </c>
      <c r="AR137" s="165" t="s">
        <v>79</v>
      </c>
      <c r="AT137" s="173" t="s">
        <v>73</v>
      </c>
      <c r="AU137" s="173" t="s">
        <v>79</v>
      </c>
      <c r="AY137" s="165" t="s">
        <v>123</v>
      </c>
      <c r="BK137" s="174" t="n">
        <f aca="false">SUM(BK138:BK149)</f>
        <v>0</v>
      </c>
    </row>
    <row r="138" s="27" customFormat="true" ht="16.5" hidden="false" customHeight="true" outlineLevel="0" collapsed="false">
      <c r="A138" s="22"/>
      <c r="B138" s="177"/>
      <c r="C138" s="178" t="s">
        <v>130</v>
      </c>
      <c r="D138" s="178" t="s">
        <v>125</v>
      </c>
      <c r="E138" s="179" t="s">
        <v>134</v>
      </c>
      <c r="F138" s="180" t="s">
        <v>135</v>
      </c>
      <c r="G138" s="181" t="s">
        <v>136</v>
      </c>
      <c r="H138" s="182" t="n">
        <v>2.1</v>
      </c>
      <c r="I138" s="183"/>
      <c r="J138" s="184" t="n">
        <f aca="false">ROUND(I138*H138,2)</f>
        <v>0</v>
      </c>
      <c r="K138" s="180" t="s">
        <v>137</v>
      </c>
      <c r="L138" s="23"/>
      <c r="M138" s="185"/>
      <c r="N138" s="186" t="s">
        <v>40</v>
      </c>
      <c r="O138" s="60"/>
      <c r="P138" s="187" t="n">
        <f aca="false">O138*H138</f>
        <v>0</v>
      </c>
      <c r="Q138" s="187" t="n">
        <v>0.04</v>
      </c>
      <c r="R138" s="187" t="n">
        <f aca="false">Q138*H138</f>
        <v>0.084</v>
      </c>
      <c r="S138" s="187" t="n">
        <v>0</v>
      </c>
      <c r="T138" s="188" t="n">
        <f aca="false">S138*H138</f>
        <v>0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R138" s="189" t="s">
        <v>129</v>
      </c>
      <c r="AT138" s="189" t="s">
        <v>125</v>
      </c>
      <c r="AU138" s="189" t="s">
        <v>130</v>
      </c>
      <c r="AY138" s="3" t="s">
        <v>123</v>
      </c>
      <c r="BE138" s="190" t="n">
        <f aca="false">IF(N138="základní",J138,0)</f>
        <v>0</v>
      </c>
      <c r="BF138" s="190" t="n">
        <f aca="false">IF(N138="snížená",J138,0)</f>
        <v>0</v>
      </c>
      <c r="BG138" s="190" t="n">
        <f aca="false">IF(N138="zákl. přenesená",J138,0)</f>
        <v>0</v>
      </c>
      <c r="BH138" s="190" t="n">
        <f aca="false">IF(N138="sníž. přenesená",J138,0)</f>
        <v>0</v>
      </c>
      <c r="BI138" s="190" t="n">
        <f aca="false">IF(N138="nulová",J138,0)</f>
        <v>0</v>
      </c>
      <c r="BJ138" s="3" t="s">
        <v>130</v>
      </c>
      <c r="BK138" s="190" t="n">
        <f aca="false">ROUND(I138*H138,2)</f>
        <v>0</v>
      </c>
      <c r="BL138" s="3" t="s">
        <v>129</v>
      </c>
      <c r="BM138" s="189" t="s">
        <v>138</v>
      </c>
    </row>
    <row r="139" s="191" customFormat="true" ht="12.8" hidden="false" customHeight="false" outlineLevel="0" collapsed="false">
      <c r="B139" s="192"/>
      <c r="D139" s="193" t="s">
        <v>139</v>
      </c>
      <c r="E139" s="194"/>
      <c r="F139" s="195" t="s">
        <v>140</v>
      </c>
      <c r="H139" s="196" t="n">
        <v>2.1</v>
      </c>
      <c r="I139" s="197"/>
      <c r="L139" s="192"/>
      <c r="M139" s="198"/>
      <c r="N139" s="199"/>
      <c r="O139" s="199"/>
      <c r="P139" s="199"/>
      <c r="Q139" s="199"/>
      <c r="R139" s="199"/>
      <c r="S139" s="199"/>
      <c r="T139" s="200"/>
      <c r="AT139" s="194" t="s">
        <v>139</v>
      </c>
      <c r="AU139" s="194" t="s">
        <v>130</v>
      </c>
      <c r="AV139" s="191" t="s">
        <v>130</v>
      </c>
      <c r="AW139" s="191" t="s">
        <v>31</v>
      </c>
      <c r="AX139" s="191" t="s">
        <v>74</v>
      </c>
      <c r="AY139" s="194" t="s">
        <v>123</v>
      </c>
    </row>
    <row r="140" s="201" customFormat="true" ht="12.8" hidden="false" customHeight="false" outlineLevel="0" collapsed="false">
      <c r="B140" s="202"/>
      <c r="D140" s="193" t="s">
        <v>139</v>
      </c>
      <c r="E140" s="203"/>
      <c r="F140" s="204" t="s">
        <v>141</v>
      </c>
      <c r="H140" s="205" t="n">
        <v>2.1</v>
      </c>
      <c r="I140" s="206"/>
      <c r="L140" s="202"/>
      <c r="M140" s="207"/>
      <c r="N140" s="208"/>
      <c r="O140" s="208"/>
      <c r="P140" s="208"/>
      <c r="Q140" s="208"/>
      <c r="R140" s="208"/>
      <c r="S140" s="208"/>
      <c r="T140" s="209"/>
      <c r="AT140" s="203" t="s">
        <v>139</v>
      </c>
      <c r="AU140" s="203" t="s">
        <v>130</v>
      </c>
      <c r="AV140" s="201" t="s">
        <v>129</v>
      </c>
      <c r="AW140" s="201" t="s">
        <v>31</v>
      </c>
      <c r="AX140" s="201" t="s">
        <v>79</v>
      </c>
      <c r="AY140" s="203" t="s">
        <v>123</v>
      </c>
    </row>
    <row r="141" s="27" customFormat="true" ht="21.75" hidden="false" customHeight="true" outlineLevel="0" collapsed="false">
      <c r="A141" s="22"/>
      <c r="B141" s="177"/>
      <c r="C141" s="178" t="s">
        <v>142</v>
      </c>
      <c r="D141" s="178" t="s">
        <v>125</v>
      </c>
      <c r="E141" s="179" t="s">
        <v>143</v>
      </c>
      <c r="F141" s="180" t="s">
        <v>144</v>
      </c>
      <c r="G141" s="181" t="s">
        <v>136</v>
      </c>
      <c r="H141" s="182" t="n">
        <v>13.44</v>
      </c>
      <c r="I141" s="183"/>
      <c r="J141" s="184" t="n">
        <f aca="false">ROUND(I141*H141,2)</f>
        <v>0</v>
      </c>
      <c r="K141" s="180" t="s">
        <v>137</v>
      </c>
      <c r="L141" s="23"/>
      <c r="M141" s="185"/>
      <c r="N141" s="186" t="s">
        <v>40</v>
      </c>
      <c r="O141" s="60"/>
      <c r="P141" s="187" t="n">
        <f aca="false">O141*H141</f>
        <v>0</v>
      </c>
      <c r="Q141" s="187" t="n">
        <v>0.0154</v>
      </c>
      <c r="R141" s="187" t="n">
        <f aca="false">Q141*H141</f>
        <v>0.206976</v>
      </c>
      <c r="S141" s="187" t="n">
        <v>0</v>
      </c>
      <c r="T141" s="188" t="n">
        <f aca="false">S141*H141</f>
        <v>0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89" t="s">
        <v>129</v>
      </c>
      <c r="AT141" s="189" t="s">
        <v>125</v>
      </c>
      <c r="AU141" s="189" t="s">
        <v>130</v>
      </c>
      <c r="AY141" s="3" t="s">
        <v>123</v>
      </c>
      <c r="BE141" s="190" t="n">
        <f aca="false">IF(N141="základní",J141,0)</f>
        <v>0</v>
      </c>
      <c r="BF141" s="190" t="n">
        <f aca="false">IF(N141="snížená",J141,0)</f>
        <v>0</v>
      </c>
      <c r="BG141" s="190" t="n">
        <f aca="false">IF(N141="zákl. přenesená",J141,0)</f>
        <v>0</v>
      </c>
      <c r="BH141" s="190" t="n">
        <f aca="false">IF(N141="sníž. přenesená",J141,0)</f>
        <v>0</v>
      </c>
      <c r="BI141" s="190" t="n">
        <f aca="false">IF(N141="nulová",J141,0)</f>
        <v>0</v>
      </c>
      <c r="BJ141" s="3" t="s">
        <v>130</v>
      </c>
      <c r="BK141" s="190" t="n">
        <f aca="false">ROUND(I141*H141,2)</f>
        <v>0</v>
      </c>
      <c r="BL141" s="3" t="s">
        <v>129</v>
      </c>
      <c r="BM141" s="189" t="s">
        <v>145</v>
      </c>
    </row>
    <row r="142" s="191" customFormat="true" ht="12.8" hidden="false" customHeight="false" outlineLevel="0" collapsed="false">
      <c r="B142" s="192"/>
      <c r="D142" s="193" t="s">
        <v>139</v>
      </c>
      <c r="E142" s="194"/>
      <c r="F142" s="195" t="s">
        <v>146</v>
      </c>
      <c r="H142" s="196" t="n">
        <v>13.44</v>
      </c>
      <c r="I142" s="197"/>
      <c r="L142" s="192"/>
      <c r="M142" s="198"/>
      <c r="N142" s="199"/>
      <c r="O142" s="199"/>
      <c r="P142" s="199"/>
      <c r="Q142" s="199"/>
      <c r="R142" s="199"/>
      <c r="S142" s="199"/>
      <c r="T142" s="200"/>
      <c r="AT142" s="194" t="s">
        <v>139</v>
      </c>
      <c r="AU142" s="194" t="s">
        <v>130</v>
      </c>
      <c r="AV142" s="191" t="s">
        <v>130</v>
      </c>
      <c r="AW142" s="191" t="s">
        <v>31</v>
      </c>
      <c r="AX142" s="191" t="s">
        <v>79</v>
      </c>
      <c r="AY142" s="194" t="s">
        <v>123</v>
      </c>
    </row>
    <row r="143" s="27" customFormat="true" ht="21.75" hidden="false" customHeight="true" outlineLevel="0" collapsed="false">
      <c r="A143" s="22"/>
      <c r="B143" s="177"/>
      <c r="C143" s="178" t="s">
        <v>129</v>
      </c>
      <c r="D143" s="178" t="s">
        <v>125</v>
      </c>
      <c r="E143" s="179" t="s">
        <v>147</v>
      </c>
      <c r="F143" s="180" t="s">
        <v>148</v>
      </c>
      <c r="G143" s="181" t="s">
        <v>136</v>
      </c>
      <c r="H143" s="182" t="n">
        <v>13.44</v>
      </c>
      <c r="I143" s="183"/>
      <c r="J143" s="184" t="n">
        <f aca="false">ROUND(I143*H143,2)</f>
        <v>0</v>
      </c>
      <c r="K143" s="180" t="s">
        <v>137</v>
      </c>
      <c r="L143" s="23"/>
      <c r="M143" s="185"/>
      <c r="N143" s="186" t="s">
        <v>40</v>
      </c>
      <c r="O143" s="60"/>
      <c r="P143" s="187" t="n">
        <f aca="false">O143*H143</f>
        <v>0</v>
      </c>
      <c r="Q143" s="187" t="n">
        <v>0.0079</v>
      </c>
      <c r="R143" s="187" t="n">
        <f aca="false">Q143*H143</f>
        <v>0.106176</v>
      </c>
      <c r="S143" s="187" t="n">
        <v>0</v>
      </c>
      <c r="T143" s="188" t="n">
        <f aca="false">S143*H143</f>
        <v>0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R143" s="189" t="s">
        <v>129</v>
      </c>
      <c r="AT143" s="189" t="s">
        <v>125</v>
      </c>
      <c r="AU143" s="189" t="s">
        <v>130</v>
      </c>
      <c r="AY143" s="3" t="s">
        <v>123</v>
      </c>
      <c r="BE143" s="190" t="n">
        <f aca="false">IF(N143="základní",J143,0)</f>
        <v>0</v>
      </c>
      <c r="BF143" s="190" t="n">
        <f aca="false">IF(N143="snížená",J143,0)</f>
        <v>0</v>
      </c>
      <c r="BG143" s="190" t="n">
        <f aca="false">IF(N143="zákl. přenesená",J143,0)</f>
        <v>0</v>
      </c>
      <c r="BH143" s="190" t="n">
        <f aca="false">IF(N143="sníž. přenesená",J143,0)</f>
        <v>0</v>
      </c>
      <c r="BI143" s="190" t="n">
        <f aca="false">IF(N143="nulová",J143,0)</f>
        <v>0</v>
      </c>
      <c r="BJ143" s="3" t="s">
        <v>130</v>
      </c>
      <c r="BK143" s="190" t="n">
        <f aca="false">ROUND(I143*H143,2)</f>
        <v>0</v>
      </c>
      <c r="BL143" s="3" t="s">
        <v>129</v>
      </c>
      <c r="BM143" s="189" t="s">
        <v>149</v>
      </c>
    </row>
    <row r="144" s="27" customFormat="true" ht="21.75" hidden="false" customHeight="true" outlineLevel="0" collapsed="false">
      <c r="A144" s="22"/>
      <c r="B144" s="177"/>
      <c r="C144" s="178" t="s">
        <v>150</v>
      </c>
      <c r="D144" s="178" t="s">
        <v>125</v>
      </c>
      <c r="E144" s="179" t="s">
        <v>151</v>
      </c>
      <c r="F144" s="180" t="s">
        <v>152</v>
      </c>
      <c r="G144" s="181" t="s">
        <v>136</v>
      </c>
      <c r="H144" s="182" t="n">
        <v>13.3</v>
      </c>
      <c r="I144" s="183"/>
      <c r="J144" s="184" t="n">
        <f aca="false">ROUND(I144*H144,2)</f>
        <v>0</v>
      </c>
      <c r="K144" s="180" t="s">
        <v>137</v>
      </c>
      <c r="L144" s="23"/>
      <c r="M144" s="185"/>
      <c r="N144" s="186" t="s">
        <v>40</v>
      </c>
      <c r="O144" s="60"/>
      <c r="P144" s="187" t="n">
        <f aca="false">O144*H144</f>
        <v>0</v>
      </c>
      <c r="Q144" s="187" t="n">
        <v>0.017</v>
      </c>
      <c r="R144" s="187" t="n">
        <f aca="false">Q144*H144</f>
        <v>0.2261</v>
      </c>
      <c r="S144" s="187" t="n">
        <v>0</v>
      </c>
      <c r="T144" s="188" t="n">
        <f aca="false">S144*H144</f>
        <v>0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R144" s="189" t="s">
        <v>129</v>
      </c>
      <c r="AT144" s="189" t="s">
        <v>125</v>
      </c>
      <c r="AU144" s="189" t="s">
        <v>130</v>
      </c>
      <c r="AY144" s="3" t="s">
        <v>123</v>
      </c>
      <c r="BE144" s="190" t="n">
        <f aca="false">IF(N144="základní",J144,0)</f>
        <v>0</v>
      </c>
      <c r="BF144" s="190" t="n">
        <f aca="false">IF(N144="snížená",J144,0)</f>
        <v>0</v>
      </c>
      <c r="BG144" s="190" t="n">
        <f aca="false">IF(N144="zákl. přenesená",J144,0)</f>
        <v>0</v>
      </c>
      <c r="BH144" s="190" t="n">
        <f aca="false">IF(N144="sníž. přenesená",J144,0)</f>
        <v>0</v>
      </c>
      <c r="BI144" s="190" t="n">
        <f aca="false">IF(N144="nulová",J144,0)</f>
        <v>0</v>
      </c>
      <c r="BJ144" s="3" t="s">
        <v>130</v>
      </c>
      <c r="BK144" s="190" t="n">
        <f aca="false">ROUND(I144*H144,2)</f>
        <v>0</v>
      </c>
      <c r="BL144" s="3" t="s">
        <v>129</v>
      </c>
      <c r="BM144" s="189" t="s">
        <v>153</v>
      </c>
    </row>
    <row r="145" s="191" customFormat="true" ht="12.8" hidden="false" customHeight="false" outlineLevel="0" collapsed="false">
      <c r="B145" s="192"/>
      <c r="D145" s="193" t="s">
        <v>139</v>
      </c>
      <c r="E145" s="194"/>
      <c r="F145" s="195" t="s">
        <v>154</v>
      </c>
      <c r="H145" s="196" t="n">
        <v>13.3</v>
      </c>
      <c r="I145" s="197"/>
      <c r="L145" s="192"/>
      <c r="M145" s="198"/>
      <c r="N145" s="199"/>
      <c r="O145" s="199"/>
      <c r="P145" s="199"/>
      <c r="Q145" s="199"/>
      <c r="R145" s="199"/>
      <c r="S145" s="199"/>
      <c r="T145" s="200"/>
      <c r="AT145" s="194" t="s">
        <v>139</v>
      </c>
      <c r="AU145" s="194" t="s">
        <v>130</v>
      </c>
      <c r="AV145" s="191" t="s">
        <v>130</v>
      </c>
      <c r="AW145" s="191" t="s">
        <v>31</v>
      </c>
      <c r="AX145" s="191" t="s">
        <v>79</v>
      </c>
      <c r="AY145" s="194" t="s">
        <v>123</v>
      </c>
    </row>
    <row r="146" s="27" customFormat="true" ht="16.5" hidden="false" customHeight="true" outlineLevel="0" collapsed="false">
      <c r="A146" s="22"/>
      <c r="B146" s="177"/>
      <c r="C146" s="178" t="s">
        <v>132</v>
      </c>
      <c r="D146" s="178" t="s">
        <v>125</v>
      </c>
      <c r="E146" s="179" t="s">
        <v>155</v>
      </c>
      <c r="F146" s="180" t="s">
        <v>156</v>
      </c>
      <c r="G146" s="181" t="s">
        <v>157</v>
      </c>
      <c r="H146" s="182" t="n">
        <v>1.7</v>
      </c>
      <c r="I146" s="183"/>
      <c r="J146" s="184" t="n">
        <f aca="false">ROUND(I146*H146,2)</f>
        <v>0</v>
      </c>
      <c r="K146" s="180"/>
      <c r="L146" s="23"/>
      <c r="M146" s="185"/>
      <c r="N146" s="186" t="s">
        <v>40</v>
      </c>
      <c r="O146" s="60"/>
      <c r="P146" s="187" t="n">
        <f aca="false">O146*H146</f>
        <v>0</v>
      </c>
      <c r="Q146" s="187" t="n">
        <v>0.0154</v>
      </c>
      <c r="R146" s="187" t="n">
        <f aca="false">Q146*H146</f>
        <v>0.02618</v>
      </c>
      <c r="S146" s="187" t="n">
        <v>0</v>
      </c>
      <c r="T146" s="188" t="n">
        <f aca="false">S146*H146</f>
        <v>0</v>
      </c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R146" s="189" t="s">
        <v>129</v>
      </c>
      <c r="AT146" s="189" t="s">
        <v>125</v>
      </c>
      <c r="AU146" s="189" t="s">
        <v>130</v>
      </c>
      <c r="AY146" s="3" t="s">
        <v>123</v>
      </c>
      <c r="BE146" s="190" t="n">
        <f aca="false">IF(N146="základní",J146,0)</f>
        <v>0</v>
      </c>
      <c r="BF146" s="190" t="n">
        <f aca="false">IF(N146="snížená",J146,0)</f>
        <v>0</v>
      </c>
      <c r="BG146" s="190" t="n">
        <f aca="false">IF(N146="zákl. přenesená",J146,0)</f>
        <v>0</v>
      </c>
      <c r="BH146" s="190" t="n">
        <f aca="false">IF(N146="sníž. přenesená",J146,0)</f>
        <v>0</v>
      </c>
      <c r="BI146" s="190" t="n">
        <f aca="false">IF(N146="nulová",J146,0)</f>
        <v>0</v>
      </c>
      <c r="BJ146" s="3" t="s">
        <v>130</v>
      </c>
      <c r="BK146" s="190" t="n">
        <f aca="false">ROUND(I146*H146,2)</f>
        <v>0</v>
      </c>
      <c r="BL146" s="3" t="s">
        <v>129</v>
      </c>
      <c r="BM146" s="189" t="s">
        <v>158</v>
      </c>
    </row>
    <row r="147" s="191" customFormat="true" ht="12.8" hidden="false" customHeight="false" outlineLevel="0" collapsed="false">
      <c r="B147" s="192"/>
      <c r="D147" s="193" t="s">
        <v>139</v>
      </c>
      <c r="E147" s="194"/>
      <c r="F147" s="195" t="s">
        <v>159</v>
      </c>
      <c r="H147" s="196" t="n">
        <v>1.7</v>
      </c>
      <c r="I147" s="197"/>
      <c r="L147" s="192"/>
      <c r="M147" s="198"/>
      <c r="N147" s="199"/>
      <c r="O147" s="199"/>
      <c r="P147" s="199"/>
      <c r="Q147" s="199"/>
      <c r="R147" s="199"/>
      <c r="S147" s="199"/>
      <c r="T147" s="200"/>
      <c r="AT147" s="194" t="s">
        <v>139</v>
      </c>
      <c r="AU147" s="194" t="s">
        <v>130</v>
      </c>
      <c r="AV147" s="191" t="s">
        <v>130</v>
      </c>
      <c r="AW147" s="191" t="s">
        <v>31</v>
      </c>
      <c r="AX147" s="191" t="s">
        <v>79</v>
      </c>
      <c r="AY147" s="194" t="s">
        <v>123</v>
      </c>
    </row>
    <row r="148" s="27" customFormat="true" ht="16.5" hidden="false" customHeight="true" outlineLevel="0" collapsed="false">
      <c r="A148" s="22"/>
      <c r="B148" s="177"/>
      <c r="C148" s="178" t="s">
        <v>160</v>
      </c>
      <c r="D148" s="178" t="s">
        <v>125</v>
      </c>
      <c r="E148" s="179" t="s">
        <v>161</v>
      </c>
      <c r="F148" s="180" t="s">
        <v>162</v>
      </c>
      <c r="G148" s="181" t="s">
        <v>136</v>
      </c>
      <c r="H148" s="182" t="n">
        <v>1.75</v>
      </c>
      <c r="I148" s="183"/>
      <c r="J148" s="184" t="n">
        <f aca="false">ROUND(I148*H148,2)</f>
        <v>0</v>
      </c>
      <c r="K148" s="180" t="s">
        <v>137</v>
      </c>
      <c r="L148" s="23"/>
      <c r="M148" s="185"/>
      <c r="N148" s="186" t="s">
        <v>40</v>
      </c>
      <c r="O148" s="60"/>
      <c r="P148" s="187" t="n">
        <f aca="false">O148*H148</f>
        <v>0</v>
      </c>
      <c r="Q148" s="187" t="n">
        <v>0.105</v>
      </c>
      <c r="R148" s="187" t="n">
        <f aca="false">Q148*H148</f>
        <v>0.18375</v>
      </c>
      <c r="S148" s="187" t="n">
        <v>0</v>
      </c>
      <c r="T148" s="188" t="n">
        <f aca="false">S148*H148</f>
        <v>0</v>
      </c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R148" s="189" t="s">
        <v>129</v>
      </c>
      <c r="AT148" s="189" t="s">
        <v>125</v>
      </c>
      <c r="AU148" s="189" t="s">
        <v>130</v>
      </c>
      <c r="AY148" s="3" t="s">
        <v>123</v>
      </c>
      <c r="BE148" s="190" t="n">
        <f aca="false">IF(N148="základní",J148,0)</f>
        <v>0</v>
      </c>
      <c r="BF148" s="190" t="n">
        <f aca="false">IF(N148="snížená",J148,0)</f>
        <v>0</v>
      </c>
      <c r="BG148" s="190" t="n">
        <f aca="false">IF(N148="zákl. přenesená",J148,0)</f>
        <v>0</v>
      </c>
      <c r="BH148" s="190" t="n">
        <f aca="false">IF(N148="sníž. přenesená",J148,0)</f>
        <v>0</v>
      </c>
      <c r="BI148" s="190" t="n">
        <f aca="false">IF(N148="nulová",J148,0)</f>
        <v>0</v>
      </c>
      <c r="BJ148" s="3" t="s">
        <v>130</v>
      </c>
      <c r="BK148" s="190" t="n">
        <f aca="false">ROUND(I148*H148,2)</f>
        <v>0</v>
      </c>
      <c r="BL148" s="3" t="s">
        <v>129</v>
      </c>
      <c r="BM148" s="189" t="s">
        <v>163</v>
      </c>
    </row>
    <row r="149" s="191" customFormat="true" ht="12.8" hidden="false" customHeight="false" outlineLevel="0" collapsed="false">
      <c r="B149" s="192"/>
      <c r="D149" s="193" t="s">
        <v>139</v>
      </c>
      <c r="E149" s="194"/>
      <c r="F149" s="195" t="s">
        <v>164</v>
      </c>
      <c r="H149" s="196" t="n">
        <v>1.75</v>
      </c>
      <c r="I149" s="197"/>
      <c r="L149" s="192"/>
      <c r="M149" s="198"/>
      <c r="N149" s="199"/>
      <c r="O149" s="199"/>
      <c r="P149" s="199"/>
      <c r="Q149" s="199"/>
      <c r="R149" s="199"/>
      <c r="S149" s="199"/>
      <c r="T149" s="200"/>
      <c r="AT149" s="194" t="s">
        <v>139</v>
      </c>
      <c r="AU149" s="194" t="s">
        <v>130</v>
      </c>
      <c r="AV149" s="191" t="s">
        <v>130</v>
      </c>
      <c r="AW149" s="191" t="s">
        <v>31</v>
      </c>
      <c r="AX149" s="191" t="s">
        <v>79</v>
      </c>
      <c r="AY149" s="194" t="s">
        <v>123</v>
      </c>
    </row>
    <row r="150" s="163" customFormat="true" ht="22.8" hidden="false" customHeight="true" outlineLevel="0" collapsed="false">
      <c r="B150" s="164"/>
      <c r="D150" s="165" t="s">
        <v>73</v>
      </c>
      <c r="E150" s="175" t="s">
        <v>165</v>
      </c>
      <c r="F150" s="175" t="s">
        <v>166</v>
      </c>
      <c r="I150" s="167"/>
      <c r="J150" s="176" t="n">
        <f aca="false">BK150</f>
        <v>0</v>
      </c>
      <c r="L150" s="164"/>
      <c r="M150" s="169"/>
      <c r="N150" s="170"/>
      <c r="O150" s="170"/>
      <c r="P150" s="171" t="n">
        <f aca="false">SUM(P151:P167)</f>
        <v>0</v>
      </c>
      <c r="Q150" s="170"/>
      <c r="R150" s="171" t="n">
        <f aca="false">SUM(R151:R167)</f>
        <v>0.00101485</v>
      </c>
      <c r="S150" s="170"/>
      <c r="T150" s="172" t="n">
        <f aca="false">SUM(T151:T167)</f>
        <v>2.046685</v>
      </c>
      <c r="AR150" s="165" t="s">
        <v>79</v>
      </c>
      <c r="AT150" s="173" t="s">
        <v>73</v>
      </c>
      <c r="AU150" s="173" t="s">
        <v>79</v>
      </c>
      <c r="AY150" s="165" t="s">
        <v>123</v>
      </c>
      <c r="BK150" s="174" t="n">
        <f aca="false">SUM(BK151:BK167)</f>
        <v>0</v>
      </c>
    </row>
    <row r="151" s="27" customFormat="true" ht="21.75" hidden="false" customHeight="true" outlineLevel="0" collapsed="false">
      <c r="A151" s="22"/>
      <c r="B151" s="177"/>
      <c r="C151" s="178" t="s">
        <v>167</v>
      </c>
      <c r="D151" s="178" t="s">
        <v>125</v>
      </c>
      <c r="E151" s="179" t="s">
        <v>168</v>
      </c>
      <c r="F151" s="210" t="s">
        <v>169</v>
      </c>
      <c r="G151" s="181" t="s">
        <v>136</v>
      </c>
      <c r="H151" s="182" t="n">
        <v>4.845</v>
      </c>
      <c r="I151" s="183"/>
      <c r="J151" s="184" t="n">
        <f aca="false">ROUND(I151*H151,2)</f>
        <v>0</v>
      </c>
      <c r="K151" s="180" t="s">
        <v>137</v>
      </c>
      <c r="L151" s="23"/>
      <c r="M151" s="185"/>
      <c r="N151" s="186" t="s">
        <v>40</v>
      </c>
      <c r="O151" s="60"/>
      <c r="P151" s="187" t="n">
        <f aca="false">O151*H151</f>
        <v>0</v>
      </c>
      <c r="Q151" s="187" t="n">
        <v>0.00013</v>
      </c>
      <c r="R151" s="187" t="n">
        <f aca="false">Q151*H151</f>
        <v>0.00062985</v>
      </c>
      <c r="S151" s="187" t="n">
        <v>0</v>
      </c>
      <c r="T151" s="188" t="n">
        <f aca="false">S151*H151</f>
        <v>0</v>
      </c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R151" s="189" t="s">
        <v>129</v>
      </c>
      <c r="AT151" s="189" t="s">
        <v>125</v>
      </c>
      <c r="AU151" s="189" t="s">
        <v>130</v>
      </c>
      <c r="AY151" s="3" t="s">
        <v>123</v>
      </c>
      <c r="BE151" s="190" t="n">
        <f aca="false">IF(N151="základní",J151,0)</f>
        <v>0</v>
      </c>
      <c r="BF151" s="190" t="n">
        <f aca="false">IF(N151="snížená",J151,0)</f>
        <v>0</v>
      </c>
      <c r="BG151" s="190" t="n">
        <f aca="false">IF(N151="zákl. přenesená",J151,0)</f>
        <v>0</v>
      </c>
      <c r="BH151" s="190" t="n">
        <f aca="false">IF(N151="sníž. přenesená",J151,0)</f>
        <v>0</v>
      </c>
      <c r="BI151" s="190" t="n">
        <f aca="false">IF(N151="nulová",J151,0)</f>
        <v>0</v>
      </c>
      <c r="BJ151" s="3" t="s">
        <v>130</v>
      </c>
      <c r="BK151" s="190" t="n">
        <f aca="false">ROUND(I151*H151,2)</f>
        <v>0</v>
      </c>
      <c r="BL151" s="3" t="s">
        <v>129</v>
      </c>
      <c r="BM151" s="189" t="s">
        <v>170</v>
      </c>
    </row>
    <row r="152" s="191" customFormat="true" ht="12.8" hidden="false" customHeight="false" outlineLevel="0" collapsed="false">
      <c r="B152" s="192"/>
      <c r="D152" s="193" t="s">
        <v>139</v>
      </c>
      <c r="E152" s="194"/>
      <c r="F152" s="195" t="s">
        <v>171</v>
      </c>
      <c r="H152" s="196" t="n">
        <v>4.845</v>
      </c>
      <c r="I152" s="197"/>
      <c r="L152" s="192"/>
      <c r="M152" s="198"/>
      <c r="N152" s="199"/>
      <c r="O152" s="199"/>
      <c r="P152" s="199"/>
      <c r="Q152" s="199"/>
      <c r="R152" s="199"/>
      <c r="S152" s="199"/>
      <c r="T152" s="200"/>
      <c r="AT152" s="194" t="s">
        <v>139</v>
      </c>
      <c r="AU152" s="194" t="s">
        <v>130</v>
      </c>
      <c r="AV152" s="191" t="s">
        <v>130</v>
      </c>
      <c r="AW152" s="191" t="s">
        <v>31</v>
      </c>
      <c r="AX152" s="191" t="s">
        <v>79</v>
      </c>
      <c r="AY152" s="194" t="s">
        <v>123</v>
      </c>
    </row>
    <row r="153" s="27" customFormat="true" ht="16.5" hidden="false" customHeight="true" outlineLevel="0" collapsed="false">
      <c r="A153" s="22"/>
      <c r="B153" s="177"/>
      <c r="C153" s="178" t="s">
        <v>165</v>
      </c>
      <c r="D153" s="178" t="s">
        <v>125</v>
      </c>
      <c r="E153" s="179" t="s">
        <v>172</v>
      </c>
      <c r="F153" s="180" t="s">
        <v>173</v>
      </c>
      <c r="G153" s="181" t="s">
        <v>128</v>
      </c>
      <c r="H153" s="182" t="n">
        <v>1</v>
      </c>
      <c r="I153" s="183"/>
      <c r="J153" s="184" t="n">
        <f aca="false">ROUND(I153*H153,2)</f>
        <v>0</v>
      </c>
      <c r="K153" s="180"/>
      <c r="L153" s="23"/>
      <c r="M153" s="185"/>
      <c r="N153" s="186" t="s">
        <v>40</v>
      </c>
      <c r="O153" s="60"/>
      <c r="P153" s="187" t="n">
        <f aca="false">O153*H153</f>
        <v>0</v>
      </c>
      <c r="Q153" s="187" t="n">
        <v>0.00021</v>
      </c>
      <c r="R153" s="187" t="n">
        <f aca="false">Q153*H153</f>
        <v>0.00021</v>
      </c>
      <c r="S153" s="187" t="n">
        <v>0.05</v>
      </c>
      <c r="T153" s="188" t="n">
        <f aca="false">S153*H153</f>
        <v>0.05</v>
      </c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R153" s="189" t="s">
        <v>129</v>
      </c>
      <c r="AT153" s="189" t="s">
        <v>125</v>
      </c>
      <c r="AU153" s="189" t="s">
        <v>130</v>
      </c>
      <c r="AY153" s="3" t="s">
        <v>123</v>
      </c>
      <c r="BE153" s="190" t="n">
        <f aca="false">IF(N153="základní",J153,0)</f>
        <v>0</v>
      </c>
      <c r="BF153" s="190" t="n">
        <f aca="false">IF(N153="snížená",J153,0)</f>
        <v>0</v>
      </c>
      <c r="BG153" s="190" t="n">
        <f aca="false">IF(N153="zákl. přenesená",J153,0)</f>
        <v>0</v>
      </c>
      <c r="BH153" s="190" t="n">
        <f aca="false">IF(N153="sníž. přenesená",J153,0)</f>
        <v>0</v>
      </c>
      <c r="BI153" s="190" t="n">
        <f aca="false">IF(N153="nulová",J153,0)</f>
        <v>0</v>
      </c>
      <c r="BJ153" s="3" t="s">
        <v>130</v>
      </c>
      <c r="BK153" s="190" t="n">
        <f aca="false">ROUND(I153*H153,2)</f>
        <v>0</v>
      </c>
      <c r="BL153" s="3" t="s">
        <v>129</v>
      </c>
      <c r="BM153" s="189" t="s">
        <v>174</v>
      </c>
    </row>
    <row r="154" s="191" customFormat="true" ht="12.8" hidden="false" customHeight="false" outlineLevel="0" collapsed="false">
      <c r="B154" s="192"/>
      <c r="D154" s="193" t="s">
        <v>139</v>
      </c>
      <c r="E154" s="194"/>
      <c r="F154" s="195" t="s">
        <v>79</v>
      </c>
      <c r="H154" s="196" t="n">
        <v>1</v>
      </c>
      <c r="I154" s="197"/>
      <c r="L154" s="192"/>
      <c r="M154" s="198"/>
      <c r="N154" s="199"/>
      <c r="O154" s="199"/>
      <c r="P154" s="199"/>
      <c r="Q154" s="199"/>
      <c r="R154" s="199"/>
      <c r="S154" s="199"/>
      <c r="T154" s="200"/>
      <c r="AT154" s="194" t="s">
        <v>139</v>
      </c>
      <c r="AU154" s="194" t="s">
        <v>130</v>
      </c>
      <c r="AV154" s="191" t="s">
        <v>130</v>
      </c>
      <c r="AW154" s="191" t="s">
        <v>31</v>
      </c>
      <c r="AX154" s="191" t="s">
        <v>79</v>
      </c>
      <c r="AY154" s="194" t="s">
        <v>123</v>
      </c>
    </row>
    <row r="155" s="27" customFormat="true" ht="21.75" hidden="false" customHeight="true" outlineLevel="0" collapsed="false">
      <c r="A155" s="22"/>
      <c r="B155" s="177"/>
      <c r="C155" s="178" t="s">
        <v>175</v>
      </c>
      <c r="D155" s="178" t="s">
        <v>125</v>
      </c>
      <c r="E155" s="179" t="s">
        <v>176</v>
      </c>
      <c r="F155" s="180" t="s">
        <v>177</v>
      </c>
      <c r="G155" s="181" t="s">
        <v>128</v>
      </c>
      <c r="H155" s="182" t="n">
        <v>1</v>
      </c>
      <c r="I155" s="183"/>
      <c r="J155" s="184" t="n">
        <f aca="false">ROUND(I155*H155,2)</f>
        <v>0</v>
      </c>
      <c r="K155" s="180" t="s">
        <v>137</v>
      </c>
      <c r="L155" s="23"/>
      <c r="M155" s="185"/>
      <c r="N155" s="186" t="s">
        <v>40</v>
      </c>
      <c r="O155" s="60"/>
      <c r="P155" s="187" t="n">
        <f aca="false">O155*H155</f>
        <v>0</v>
      </c>
      <c r="Q155" s="187" t="n">
        <v>4E-005</v>
      </c>
      <c r="R155" s="187" t="n">
        <f aca="false">Q155*H155</f>
        <v>4E-005</v>
      </c>
      <c r="S155" s="187" t="n">
        <v>0</v>
      </c>
      <c r="T155" s="188" t="n">
        <f aca="false">S155*H155</f>
        <v>0</v>
      </c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R155" s="189" t="s">
        <v>129</v>
      </c>
      <c r="AT155" s="189" t="s">
        <v>125</v>
      </c>
      <c r="AU155" s="189" t="s">
        <v>130</v>
      </c>
      <c r="AY155" s="3" t="s">
        <v>123</v>
      </c>
      <c r="BE155" s="190" t="n">
        <f aca="false">IF(N155="základní",J155,0)</f>
        <v>0</v>
      </c>
      <c r="BF155" s="190" t="n">
        <f aca="false">IF(N155="snížená",J155,0)</f>
        <v>0</v>
      </c>
      <c r="BG155" s="190" t="n">
        <f aca="false">IF(N155="zákl. přenesená",J155,0)</f>
        <v>0</v>
      </c>
      <c r="BH155" s="190" t="n">
        <f aca="false">IF(N155="sníž. přenesená",J155,0)</f>
        <v>0</v>
      </c>
      <c r="BI155" s="190" t="n">
        <f aca="false">IF(N155="nulová",J155,0)</f>
        <v>0</v>
      </c>
      <c r="BJ155" s="3" t="s">
        <v>130</v>
      </c>
      <c r="BK155" s="190" t="n">
        <f aca="false">ROUND(I155*H155,2)</f>
        <v>0</v>
      </c>
      <c r="BL155" s="3" t="s">
        <v>129</v>
      </c>
      <c r="BM155" s="189" t="s">
        <v>178</v>
      </c>
    </row>
    <row r="156" s="27" customFormat="true" ht="21.75" hidden="false" customHeight="true" outlineLevel="0" collapsed="false">
      <c r="A156" s="22"/>
      <c r="B156" s="177"/>
      <c r="C156" s="178" t="s">
        <v>179</v>
      </c>
      <c r="D156" s="178" t="s">
        <v>125</v>
      </c>
      <c r="E156" s="179" t="s">
        <v>180</v>
      </c>
      <c r="F156" s="180" t="s">
        <v>181</v>
      </c>
      <c r="G156" s="181" t="s">
        <v>136</v>
      </c>
      <c r="H156" s="182" t="n">
        <v>1.275</v>
      </c>
      <c r="I156" s="183"/>
      <c r="J156" s="184" t="n">
        <f aca="false">ROUND(I156*H156,2)</f>
        <v>0</v>
      </c>
      <c r="K156" s="180" t="s">
        <v>137</v>
      </c>
      <c r="L156" s="23"/>
      <c r="M156" s="185"/>
      <c r="N156" s="186" t="s">
        <v>40</v>
      </c>
      <c r="O156" s="60"/>
      <c r="P156" s="187" t="n">
        <f aca="false">O156*H156</f>
        <v>0</v>
      </c>
      <c r="Q156" s="187" t="n">
        <v>0</v>
      </c>
      <c r="R156" s="187" t="n">
        <f aca="false">Q156*H156</f>
        <v>0</v>
      </c>
      <c r="S156" s="187" t="n">
        <v>0.131</v>
      </c>
      <c r="T156" s="188" t="n">
        <f aca="false">S156*H156</f>
        <v>0.167025</v>
      </c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R156" s="189" t="s">
        <v>129</v>
      </c>
      <c r="AT156" s="189" t="s">
        <v>125</v>
      </c>
      <c r="AU156" s="189" t="s">
        <v>130</v>
      </c>
      <c r="AY156" s="3" t="s">
        <v>123</v>
      </c>
      <c r="BE156" s="190" t="n">
        <f aca="false">IF(N156="základní",J156,0)</f>
        <v>0</v>
      </c>
      <c r="BF156" s="190" t="n">
        <f aca="false">IF(N156="snížená",J156,0)</f>
        <v>0</v>
      </c>
      <c r="BG156" s="190" t="n">
        <f aca="false">IF(N156="zákl. přenesená",J156,0)</f>
        <v>0</v>
      </c>
      <c r="BH156" s="190" t="n">
        <f aca="false">IF(N156="sníž. přenesená",J156,0)</f>
        <v>0</v>
      </c>
      <c r="BI156" s="190" t="n">
        <f aca="false">IF(N156="nulová",J156,0)</f>
        <v>0</v>
      </c>
      <c r="BJ156" s="3" t="s">
        <v>130</v>
      </c>
      <c r="BK156" s="190" t="n">
        <f aca="false">ROUND(I156*H156,2)</f>
        <v>0</v>
      </c>
      <c r="BL156" s="3" t="s">
        <v>129</v>
      </c>
      <c r="BM156" s="189" t="s">
        <v>182</v>
      </c>
    </row>
    <row r="157" s="191" customFormat="true" ht="12.8" hidden="false" customHeight="false" outlineLevel="0" collapsed="false">
      <c r="B157" s="192"/>
      <c r="D157" s="193" t="s">
        <v>139</v>
      </c>
      <c r="E157" s="194"/>
      <c r="F157" s="195" t="s">
        <v>183</v>
      </c>
      <c r="H157" s="196" t="n">
        <v>1.275</v>
      </c>
      <c r="I157" s="197"/>
      <c r="L157" s="192"/>
      <c r="M157" s="198"/>
      <c r="N157" s="199"/>
      <c r="O157" s="199"/>
      <c r="P157" s="199"/>
      <c r="Q157" s="199"/>
      <c r="R157" s="199"/>
      <c r="S157" s="199"/>
      <c r="T157" s="200"/>
      <c r="AT157" s="194" t="s">
        <v>139</v>
      </c>
      <c r="AU157" s="194" t="s">
        <v>130</v>
      </c>
      <c r="AV157" s="191" t="s">
        <v>130</v>
      </c>
      <c r="AW157" s="191" t="s">
        <v>31</v>
      </c>
      <c r="AX157" s="191" t="s">
        <v>79</v>
      </c>
      <c r="AY157" s="194" t="s">
        <v>123</v>
      </c>
    </row>
    <row r="158" s="27" customFormat="true" ht="21.75" hidden="false" customHeight="true" outlineLevel="0" collapsed="false">
      <c r="A158" s="22"/>
      <c r="B158" s="177"/>
      <c r="C158" s="178" t="s">
        <v>184</v>
      </c>
      <c r="D158" s="178" t="s">
        <v>125</v>
      </c>
      <c r="E158" s="179" t="s">
        <v>185</v>
      </c>
      <c r="F158" s="180" t="s">
        <v>186</v>
      </c>
      <c r="G158" s="181" t="s">
        <v>187</v>
      </c>
      <c r="H158" s="182" t="n">
        <v>4</v>
      </c>
      <c r="I158" s="183"/>
      <c r="J158" s="184" t="n">
        <f aca="false">ROUND(I158*H158,2)</f>
        <v>0</v>
      </c>
      <c r="K158" s="180" t="s">
        <v>137</v>
      </c>
      <c r="L158" s="23"/>
      <c r="M158" s="185"/>
      <c r="N158" s="186" t="s">
        <v>40</v>
      </c>
      <c r="O158" s="60"/>
      <c r="P158" s="187" t="n">
        <f aca="false">O158*H158</f>
        <v>0</v>
      </c>
      <c r="Q158" s="187" t="n">
        <v>0</v>
      </c>
      <c r="R158" s="187" t="n">
        <f aca="false">Q158*H158</f>
        <v>0</v>
      </c>
      <c r="S158" s="187" t="n">
        <v>0.001</v>
      </c>
      <c r="T158" s="188" t="n">
        <f aca="false">S158*H158</f>
        <v>0.004</v>
      </c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R158" s="189" t="s">
        <v>129</v>
      </c>
      <c r="AT158" s="189" t="s">
        <v>125</v>
      </c>
      <c r="AU158" s="189" t="s">
        <v>130</v>
      </c>
      <c r="AY158" s="3" t="s">
        <v>123</v>
      </c>
      <c r="BE158" s="190" t="n">
        <f aca="false">IF(N158="základní",J158,0)</f>
        <v>0</v>
      </c>
      <c r="BF158" s="190" t="n">
        <f aca="false">IF(N158="snížená",J158,0)</f>
        <v>0</v>
      </c>
      <c r="BG158" s="190" t="n">
        <f aca="false">IF(N158="zákl. přenesená",J158,0)</f>
        <v>0</v>
      </c>
      <c r="BH158" s="190" t="n">
        <f aca="false">IF(N158="sníž. přenesená",J158,0)</f>
        <v>0</v>
      </c>
      <c r="BI158" s="190" t="n">
        <f aca="false">IF(N158="nulová",J158,0)</f>
        <v>0</v>
      </c>
      <c r="BJ158" s="3" t="s">
        <v>130</v>
      </c>
      <c r="BK158" s="190" t="n">
        <f aca="false">ROUND(I158*H158,2)</f>
        <v>0</v>
      </c>
      <c r="BL158" s="3" t="s">
        <v>129</v>
      </c>
      <c r="BM158" s="189" t="s">
        <v>188</v>
      </c>
    </row>
    <row r="159" s="27" customFormat="true" ht="21.75" hidden="false" customHeight="true" outlineLevel="0" collapsed="false">
      <c r="A159" s="22"/>
      <c r="B159" s="177"/>
      <c r="C159" s="178" t="s">
        <v>189</v>
      </c>
      <c r="D159" s="178" t="s">
        <v>125</v>
      </c>
      <c r="E159" s="179" t="s">
        <v>190</v>
      </c>
      <c r="F159" s="180" t="s">
        <v>191</v>
      </c>
      <c r="G159" s="181" t="s">
        <v>157</v>
      </c>
      <c r="H159" s="182" t="n">
        <v>12</v>
      </c>
      <c r="I159" s="183"/>
      <c r="J159" s="184" t="n">
        <f aca="false">ROUND(I159*H159,2)</f>
        <v>0</v>
      </c>
      <c r="K159" s="180" t="s">
        <v>137</v>
      </c>
      <c r="L159" s="23"/>
      <c r="M159" s="185"/>
      <c r="N159" s="186" t="s">
        <v>40</v>
      </c>
      <c r="O159" s="60"/>
      <c r="P159" s="187" t="n">
        <f aca="false">O159*H159</f>
        <v>0</v>
      </c>
      <c r="Q159" s="187" t="n">
        <v>0</v>
      </c>
      <c r="R159" s="187" t="n">
        <f aca="false">Q159*H159</f>
        <v>0</v>
      </c>
      <c r="S159" s="187" t="n">
        <v>0.002</v>
      </c>
      <c r="T159" s="188" t="n">
        <f aca="false">S159*H159</f>
        <v>0.024</v>
      </c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R159" s="189" t="s">
        <v>129</v>
      </c>
      <c r="AT159" s="189" t="s">
        <v>125</v>
      </c>
      <c r="AU159" s="189" t="s">
        <v>130</v>
      </c>
      <c r="AY159" s="3" t="s">
        <v>123</v>
      </c>
      <c r="BE159" s="190" t="n">
        <f aca="false">IF(N159="základní",J159,0)</f>
        <v>0</v>
      </c>
      <c r="BF159" s="190" t="n">
        <f aca="false">IF(N159="snížená",J159,0)</f>
        <v>0</v>
      </c>
      <c r="BG159" s="190" t="n">
        <f aca="false">IF(N159="zákl. přenesená",J159,0)</f>
        <v>0</v>
      </c>
      <c r="BH159" s="190" t="n">
        <f aca="false">IF(N159="sníž. přenesená",J159,0)</f>
        <v>0</v>
      </c>
      <c r="BI159" s="190" t="n">
        <f aca="false">IF(N159="nulová",J159,0)</f>
        <v>0</v>
      </c>
      <c r="BJ159" s="3" t="s">
        <v>130</v>
      </c>
      <c r="BK159" s="190" t="n">
        <f aca="false">ROUND(I159*H159,2)</f>
        <v>0</v>
      </c>
      <c r="BL159" s="3" t="s">
        <v>129</v>
      </c>
      <c r="BM159" s="189" t="s">
        <v>192</v>
      </c>
    </row>
    <row r="160" s="27" customFormat="true" ht="21.75" hidden="false" customHeight="true" outlineLevel="0" collapsed="false">
      <c r="A160" s="22"/>
      <c r="B160" s="177"/>
      <c r="C160" s="178" t="s">
        <v>193</v>
      </c>
      <c r="D160" s="178" t="s">
        <v>125</v>
      </c>
      <c r="E160" s="179" t="s">
        <v>194</v>
      </c>
      <c r="F160" s="180" t="s">
        <v>195</v>
      </c>
      <c r="G160" s="181" t="s">
        <v>157</v>
      </c>
      <c r="H160" s="182" t="n">
        <v>10</v>
      </c>
      <c r="I160" s="183"/>
      <c r="J160" s="184" t="n">
        <f aca="false">ROUND(I160*H160,2)</f>
        <v>0</v>
      </c>
      <c r="K160" s="180" t="s">
        <v>137</v>
      </c>
      <c r="L160" s="23"/>
      <c r="M160" s="185"/>
      <c r="N160" s="186" t="s">
        <v>40</v>
      </c>
      <c r="O160" s="60"/>
      <c r="P160" s="187" t="n">
        <f aca="false">O160*H160</f>
        <v>0</v>
      </c>
      <c r="Q160" s="187" t="n">
        <v>0</v>
      </c>
      <c r="R160" s="187" t="n">
        <f aca="false">Q160*H160</f>
        <v>0</v>
      </c>
      <c r="S160" s="187" t="n">
        <v>0.006</v>
      </c>
      <c r="T160" s="188" t="n">
        <f aca="false">S160*H160</f>
        <v>0.06</v>
      </c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R160" s="189" t="s">
        <v>129</v>
      </c>
      <c r="AT160" s="189" t="s">
        <v>125</v>
      </c>
      <c r="AU160" s="189" t="s">
        <v>130</v>
      </c>
      <c r="AY160" s="3" t="s">
        <v>123</v>
      </c>
      <c r="BE160" s="190" t="n">
        <f aca="false">IF(N160="základní",J160,0)</f>
        <v>0</v>
      </c>
      <c r="BF160" s="190" t="n">
        <f aca="false">IF(N160="snížená",J160,0)</f>
        <v>0</v>
      </c>
      <c r="BG160" s="190" t="n">
        <f aca="false">IF(N160="zákl. přenesená",J160,0)</f>
        <v>0</v>
      </c>
      <c r="BH160" s="190" t="n">
        <f aca="false">IF(N160="sníž. přenesená",J160,0)</f>
        <v>0</v>
      </c>
      <c r="BI160" s="190" t="n">
        <f aca="false">IF(N160="nulová",J160,0)</f>
        <v>0</v>
      </c>
      <c r="BJ160" s="3" t="s">
        <v>130</v>
      </c>
      <c r="BK160" s="190" t="n">
        <f aca="false">ROUND(I160*H160,2)</f>
        <v>0</v>
      </c>
      <c r="BL160" s="3" t="s">
        <v>129</v>
      </c>
      <c r="BM160" s="189" t="s">
        <v>196</v>
      </c>
    </row>
    <row r="161" s="27" customFormat="true" ht="21.75" hidden="false" customHeight="true" outlineLevel="0" collapsed="false">
      <c r="A161" s="22"/>
      <c r="B161" s="177"/>
      <c r="C161" s="178" t="s">
        <v>7</v>
      </c>
      <c r="D161" s="178" t="s">
        <v>125</v>
      </c>
      <c r="E161" s="179" t="s">
        <v>197</v>
      </c>
      <c r="F161" s="180" t="s">
        <v>198</v>
      </c>
      <c r="G161" s="181" t="s">
        <v>157</v>
      </c>
      <c r="H161" s="182" t="n">
        <v>8</v>
      </c>
      <c r="I161" s="183"/>
      <c r="J161" s="184" t="n">
        <f aca="false">ROUND(I161*H161,2)</f>
        <v>0</v>
      </c>
      <c r="K161" s="180" t="s">
        <v>137</v>
      </c>
      <c r="L161" s="23"/>
      <c r="M161" s="185"/>
      <c r="N161" s="186" t="s">
        <v>40</v>
      </c>
      <c r="O161" s="60"/>
      <c r="P161" s="187" t="n">
        <f aca="false">O161*H161</f>
        <v>0</v>
      </c>
      <c r="Q161" s="187" t="n">
        <v>0</v>
      </c>
      <c r="R161" s="187" t="n">
        <f aca="false">Q161*H161</f>
        <v>0</v>
      </c>
      <c r="S161" s="187" t="n">
        <v>0.009</v>
      </c>
      <c r="T161" s="188" t="n">
        <f aca="false">S161*H161</f>
        <v>0.072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R161" s="189" t="s">
        <v>129</v>
      </c>
      <c r="AT161" s="189" t="s">
        <v>125</v>
      </c>
      <c r="AU161" s="189" t="s">
        <v>130</v>
      </c>
      <c r="AY161" s="3" t="s">
        <v>123</v>
      </c>
      <c r="BE161" s="190" t="n">
        <f aca="false">IF(N161="základní",J161,0)</f>
        <v>0</v>
      </c>
      <c r="BF161" s="190" t="n">
        <f aca="false">IF(N161="snížená",J161,0)</f>
        <v>0</v>
      </c>
      <c r="BG161" s="190" t="n">
        <f aca="false">IF(N161="zákl. přenesená",J161,0)</f>
        <v>0</v>
      </c>
      <c r="BH161" s="190" t="n">
        <f aca="false">IF(N161="sníž. přenesená",J161,0)</f>
        <v>0</v>
      </c>
      <c r="BI161" s="190" t="n">
        <f aca="false">IF(N161="nulová",J161,0)</f>
        <v>0</v>
      </c>
      <c r="BJ161" s="3" t="s">
        <v>130</v>
      </c>
      <c r="BK161" s="190" t="n">
        <f aca="false">ROUND(I161*H161,2)</f>
        <v>0</v>
      </c>
      <c r="BL161" s="3" t="s">
        <v>129</v>
      </c>
      <c r="BM161" s="189" t="s">
        <v>199</v>
      </c>
    </row>
    <row r="162" s="27" customFormat="true" ht="21.75" hidden="false" customHeight="true" outlineLevel="0" collapsed="false">
      <c r="A162" s="22"/>
      <c r="B162" s="177"/>
      <c r="C162" s="178" t="s">
        <v>200</v>
      </c>
      <c r="D162" s="178" t="s">
        <v>125</v>
      </c>
      <c r="E162" s="179" t="s">
        <v>201</v>
      </c>
      <c r="F162" s="180" t="s">
        <v>202</v>
      </c>
      <c r="G162" s="181" t="s">
        <v>157</v>
      </c>
      <c r="H162" s="182" t="n">
        <v>1.5</v>
      </c>
      <c r="I162" s="183"/>
      <c r="J162" s="184" t="n">
        <f aca="false">ROUND(I162*H162,2)</f>
        <v>0</v>
      </c>
      <c r="K162" s="180" t="s">
        <v>137</v>
      </c>
      <c r="L162" s="23"/>
      <c r="M162" s="185"/>
      <c r="N162" s="186" t="s">
        <v>40</v>
      </c>
      <c r="O162" s="60"/>
      <c r="P162" s="187" t="n">
        <f aca="false">O162*H162</f>
        <v>0</v>
      </c>
      <c r="Q162" s="187" t="n">
        <v>9E-005</v>
      </c>
      <c r="R162" s="187" t="n">
        <f aca="false">Q162*H162</f>
        <v>0.000135</v>
      </c>
      <c r="S162" s="187" t="n">
        <v>0.003</v>
      </c>
      <c r="T162" s="188" t="n">
        <f aca="false">S162*H162</f>
        <v>0.0045</v>
      </c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R162" s="189" t="s">
        <v>129</v>
      </c>
      <c r="AT162" s="189" t="s">
        <v>125</v>
      </c>
      <c r="AU162" s="189" t="s">
        <v>130</v>
      </c>
      <c r="AY162" s="3" t="s">
        <v>123</v>
      </c>
      <c r="BE162" s="190" t="n">
        <f aca="false">IF(N162="základní",J162,0)</f>
        <v>0</v>
      </c>
      <c r="BF162" s="190" t="n">
        <f aca="false">IF(N162="snížená",J162,0)</f>
        <v>0</v>
      </c>
      <c r="BG162" s="190" t="n">
        <f aca="false">IF(N162="zákl. přenesená",J162,0)</f>
        <v>0</v>
      </c>
      <c r="BH162" s="190" t="n">
        <f aca="false">IF(N162="sníž. přenesená",J162,0)</f>
        <v>0</v>
      </c>
      <c r="BI162" s="190" t="n">
        <f aca="false">IF(N162="nulová",J162,0)</f>
        <v>0</v>
      </c>
      <c r="BJ162" s="3" t="s">
        <v>130</v>
      </c>
      <c r="BK162" s="190" t="n">
        <f aca="false">ROUND(I162*H162,2)</f>
        <v>0</v>
      </c>
      <c r="BL162" s="3" t="s">
        <v>129</v>
      </c>
      <c r="BM162" s="189" t="s">
        <v>203</v>
      </c>
    </row>
    <row r="163" s="27" customFormat="true" ht="21.75" hidden="false" customHeight="true" outlineLevel="0" collapsed="false">
      <c r="A163" s="22"/>
      <c r="B163" s="177"/>
      <c r="C163" s="178" t="s">
        <v>204</v>
      </c>
      <c r="D163" s="178" t="s">
        <v>125</v>
      </c>
      <c r="E163" s="179" t="s">
        <v>205</v>
      </c>
      <c r="F163" s="180" t="s">
        <v>206</v>
      </c>
      <c r="G163" s="181" t="s">
        <v>136</v>
      </c>
      <c r="H163" s="182" t="n">
        <v>13.3</v>
      </c>
      <c r="I163" s="183"/>
      <c r="J163" s="184" t="n">
        <f aca="false">ROUND(I163*H163,2)</f>
        <v>0</v>
      </c>
      <c r="K163" s="180" t="s">
        <v>137</v>
      </c>
      <c r="L163" s="23"/>
      <c r="M163" s="185"/>
      <c r="N163" s="186" t="s">
        <v>40</v>
      </c>
      <c r="O163" s="60"/>
      <c r="P163" s="187" t="n">
        <f aca="false">O163*H163</f>
        <v>0</v>
      </c>
      <c r="Q163" s="187" t="n">
        <v>0</v>
      </c>
      <c r="R163" s="187" t="n">
        <f aca="false">Q163*H163</f>
        <v>0</v>
      </c>
      <c r="S163" s="187" t="n">
        <v>0.01</v>
      </c>
      <c r="T163" s="188" t="n">
        <f aca="false">S163*H163</f>
        <v>0.133</v>
      </c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R163" s="189" t="s">
        <v>129</v>
      </c>
      <c r="AT163" s="189" t="s">
        <v>125</v>
      </c>
      <c r="AU163" s="189" t="s">
        <v>130</v>
      </c>
      <c r="AY163" s="3" t="s">
        <v>123</v>
      </c>
      <c r="BE163" s="190" t="n">
        <f aca="false">IF(N163="základní",J163,0)</f>
        <v>0</v>
      </c>
      <c r="BF163" s="190" t="n">
        <f aca="false">IF(N163="snížená",J163,0)</f>
        <v>0</v>
      </c>
      <c r="BG163" s="190" t="n">
        <f aca="false">IF(N163="zákl. přenesená",J163,0)</f>
        <v>0</v>
      </c>
      <c r="BH163" s="190" t="n">
        <f aca="false">IF(N163="sníž. přenesená",J163,0)</f>
        <v>0</v>
      </c>
      <c r="BI163" s="190" t="n">
        <f aca="false">IF(N163="nulová",J163,0)</f>
        <v>0</v>
      </c>
      <c r="BJ163" s="3" t="s">
        <v>130</v>
      </c>
      <c r="BK163" s="190" t="n">
        <f aca="false">ROUND(I163*H163,2)</f>
        <v>0</v>
      </c>
      <c r="BL163" s="3" t="s">
        <v>129</v>
      </c>
      <c r="BM163" s="189" t="s">
        <v>207</v>
      </c>
    </row>
    <row r="164" s="191" customFormat="true" ht="12.8" hidden="false" customHeight="false" outlineLevel="0" collapsed="false">
      <c r="B164" s="192"/>
      <c r="D164" s="193" t="s">
        <v>139</v>
      </c>
      <c r="E164" s="194"/>
      <c r="F164" s="195" t="s">
        <v>208</v>
      </c>
      <c r="H164" s="196" t="n">
        <v>13.3</v>
      </c>
      <c r="I164" s="197"/>
      <c r="L164" s="192"/>
      <c r="M164" s="198"/>
      <c r="N164" s="199"/>
      <c r="O164" s="199"/>
      <c r="P164" s="199"/>
      <c r="Q164" s="199"/>
      <c r="R164" s="199"/>
      <c r="S164" s="199"/>
      <c r="T164" s="200"/>
      <c r="AT164" s="194" t="s">
        <v>139</v>
      </c>
      <c r="AU164" s="194" t="s">
        <v>130</v>
      </c>
      <c r="AV164" s="191" t="s">
        <v>130</v>
      </c>
      <c r="AW164" s="191" t="s">
        <v>31</v>
      </c>
      <c r="AX164" s="191" t="s">
        <v>79</v>
      </c>
      <c r="AY164" s="194" t="s">
        <v>123</v>
      </c>
    </row>
    <row r="165" s="27" customFormat="true" ht="21.75" hidden="false" customHeight="true" outlineLevel="0" collapsed="false">
      <c r="A165" s="22"/>
      <c r="B165" s="177"/>
      <c r="C165" s="178" t="s">
        <v>209</v>
      </c>
      <c r="D165" s="178" t="s">
        <v>125</v>
      </c>
      <c r="E165" s="179" t="s">
        <v>210</v>
      </c>
      <c r="F165" s="180" t="s">
        <v>211</v>
      </c>
      <c r="G165" s="181" t="s">
        <v>136</v>
      </c>
      <c r="H165" s="182" t="n">
        <v>13.44</v>
      </c>
      <c r="I165" s="183"/>
      <c r="J165" s="184" t="n">
        <f aca="false">ROUND(I165*H165,2)</f>
        <v>0</v>
      </c>
      <c r="K165" s="180" t="s">
        <v>137</v>
      </c>
      <c r="L165" s="23"/>
      <c r="M165" s="185"/>
      <c r="N165" s="186" t="s">
        <v>40</v>
      </c>
      <c r="O165" s="60"/>
      <c r="P165" s="187" t="n">
        <f aca="false">O165*H165</f>
        <v>0</v>
      </c>
      <c r="Q165" s="187" t="n">
        <v>0</v>
      </c>
      <c r="R165" s="187" t="n">
        <f aca="false">Q165*H165</f>
        <v>0</v>
      </c>
      <c r="S165" s="187" t="n">
        <v>0.046</v>
      </c>
      <c r="T165" s="188" t="n">
        <f aca="false">S165*H165</f>
        <v>0.61824</v>
      </c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R165" s="189" t="s">
        <v>129</v>
      </c>
      <c r="AT165" s="189" t="s">
        <v>125</v>
      </c>
      <c r="AU165" s="189" t="s">
        <v>130</v>
      </c>
      <c r="AY165" s="3" t="s">
        <v>123</v>
      </c>
      <c r="BE165" s="190" t="n">
        <f aca="false">IF(N165="základní",J165,0)</f>
        <v>0</v>
      </c>
      <c r="BF165" s="190" t="n">
        <f aca="false">IF(N165="snížená",J165,0)</f>
        <v>0</v>
      </c>
      <c r="BG165" s="190" t="n">
        <f aca="false">IF(N165="zákl. přenesená",J165,0)</f>
        <v>0</v>
      </c>
      <c r="BH165" s="190" t="n">
        <f aca="false">IF(N165="sníž. přenesená",J165,0)</f>
        <v>0</v>
      </c>
      <c r="BI165" s="190" t="n">
        <f aca="false">IF(N165="nulová",J165,0)</f>
        <v>0</v>
      </c>
      <c r="BJ165" s="3" t="s">
        <v>130</v>
      </c>
      <c r="BK165" s="190" t="n">
        <f aca="false">ROUND(I165*H165,2)</f>
        <v>0</v>
      </c>
      <c r="BL165" s="3" t="s">
        <v>129</v>
      </c>
      <c r="BM165" s="189" t="s">
        <v>212</v>
      </c>
    </row>
    <row r="166" s="27" customFormat="true" ht="21.75" hidden="false" customHeight="true" outlineLevel="0" collapsed="false">
      <c r="A166" s="22"/>
      <c r="B166" s="177"/>
      <c r="C166" s="178" t="s">
        <v>213</v>
      </c>
      <c r="D166" s="178" t="s">
        <v>125</v>
      </c>
      <c r="E166" s="179" t="s">
        <v>214</v>
      </c>
      <c r="F166" s="180" t="s">
        <v>215</v>
      </c>
      <c r="G166" s="181" t="s">
        <v>136</v>
      </c>
      <c r="H166" s="182" t="n">
        <v>13.44</v>
      </c>
      <c r="I166" s="183"/>
      <c r="J166" s="184" t="n">
        <f aca="false">ROUND(I166*H166,2)</f>
        <v>0</v>
      </c>
      <c r="K166" s="180" t="s">
        <v>137</v>
      </c>
      <c r="L166" s="23"/>
      <c r="M166" s="185"/>
      <c r="N166" s="186" t="s">
        <v>40</v>
      </c>
      <c r="O166" s="60"/>
      <c r="P166" s="187" t="n">
        <f aca="false">O166*H166</f>
        <v>0</v>
      </c>
      <c r="Q166" s="187" t="n">
        <v>0</v>
      </c>
      <c r="R166" s="187" t="n">
        <f aca="false">Q166*H166</f>
        <v>0</v>
      </c>
      <c r="S166" s="187" t="n">
        <v>0.068</v>
      </c>
      <c r="T166" s="188" t="n">
        <f aca="false">S166*H166</f>
        <v>0.91392</v>
      </c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R166" s="189" t="s">
        <v>129</v>
      </c>
      <c r="AT166" s="189" t="s">
        <v>125</v>
      </c>
      <c r="AU166" s="189" t="s">
        <v>130</v>
      </c>
      <c r="AY166" s="3" t="s">
        <v>123</v>
      </c>
      <c r="BE166" s="190" t="n">
        <f aca="false">IF(N166="základní",J166,0)</f>
        <v>0</v>
      </c>
      <c r="BF166" s="190" t="n">
        <f aca="false">IF(N166="snížená",J166,0)</f>
        <v>0</v>
      </c>
      <c r="BG166" s="190" t="n">
        <f aca="false">IF(N166="zákl. přenesená",J166,0)</f>
        <v>0</v>
      </c>
      <c r="BH166" s="190" t="n">
        <f aca="false">IF(N166="sníž. přenesená",J166,0)</f>
        <v>0</v>
      </c>
      <c r="BI166" s="190" t="n">
        <f aca="false">IF(N166="nulová",J166,0)</f>
        <v>0</v>
      </c>
      <c r="BJ166" s="3" t="s">
        <v>130</v>
      </c>
      <c r="BK166" s="190" t="n">
        <f aca="false">ROUND(I166*H166,2)</f>
        <v>0</v>
      </c>
      <c r="BL166" s="3" t="s">
        <v>129</v>
      </c>
      <c r="BM166" s="189" t="s">
        <v>216</v>
      </c>
    </row>
    <row r="167" s="191" customFormat="true" ht="12.8" hidden="false" customHeight="false" outlineLevel="0" collapsed="false">
      <c r="B167" s="192"/>
      <c r="D167" s="193" t="s">
        <v>139</v>
      </c>
      <c r="E167" s="194"/>
      <c r="F167" s="195" t="s">
        <v>146</v>
      </c>
      <c r="H167" s="196" t="n">
        <v>13.44</v>
      </c>
      <c r="I167" s="197"/>
      <c r="L167" s="192"/>
      <c r="M167" s="198"/>
      <c r="N167" s="199"/>
      <c r="O167" s="199"/>
      <c r="P167" s="199"/>
      <c r="Q167" s="199"/>
      <c r="R167" s="199"/>
      <c r="S167" s="199"/>
      <c r="T167" s="200"/>
      <c r="AT167" s="194" t="s">
        <v>139</v>
      </c>
      <c r="AU167" s="194" t="s">
        <v>130</v>
      </c>
      <c r="AV167" s="191" t="s">
        <v>130</v>
      </c>
      <c r="AW167" s="191" t="s">
        <v>31</v>
      </c>
      <c r="AX167" s="191" t="s">
        <v>79</v>
      </c>
      <c r="AY167" s="194" t="s">
        <v>123</v>
      </c>
    </row>
    <row r="168" s="163" customFormat="true" ht="22.8" hidden="false" customHeight="true" outlineLevel="0" collapsed="false">
      <c r="B168" s="164"/>
      <c r="D168" s="165" t="s">
        <v>73</v>
      </c>
      <c r="E168" s="175" t="s">
        <v>217</v>
      </c>
      <c r="F168" s="175" t="s">
        <v>218</v>
      </c>
      <c r="I168" s="167"/>
      <c r="J168" s="176" t="n">
        <f aca="false">BK168</f>
        <v>0</v>
      </c>
      <c r="L168" s="164"/>
      <c r="M168" s="169"/>
      <c r="N168" s="170"/>
      <c r="O168" s="170"/>
      <c r="P168" s="171" t="n">
        <f aca="false">SUM(P169:P173)</f>
        <v>0</v>
      </c>
      <c r="Q168" s="170"/>
      <c r="R168" s="171" t="n">
        <f aca="false">SUM(R169:R173)</f>
        <v>0</v>
      </c>
      <c r="S168" s="170"/>
      <c r="T168" s="172" t="n">
        <f aca="false">SUM(T169:T173)</f>
        <v>0</v>
      </c>
      <c r="AR168" s="165" t="s">
        <v>79</v>
      </c>
      <c r="AT168" s="173" t="s">
        <v>73</v>
      </c>
      <c r="AU168" s="173" t="s">
        <v>79</v>
      </c>
      <c r="AY168" s="165" t="s">
        <v>123</v>
      </c>
      <c r="BK168" s="174" t="n">
        <f aca="false">SUM(BK169:BK173)</f>
        <v>0</v>
      </c>
    </row>
    <row r="169" s="27" customFormat="true" ht="21.75" hidden="false" customHeight="true" outlineLevel="0" collapsed="false">
      <c r="A169" s="22"/>
      <c r="B169" s="177"/>
      <c r="C169" s="178" t="s">
        <v>219</v>
      </c>
      <c r="D169" s="178" t="s">
        <v>125</v>
      </c>
      <c r="E169" s="179" t="s">
        <v>220</v>
      </c>
      <c r="F169" s="180" t="s">
        <v>221</v>
      </c>
      <c r="G169" s="181" t="s">
        <v>222</v>
      </c>
      <c r="H169" s="182" t="n">
        <v>2.356</v>
      </c>
      <c r="I169" s="183"/>
      <c r="J169" s="184" t="n">
        <f aca="false">ROUND(I169*H169,2)</f>
        <v>0</v>
      </c>
      <c r="K169" s="180" t="s">
        <v>137</v>
      </c>
      <c r="L169" s="23"/>
      <c r="M169" s="185"/>
      <c r="N169" s="186" t="s">
        <v>40</v>
      </c>
      <c r="O169" s="60"/>
      <c r="P169" s="187" t="n">
        <f aca="false">O169*H169</f>
        <v>0</v>
      </c>
      <c r="Q169" s="187" t="n">
        <v>0</v>
      </c>
      <c r="R169" s="187" t="n">
        <f aca="false">Q169*H169</f>
        <v>0</v>
      </c>
      <c r="S169" s="187" t="n">
        <v>0</v>
      </c>
      <c r="T169" s="188" t="n">
        <f aca="false">S169*H169</f>
        <v>0</v>
      </c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R169" s="189" t="s">
        <v>129</v>
      </c>
      <c r="AT169" s="189" t="s">
        <v>125</v>
      </c>
      <c r="AU169" s="189" t="s">
        <v>130</v>
      </c>
      <c r="AY169" s="3" t="s">
        <v>123</v>
      </c>
      <c r="BE169" s="190" t="n">
        <f aca="false">IF(N169="základní",J169,0)</f>
        <v>0</v>
      </c>
      <c r="BF169" s="190" t="n">
        <f aca="false">IF(N169="snížená",J169,0)</f>
        <v>0</v>
      </c>
      <c r="BG169" s="190" t="n">
        <f aca="false">IF(N169="zákl. přenesená",J169,0)</f>
        <v>0</v>
      </c>
      <c r="BH169" s="190" t="n">
        <f aca="false">IF(N169="sníž. přenesená",J169,0)</f>
        <v>0</v>
      </c>
      <c r="BI169" s="190" t="n">
        <f aca="false">IF(N169="nulová",J169,0)</f>
        <v>0</v>
      </c>
      <c r="BJ169" s="3" t="s">
        <v>130</v>
      </c>
      <c r="BK169" s="190" t="n">
        <f aca="false">ROUND(I169*H169,2)</f>
        <v>0</v>
      </c>
      <c r="BL169" s="3" t="s">
        <v>129</v>
      </c>
      <c r="BM169" s="189" t="s">
        <v>223</v>
      </c>
    </row>
    <row r="170" s="27" customFormat="true" ht="21.75" hidden="false" customHeight="true" outlineLevel="0" collapsed="false">
      <c r="A170" s="22"/>
      <c r="B170" s="177"/>
      <c r="C170" s="178" t="s">
        <v>6</v>
      </c>
      <c r="D170" s="178" t="s">
        <v>125</v>
      </c>
      <c r="E170" s="179" t="s">
        <v>224</v>
      </c>
      <c r="F170" s="180" t="s">
        <v>225</v>
      </c>
      <c r="G170" s="181" t="s">
        <v>222</v>
      </c>
      <c r="H170" s="182" t="n">
        <v>2.356</v>
      </c>
      <c r="I170" s="183"/>
      <c r="J170" s="184" t="n">
        <f aca="false">ROUND(I170*H170,2)</f>
        <v>0</v>
      </c>
      <c r="K170" s="180" t="s">
        <v>137</v>
      </c>
      <c r="L170" s="23"/>
      <c r="M170" s="185"/>
      <c r="N170" s="186" t="s">
        <v>40</v>
      </c>
      <c r="O170" s="60"/>
      <c r="P170" s="187" t="n">
        <f aca="false">O170*H170</f>
        <v>0</v>
      </c>
      <c r="Q170" s="187" t="n">
        <v>0</v>
      </c>
      <c r="R170" s="187" t="n">
        <f aca="false">Q170*H170</f>
        <v>0</v>
      </c>
      <c r="S170" s="187" t="n">
        <v>0</v>
      </c>
      <c r="T170" s="188" t="n">
        <f aca="false">S170*H170</f>
        <v>0</v>
      </c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R170" s="189" t="s">
        <v>129</v>
      </c>
      <c r="AT170" s="189" t="s">
        <v>125</v>
      </c>
      <c r="AU170" s="189" t="s">
        <v>130</v>
      </c>
      <c r="AY170" s="3" t="s">
        <v>123</v>
      </c>
      <c r="BE170" s="190" t="n">
        <f aca="false">IF(N170="základní",J170,0)</f>
        <v>0</v>
      </c>
      <c r="BF170" s="190" t="n">
        <f aca="false">IF(N170="snížená",J170,0)</f>
        <v>0</v>
      </c>
      <c r="BG170" s="190" t="n">
        <f aca="false">IF(N170="zákl. přenesená",J170,0)</f>
        <v>0</v>
      </c>
      <c r="BH170" s="190" t="n">
        <f aca="false">IF(N170="sníž. přenesená",J170,0)</f>
        <v>0</v>
      </c>
      <c r="BI170" s="190" t="n">
        <f aca="false">IF(N170="nulová",J170,0)</f>
        <v>0</v>
      </c>
      <c r="BJ170" s="3" t="s">
        <v>130</v>
      </c>
      <c r="BK170" s="190" t="n">
        <f aca="false">ROUND(I170*H170,2)</f>
        <v>0</v>
      </c>
      <c r="BL170" s="3" t="s">
        <v>129</v>
      </c>
      <c r="BM170" s="189" t="s">
        <v>226</v>
      </c>
    </row>
    <row r="171" s="27" customFormat="true" ht="21.75" hidden="false" customHeight="true" outlineLevel="0" collapsed="false">
      <c r="A171" s="22"/>
      <c r="B171" s="177"/>
      <c r="C171" s="178" t="s">
        <v>227</v>
      </c>
      <c r="D171" s="178" t="s">
        <v>125</v>
      </c>
      <c r="E171" s="179" t="s">
        <v>228</v>
      </c>
      <c r="F171" s="180" t="s">
        <v>229</v>
      </c>
      <c r="G171" s="181" t="s">
        <v>222</v>
      </c>
      <c r="H171" s="182" t="n">
        <v>56.544</v>
      </c>
      <c r="I171" s="183"/>
      <c r="J171" s="184" t="n">
        <f aca="false">ROUND(I171*H171,2)</f>
        <v>0</v>
      </c>
      <c r="K171" s="180" t="s">
        <v>137</v>
      </c>
      <c r="L171" s="23"/>
      <c r="M171" s="185"/>
      <c r="N171" s="186" t="s">
        <v>40</v>
      </c>
      <c r="O171" s="60"/>
      <c r="P171" s="187" t="n">
        <f aca="false">O171*H171</f>
        <v>0</v>
      </c>
      <c r="Q171" s="187" t="n">
        <v>0</v>
      </c>
      <c r="R171" s="187" t="n">
        <f aca="false">Q171*H171</f>
        <v>0</v>
      </c>
      <c r="S171" s="187" t="n">
        <v>0</v>
      </c>
      <c r="T171" s="188" t="n">
        <f aca="false">S171*H171</f>
        <v>0</v>
      </c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R171" s="189" t="s">
        <v>129</v>
      </c>
      <c r="AT171" s="189" t="s">
        <v>125</v>
      </c>
      <c r="AU171" s="189" t="s">
        <v>130</v>
      </c>
      <c r="AY171" s="3" t="s">
        <v>123</v>
      </c>
      <c r="BE171" s="190" t="n">
        <f aca="false">IF(N171="základní",J171,0)</f>
        <v>0</v>
      </c>
      <c r="BF171" s="190" t="n">
        <f aca="false">IF(N171="snížená",J171,0)</f>
        <v>0</v>
      </c>
      <c r="BG171" s="190" t="n">
        <f aca="false">IF(N171="zákl. přenesená",J171,0)</f>
        <v>0</v>
      </c>
      <c r="BH171" s="190" t="n">
        <f aca="false">IF(N171="sníž. přenesená",J171,0)</f>
        <v>0</v>
      </c>
      <c r="BI171" s="190" t="n">
        <f aca="false">IF(N171="nulová",J171,0)</f>
        <v>0</v>
      </c>
      <c r="BJ171" s="3" t="s">
        <v>130</v>
      </c>
      <c r="BK171" s="190" t="n">
        <f aca="false">ROUND(I171*H171,2)</f>
        <v>0</v>
      </c>
      <c r="BL171" s="3" t="s">
        <v>129</v>
      </c>
      <c r="BM171" s="189" t="s">
        <v>230</v>
      </c>
    </row>
    <row r="172" s="191" customFormat="true" ht="12.8" hidden="false" customHeight="false" outlineLevel="0" collapsed="false">
      <c r="B172" s="192"/>
      <c r="D172" s="193" t="s">
        <v>139</v>
      </c>
      <c r="F172" s="195" t="s">
        <v>231</v>
      </c>
      <c r="H172" s="196" t="n">
        <v>56.544</v>
      </c>
      <c r="I172" s="197"/>
      <c r="L172" s="192"/>
      <c r="M172" s="198"/>
      <c r="N172" s="199"/>
      <c r="O172" s="199"/>
      <c r="P172" s="199"/>
      <c r="Q172" s="199"/>
      <c r="R172" s="199"/>
      <c r="S172" s="199"/>
      <c r="T172" s="200"/>
      <c r="AT172" s="194" t="s">
        <v>139</v>
      </c>
      <c r="AU172" s="194" t="s">
        <v>130</v>
      </c>
      <c r="AV172" s="191" t="s">
        <v>130</v>
      </c>
      <c r="AW172" s="191" t="s">
        <v>2</v>
      </c>
      <c r="AX172" s="191" t="s">
        <v>79</v>
      </c>
      <c r="AY172" s="194" t="s">
        <v>123</v>
      </c>
    </row>
    <row r="173" s="27" customFormat="true" ht="21.75" hidden="false" customHeight="true" outlineLevel="0" collapsed="false">
      <c r="A173" s="22"/>
      <c r="B173" s="177"/>
      <c r="C173" s="178" t="s">
        <v>232</v>
      </c>
      <c r="D173" s="178" t="s">
        <v>125</v>
      </c>
      <c r="E173" s="179" t="s">
        <v>233</v>
      </c>
      <c r="F173" s="180" t="s">
        <v>234</v>
      </c>
      <c r="G173" s="181" t="s">
        <v>222</v>
      </c>
      <c r="H173" s="182" t="n">
        <v>2.365</v>
      </c>
      <c r="I173" s="183"/>
      <c r="J173" s="184" t="n">
        <f aca="false">ROUND(I173*H173,2)</f>
        <v>0</v>
      </c>
      <c r="K173" s="180" t="s">
        <v>137</v>
      </c>
      <c r="L173" s="23"/>
      <c r="M173" s="185"/>
      <c r="N173" s="186" t="s">
        <v>40</v>
      </c>
      <c r="O173" s="60"/>
      <c r="P173" s="187" t="n">
        <f aca="false">O173*H173</f>
        <v>0</v>
      </c>
      <c r="Q173" s="187" t="n">
        <v>0</v>
      </c>
      <c r="R173" s="187" t="n">
        <f aca="false">Q173*H173</f>
        <v>0</v>
      </c>
      <c r="S173" s="187" t="n">
        <v>0</v>
      </c>
      <c r="T173" s="188" t="n">
        <f aca="false">S173*H173</f>
        <v>0</v>
      </c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R173" s="189" t="s">
        <v>129</v>
      </c>
      <c r="AT173" s="189" t="s">
        <v>125</v>
      </c>
      <c r="AU173" s="189" t="s">
        <v>130</v>
      </c>
      <c r="AY173" s="3" t="s">
        <v>123</v>
      </c>
      <c r="BE173" s="190" t="n">
        <f aca="false">IF(N173="základní",J173,0)</f>
        <v>0</v>
      </c>
      <c r="BF173" s="190" t="n">
        <f aca="false">IF(N173="snížená",J173,0)</f>
        <v>0</v>
      </c>
      <c r="BG173" s="190" t="n">
        <f aca="false">IF(N173="zákl. přenesená",J173,0)</f>
        <v>0</v>
      </c>
      <c r="BH173" s="190" t="n">
        <f aca="false">IF(N173="sníž. přenesená",J173,0)</f>
        <v>0</v>
      </c>
      <c r="BI173" s="190" t="n">
        <f aca="false">IF(N173="nulová",J173,0)</f>
        <v>0</v>
      </c>
      <c r="BJ173" s="3" t="s">
        <v>130</v>
      </c>
      <c r="BK173" s="190" t="n">
        <f aca="false">ROUND(I173*H173,2)</f>
        <v>0</v>
      </c>
      <c r="BL173" s="3" t="s">
        <v>129</v>
      </c>
      <c r="BM173" s="189" t="s">
        <v>235</v>
      </c>
    </row>
    <row r="174" s="163" customFormat="true" ht="22.8" hidden="false" customHeight="true" outlineLevel="0" collapsed="false">
      <c r="B174" s="164"/>
      <c r="D174" s="165" t="s">
        <v>73</v>
      </c>
      <c r="E174" s="175" t="s">
        <v>236</v>
      </c>
      <c r="F174" s="175" t="s">
        <v>237</v>
      </c>
      <c r="I174" s="167"/>
      <c r="J174" s="176" t="n">
        <f aca="false">BK174</f>
        <v>0</v>
      </c>
      <c r="L174" s="164"/>
      <c r="M174" s="169"/>
      <c r="N174" s="170"/>
      <c r="O174" s="170"/>
      <c r="P174" s="171" t="n">
        <f aca="false">P175</f>
        <v>0</v>
      </c>
      <c r="Q174" s="170"/>
      <c r="R174" s="171" t="n">
        <f aca="false">R175</f>
        <v>0</v>
      </c>
      <c r="S174" s="170"/>
      <c r="T174" s="172" t="n">
        <f aca="false">T175</f>
        <v>0</v>
      </c>
      <c r="AR174" s="165" t="s">
        <v>79</v>
      </c>
      <c r="AT174" s="173" t="s">
        <v>73</v>
      </c>
      <c r="AU174" s="173" t="s">
        <v>79</v>
      </c>
      <c r="AY174" s="165" t="s">
        <v>123</v>
      </c>
      <c r="BK174" s="174" t="n">
        <f aca="false">BK175</f>
        <v>0</v>
      </c>
    </row>
    <row r="175" s="27" customFormat="true" ht="16.5" hidden="false" customHeight="true" outlineLevel="0" collapsed="false">
      <c r="A175" s="22"/>
      <c r="B175" s="177"/>
      <c r="C175" s="178" t="s">
        <v>238</v>
      </c>
      <c r="D175" s="178" t="s">
        <v>125</v>
      </c>
      <c r="E175" s="179" t="s">
        <v>239</v>
      </c>
      <c r="F175" s="180" t="s">
        <v>240</v>
      </c>
      <c r="G175" s="181" t="s">
        <v>222</v>
      </c>
      <c r="H175" s="182" t="n">
        <v>0.834</v>
      </c>
      <c r="I175" s="183"/>
      <c r="J175" s="184" t="n">
        <f aca="false">ROUND(I175*H175,2)</f>
        <v>0</v>
      </c>
      <c r="K175" s="180" t="s">
        <v>137</v>
      </c>
      <c r="L175" s="23"/>
      <c r="M175" s="185"/>
      <c r="N175" s="186" t="s">
        <v>40</v>
      </c>
      <c r="O175" s="60"/>
      <c r="P175" s="187" t="n">
        <f aca="false">O175*H175</f>
        <v>0</v>
      </c>
      <c r="Q175" s="187" t="n">
        <v>0</v>
      </c>
      <c r="R175" s="187" t="n">
        <f aca="false">Q175*H175</f>
        <v>0</v>
      </c>
      <c r="S175" s="187" t="n">
        <v>0</v>
      </c>
      <c r="T175" s="188" t="n">
        <f aca="false">S175*H175</f>
        <v>0</v>
      </c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R175" s="189" t="s">
        <v>129</v>
      </c>
      <c r="AT175" s="189" t="s">
        <v>125</v>
      </c>
      <c r="AU175" s="189" t="s">
        <v>130</v>
      </c>
      <c r="AY175" s="3" t="s">
        <v>123</v>
      </c>
      <c r="BE175" s="190" t="n">
        <f aca="false">IF(N175="základní",J175,0)</f>
        <v>0</v>
      </c>
      <c r="BF175" s="190" t="n">
        <f aca="false">IF(N175="snížená",J175,0)</f>
        <v>0</v>
      </c>
      <c r="BG175" s="190" t="n">
        <f aca="false">IF(N175="zákl. přenesená",J175,0)</f>
        <v>0</v>
      </c>
      <c r="BH175" s="190" t="n">
        <f aca="false">IF(N175="sníž. přenesená",J175,0)</f>
        <v>0</v>
      </c>
      <c r="BI175" s="190" t="n">
        <f aca="false">IF(N175="nulová",J175,0)</f>
        <v>0</v>
      </c>
      <c r="BJ175" s="3" t="s">
        <v>130</v>
      </c>
      <c r="BK175" s="190" t="n">
        <f aca="false">ROUND(I175*H175,2)</f>
        <v>0</v>
      </c>
      <c r="BL175" s="3" t="s">
        <v>129</v>
      </c>
      <c r="BM175" s="189" t="s">
        <v>241</v>
      </c>
    </row>
    <row r="176" s="163" customFormat="true" ht="25.9" hidden="false" customHeight="true" outlineLevel="0" collapsed="false">
      <c r="B176" s="164"/>
      <c r="D176" s="165" t="s">
        <v>73</v>
      </c>
      <c r="E176" s="166" t="s">
        <v>242</v>
      </c>
      <c r="F176" s="166" t="s">
        <v>243</v>
      </c>
      <c r="I176" s="167"/>
      <c r="J176" s="168" t="n">
        <f aca="false">BK176</f>
        <v>0</v>
      </c>
      <c r="L176" s="164"/>
      <c r="M176" s="169"/>
      <c r="N176" s="170"/>
      <c r="O176" s="170"/>
      <c r="P176" s="171" t="n">
        <f aca="false">P177+P195+P210+P223+P226+P249+P265+P268+P284</f>
        <v>0</v>
      </c>
      <c r="Q176" s="170"/>
      <c r="R176" s="171" t="n">
        <f aca="false">R177+R195+R210+R223+R226+R249+R265+R268+R284</f>
        <v>0.54886815</v>
      </c>
      <c r="S176" s="170"/>
      <c r="T176" s="172" t="n">
        <f aca="false">T177+T195+T210+T223+T226+T249+T265+T268+T284</f>
        <v>0.30890195</v>
      </c>
      <c r="AR176" s="165" t="s">
        <v>130</v>
      </c>
      <c r="AT176" s="173" t="s">
        <v>73</v>
      </c>
      <c r="AU176" s="173" t="s">
        <v>74</v>
      </c>
      <c r="AY176" s="165" t="s">
        <v>123</v>
      </c>
      <c r="BK176" s="174" t="n">
        <f aca="false">BK177+BK195+BK210+BK223+BK226+BK249+BK265+BK268+BK284</f>
        <v>0</v>
      </c>
    </row>
    <row r="177" s="163" customFormat="true" ht="22.8" hidden="false" customHeight="true" outlineLevel="0" collapsed="false">
      <c r="B177" s="164"/>
      <c r="D177" s="165" t="s">
        <v>73</v>
      </c>
      <c r="E177" s="175" t="s">
        <v>244</v>
      </c>
      <c r="F177" s="175" t="s">
        <v>245</v>
      </c>
      <c r="I177" s="167"/>
      <c r="J177" s="176" t="n">
        <f aca="false">BK177</f>
        <v>0</v>
      </c>
      <c r="L177" s="164"/>
      <c r="M177" s="169"/>
      <c r="N177" s="170"/>
      <c r="O177" s="170"/>
      <c r="P177" s="171" t="n">
        <f aca="false">SUM(P178:P194)</f>
        <v>0</v>
      </c>
      <c r="Q177" s="170"/>
      <c r="R177" s="171" t="n">
        <f aca="false">SUM(R178:R194)</f>
        <v>0.00573</v>
      </c>
      <c r="S177" s="170"/>
      <c r="T177" s="172" t="n">
        <f aca="false">SUM(T178:T194)</f>
        <v>0.0105</v>
      </c>
      <c r="AR177" s="165" t="s">
        <v>130</v>
      </c>
      <c r="AT177" s="173" t="s">
        <v>73</v>
      </c>
      <c r="AU177" s="173" t="s">
        <v>79</v>
      </c>
      <c r="AY177" s="165" t="s">
        <v>123</v>
      </c>
      <c r="BK177" s="174" t="n">
        <f aca="false">SUM(BK178:BK194)</f>
        <v>0</v>
      </c>
    </row>
    <row r="178" s="27" customFormat="true" ht="16.5" hidden="false" customHeight="true" outlineLevel="0" collapsed="false">
      <c r="A178" s="22"/>
      <c r="B178" s="177"/>
      <c r="C178" s="178" t="s">
        <v>246</v>
      </c>
      <c r="D178" s="178" t="s">
        <v>125</v>
      </c>
      <c r="E178" s="179" t="s">
        <v>247</v>
      </c>
      <c r="F178" s="180" t="s">
        <v>248</v>
      </c>
      <c r="G178" s="181" t="s">
        <v>187</v>
      </c>
      <c r="H178" s="182" t="n">
        <v>2</v>
      </c>
      <c r="I178" s="183"/>
      <c r="J178" s="184" t="n">
        <f aca="false">ROUND(I178*H178,2)</f>
        <v>0</v>
      </c>
      <c r="K178" s="180" t="s">
        <v>137</v>
      </c>
      <c r="L178" s="23"/>
      <c r="M178" s="185"/>
      <c r="N178" s="186" t="s">
        <v>40</v>
      </c>
      <c r="O178" s="60"/>
      <c r="P178" s="187" t="n">
        <f aca="false">O178*H178</f>
        <v>0</v>
      </c>
      <c r="Q178" s="187" t="n">
        <v>0</v>
      </c>
      <c r="R178" s="187" t="n">
        <f aca="false">Q178*H178</f>
        <v>0</v>
      </c>
      <c r="S178" s="187" t="n">
        <v>0</v>
      </c>
      <c r="T178" s="188" t="n">
        <f aca="false">S178*H178</f>
        <v>0</v>
      </c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R178" s="189" t="s">
        <v>200</v>
      </c>
      <c r="AT178" s="189" t="s">
        <v>125</v>
      </c>
      <c r="AU178" s="189" t="s">
        <v>130</v>
      </c>
      <c r="AY178" s="3" t="s">
        <v>123</v>
      </c>
      <c r="BE178" s="190" t="n">
        <f aca="false">IF(N178="základní",J178,0)</f>
        <v>0</v>
      </c>
      <c r="BF178" s="190" t="n">
        <f aca="false">IF(N178="snížená",J178,0)</f>
        <v>0</v>
      </c>
      <c r="BG178" s="190" t="n">
        <f aca="false">IF(N178="zákl. přenesená",J178,0)</f>
        <v>0</v>
      </c>
      <c r="BH178" s="190" t="n">
        <f aca="false">IF(N178="sníž. přenesená",J178,0)</f>
        <v>0</v>
      </c>
      <c r="BI178" s="190" t="n">
        <f aca="false">IF(N178="nulová",J178,0)</f>
        <v>0</v>
      </c>
      <c r="BJ178" s="3" t="s">
        <v>130</v>
      </c>
      <c r="BK178" s="190" t="n">
        <f aca="false">ROUND(I178*H178,2)</f>
        <v>0</v>
      </c>
      <c r="BL178" s="3" t="s">
        <v>200</v>
      </c>
      <c r="BM178" s="189" t="s">
        <v>249</v>
      </c>
    </row>
    <row r="179" s="27" customFormat="true" ht="16.5" hidden="false" customHeight="true" outlineLevel="0" collapsed="false">
      <c r="A179" s="22"/>
      <c r="B179" s="177"/>
      <c r="C179" s="178" t="s">
        <v>250</v>
      </c>
      <c r="D179" s="178" t="s">
        <v>125</v>
      </c>
      <c r="E179" s="179" t="s">
        <v>251</v>
      </c>
      <c r="F179" s="180" t="s">
        <v>252</v>
      </c>
      <c r="G179" s="181" t="s">
        <v>157</v>
      </c>
      <c r="H179" s="182" t="n">
        <v>5</v>
      </c>
      <c r="I179" s="183"/>
      <c r="J179" s="184" t="n">
        <f aca="false">ROUND(I179*H179,2)</f>
        <v>0</v>
      </c>
      <c r="K179" s="180" t="s">
        <v>137</v>
      </c>
      <c r="L179" s="23"/>
      <c r="M179" s="185"/>
      <c r="N179" s="186" t="s">
        <v>40</v>
      </c>
      <c r="O179" s="60"/>
      <c r="P179" s="187" t="n">
        <f aca="false">O179*H179</f>
        <v>0</v>
      </c>
      <c r="Q179" s="187" t="n">
        <v>0</v>
      </c>
      <c r="R179" s="187" t="n">
        <f aca="false">Q179*H179</f>
        <v>0</v>
      </c>
      <c r="S179" s="187" t="n">
        <v>0.0021</v>
      </c>
      <c r="T179" s="188" t="n">
        <f aca="false">S179*H179</f>
        <v>0.0105</v>
      </c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R179" s="189" t="s">
        <v>200</v>
      </c>
      <c r="AT179" s="189" t="s">
        <v>125</v>
      </c>
      <c r="AU179" s="189" t="s">
        <v>130</v>
      </c>
      <c r="AY179" s="3" t="s">
        <v>123</v>
      </c>
      <c r="BE179" s="190" t="n">
        <f aca="false">IF(N179="základní",J179,0)</f>
        <v>0</v>
      </c>
      <c r="BF179" s="190" t="n">
        <f aca="false">IF(N179="snížená",J179,0)</f>
        <v>0</v>
      </c>
      <c r="BG179" s="190" t="n">
        <f aca="false">IF(N179="zákl. přenesená",J179,0)</f>
        <v>0</v>
      </c>
      <c r="BH179" s="190" t="n">
        <f aca="false">IF(N179="sníž. přenesená",J179,0)</f>
        <v>0</v>
      </c>
      <c r="BI179" s="190" t="n">
        <f aca="false">IF(N179="nulová",J179,0)</f>
        <v>0</v>
      </c>
      <c r="BJ179" s="3" t="s">
        <v>130</v>
      </c>
      <c r="BK179" s="190" t="n">
        <f aca="false">ROUND(I179*H179,2)</f>
        <v>0</v>
      </c>
      <c r="BL179" s="3" t="s">
        <v>200</v>
      </c>
      <c r="BM179" s="189" t="s">
        <v>253</v>
      </c>
    </row>
    <row r="180" s="27" customFormat="true" ht="16.5" hidden="false" customHeight="true" outlineLevel="0" collapsed="false">
      <c r="A180" s="22"/>
      <c r="B180" s="177"/>
      <c r="C180" s="178" t="s">
        <v>254</v>
      </c>
      <c r="D180" s="178" t="s">
        <v>125</v>
      </c>
      <c r="E180" s="179" t="s">
        <v>255</v>
      </c>
      <c r="F180" s="180" t="s">
        <v>256</v>
      </c>
      <c r="G180" s="181" t="s">
        <v>187</v>
      </c>
      <c r="H180" s="182" t="n">
        <v>1</v>
      </c>
      <c r="I180" s="183"/>
      <c r="J180" s="184" t="n">
        <f aca="false">ROUND(I180*H180,2)</f>
        <v>0</v>
      </c>
      <c r="K180" s="180" t="s">
        <v>137</v>
      </c>
      <c r="L180" s="23"/>
      <c r="M180" s="185"/>
      <c r="N180" s="186" t="s">
        <v>40</v>
      </c>
      <c r="O180" s="60"/>
      <c r="P180" s="187" t="n">
        <f aca="false">O180*H180</f>
        <v>0</v>
      </c>
      <c r="Q180" s="187" t="n">
        <v>0.00089</v>
      </c>
      <c r="R180" s="187" t="n">
        <f aca="false">Q180*H180</f>
        <v>0.00089</v>
      </c>
      <c r="S180" s="187" t="n">
        <v>0</v>
      </c>
      <c r="T180" s="188" t="n">
        <f aca="false">S180*H180</f>
        <v>0</v>
      </c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R180" s="189" t="s">
        <v>200</v>
      </c>
      <c r="AT180" s="189" t="s">
        <v>125</v>
      </c>
      <c r="AU180" s="189" t="s">
        <v>130</v>
      </c>
      <c r="AY180" s="3" t="s">
        <v>123</v>
      </c>
      <c r="BE180" s="190" t="n">
        <f aca="false">IF(N180="základní",J180,0)</f>
        <v>0</v>
      </c>
      <c r="BF180" s="190" t="n">
        <f aca="false">IF(N180="snížená",J180,0)</f>
        <v>0</v>
      </c>
      <c r="BG180" s="190" t="n">
        <f aca="false">IF(N180="zákl. přenesená",J180,0)</f>
        <v>0</v>
      </c>
      <c r="BH180" s="190" t="n">
        <f aca="false">IF(N180="sníž. přenesená",J180,0)</f>
        <v>0</v>
      </c>
      <c r="BI180" s="190" t="n">
        <f aca="false">IF(N180="nulová",J180,0)</f>
        <v>0</v>
      </c>
      <c r="BJ180" s="3" t="s">
        <v>130</v>
      </c>
      <c r="BK180" s="190" t="n">
        <f aca="false">ROUND(I180*H180,2)</f>
        <v>0</v>
      </c>
      <c r="BL180" s="3" t="s">
        <v>200</v>
      </c>
      <c r="BM180" s="189" t="s">
        <v>257</v>
      </c>
    </row>
    <row r="181" s="27" customFormat="true" ht="16.5" hidden="false" customHeight="true" outlineLevel="0" collapsed="false">
      <c r="A181" s="22"/>
      <c r="B181" s="177"/>
      <c r="C181" s="178" t="s">
        <v>258</v>
      </c>
      <c r="D181" s="178" t="s">
        <v>125</v>
      </c>
      <c r="E181" s="179" t="s">
        <v>259</v>
      </c>
      <c r="F181" s="180" t="s">
        <v>260</v>
      </c>
      <c r="G181" s="181" t="s">
        <v>187</v>
      </c>
      <c r="H181" s="182" t="n">
        <v>1</v>
      </c>
      <c r="I181" s="183"/>
      <c r="J181" s="184" t="n">
        <f aca="false">ROUND(I181*H181,2)</f>
        <v>0</v>
      </c>
      <c r="K181" s="180" t="s">
        <v>137</v>
      </c>
      <c r="L181" s="23"/>
      <c r="M181" s="185"/>
      <c r="N181" s="186" t="s">
        <v>40</v>
      </c>
      <c r="O181" s="60"/>
      <c r="P181" s="187" t="n">
        <f aca="false">O181*H181</f>
        <v>0</v>
      </c>
      <c r="Q181" s="187" t="n">
        <v>0.00052</v>
      </c>
      <c r="R181" s="187" t="n">
        <f aca="false">Q181*H181</f>
        <v>0.00052</v>
      </c>
      <c r="S181" s="187" t="n">
        <v>0</v>
      </c>
      <c r="T181" s="188" t="n">
        <f aca="false">S181*H181</f>
        <v>0</v>
      </c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R181" s="189" t="s">
        <v>200</v>
      </c>
      <c r="AT181" s="189" t="s">
        <v>125</v>
      </c>
      <c r="AU181" s="189" t="s">
        <v>130</v>
      </c>
      <c r="AY181" s="3" t="s">
        <v>123</v>
      </c>
      <c r="BE181" s="190" t="n">
        <f aca="false">IF(N181="základní",J181,0)</f>
        <v>0</v>
      </c>
      <c r="BF181" s="190" t="n">
        <f aca="false">IF(N181="snížená",J181,0)</f>
        <v>0</v>
      </c>
      <c r="BG181" s="190" t="n">
        <f aca="false">IF(N181="zákl. přenesená",J181,0)</f>
        <v>0</v>
      </c>
      <c r="BH181" s="190" t="n">
        <f aca="false">IF(N181="sníž. přenesená",J181,0)</f>
        <v>0</v>
      </c>
      <c r="BI181" s="190" t="n">
        <f aca="false">IF(N181="nulová",J181,0)</f>
        <v>0</v>
      </c>
      <c r="BJ181" s="3" t="s">
        <v>130</v>
      </c>
      <c r="BK181" s="190" t="n">
        <f aca="false">ROUND(I181*H181,2)</f>
        <v>0</v>
      </c>
      <c r="BL181" s="3" t="s">
        <v>200</v>
      </c>
      <c r="BM181" s="189" t="s">
        <v>261</v>
      </c>
    </row>
    <row r="182" s="27" customFormat="true" ht="16.5" hidden="false" customHeight="true" outlineLevel="0" collapsed="false">
      <c r="A182" s="22"/>
      <c r="B182" s="177"/>
      <c r="C182" s="178" t="s">
        <v>262</v>
      </c>
      <c r="D182" s="178" t="s">
        <v>125</v>
      </c>
      <c r="E182" s="179" t="s">
        <v>263</v>
      </c>
      <c r="F182" s="180" t="s">
        <v>264</v>
      </c>
      <c r="G182" s="181" t="s">
        <v>157</v>
      </c>
      <c r="H182" s="182" t="n">
        <v>4</v>
      </c>
      <c r="I182" s="183"/>
      <c r="J182" s="184" t="n">
        <f aca="false">ROUND(I182*H182,2)</f>
        <v>0</v>
      </c>
      <c r="K182" s="180" t="s">
        <v>137</v>
      </c>
      <c r="L182" s="23"/>
      <c r="M182" s="185"/>
      <c r="N182" s="186" t="s">
        <v>40</v>
      </c>
      <c r="O182" s="60"/>
      <c r="P182" s="187" t="n">
        <f aca="false">O182*H182</f>
        <v>0</v>
      </c>
      <c r="Q182" s="187" t="n">
        <v>0.00041</v>
      </c>
      <c r="R182" s="187" t="n">
        <f aca="false">Q182*H182</f>
        <v>0.00164</v>
      </c>
      <c r="S182" s="187" t="n">
        <v>0</v>
      </c>
      <c r="T182" s="188" t="n">
        <f aca="false">S182*H182</f>
        <v>0</v>
      </c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R182" s="189" t="s">
        <v>200</v>
      </c>
      <c r="AT182" s="189" t="s">
        <v>125</v>
      </c>
      <c r="AU182" s="189" t="s">
        <v>130</v>
      </c>
      <c r="AY182" s="3" t="s">
        <v>123</v>
      </c>
      <c r="BE182" s="190" t="n">
        <f aca="false">IF(N182="základní",J182,0)</f>
        <v>0</v>
      </c>
      <c r="BF182" s="190" t="n">
        <f aca="false">IF(N182="snížená",J182,0)</f>
        <v>0</v>
      </c>
      <c r="BG182" s="190" t="n">
        <f aca="false">IF(N182="zákl. přenesená",J182,0)</f>
        <v>0</v>
      </c>
      <c r="BH182" s="190" t="n">
        <f aca="false">IF(N182="sníž. přenesená",J182,0)</f>
        <v>0</v>
      </c>
      <c r="BI182" s="190" t="n">
        <f aca="false">IF(N182="nulová",J182,0)</f>
        <v>0</v>
      </c>
      <c r="BJ182" s="3" t="s">
        <v>130</v>
      </c>
      <c r="BK182" s="190" t="n">
        <f aca="false">ROUND(I182*H182,2)</f>
        <v>0</v>
      </c>
      <c r="BL182" s="3" t="s">
        <v>200</v>
      </c>
      <c r="BM182" s="189" t="s">
        <v>265</v>
      </c>
    </row>
    <row r="183" s="27" customFormat="true" ht="16.5" hidden="false" customHeight="true" outlineLevel="0" collapsed="false">
      <c r="A183" s="22"/>
      <c r="B183" s="177"/>
      <c r="C183" s="178" t="s">
        <v>266</v>
      </c>
      <c r="D183" s="178" t="s">
        <v>125</v>
      </c>
      <c r="E183" s="179" t="s">
        <v>267</v>
      </c>
      <c r="F183" s="180" t="s">
        <v>268</v>
      </c>
      <c r="G183" s="181" t="s">
        <v>157</v>
      </c>
      <c r="H183" s="182" t="n">
        <v>3</v>
      </c>
      <c r="I183" s="183"/>
      <c r="J183" s="184" t="n">
        <f aca="false">ROUND(I183*H183,2)</f>
        <v>0</v>
      </c>
      <c r="K183" s="180" t="s">
        <v>137</v>
      </c>
      <c r="L183" s="23"/>
      <c r="M183" s="185"/>
      <c r="N183" s="186" t="s">
        <v>40</v>
      </c>
      <c r="O183" s="60"/>
      <c r="P183" s="187" t="n">
        <f aca="false">O183*H183</f>
        <v>0</v>
      </c>
      <c r="Q183" s="187" t="n">
        <v>0.00048</v>
      </c>
      <c r="R183" s="187" t="n">
        <f aca="false">Q183*H183</f>
        <v>0.00144</v>
      </c>
      <c r="S183" s="187" t="n">
        <v>0</v>
      </c>
      <c r="T183" s="188" t="n">
        <f aca="false">S183*H183</f>
        <v>0</v>
      </c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R183" s="189" t="s">
        <v>200</v>
      </c>
      <c r="AT183" s="189" t="s">
        <v>125</v>
      </c>
      <c r="AU183" s="189" t="s">
        <v>130</v>
      </c>
      <c r="AY183" s="3" t="s">
        <v>123</v>
      </c>
      <c r="BE183" s="190" t="n">
        <f aca="false">IF(N183="základní",J183,0)</f>
        <v>0</v>
      </c>
      <c r="BF183" s="190" t="n">
        <f aca="false">IF(N183="snížená",J183,0)</f>
        <v>0</v>
      </c>
      <c r="BG183" s="190" t="n">
        <f aca="false">IF(N183="zákl. přenesená",J183,0)</f>
        <v>0</v>
      </c>
      <c r="BH183" s="190" t="n">
        <f aca="false">IF(N183="sníž. přenesená",J183,0)</f>
        <v>0</v>
      </c>
      <c r="BI183" s="190" t="n">
        <f aca="false">IF(N183="nulová",J183,0)</f>
        <v>0</v>
      </c>
      <c r="BJ183" s="3" t="s">
        <v>130</v>
      </c>
      <c r="BK183" s="190" t="n">
        <f aca="false">ROUND(I183*H183,2)</f>
        <v>0</v>
      </c>
      <c r="BL183" s="3" t="s">
        <v>200</v>
      </c>
      <c r="BM183" s="189" t="s">
        <v>269</v>
      </c>
    </row>
    <row r="184" s="27" customFormat="true" ht="16.5" hidden="false" customHeight="true" outlineLevel="0" collapsed="false">
      <c r="A184" s="22"/>
      <c r="B184" s="177"/>
      <c r="C184" s="178" t="s">
        <v>270</v>
      </c>
      <c r="D184" s="178" t="s">
        <v>125</v>
      </c>
      <c r="E184" s="179" t="s">
        <v>271</v>
      </c>
      <c r="F184" s="180" t="s">
        <v>272</v>
      </c>
      <c r="G184" s="181" t="s">
        <v>187</v>
      </c>
      <c r="H184" s="182" t="n">
        <v>3</v>
      </c>
      <c r="I184" s="183"/>
      <c r="J184" s="184" t="n">
        <f aca="false">ROUND(I184*H184,2)</f>
        <v>0</v>
      </c>
      <c r="K184" s="180" t="s">
        <v>137</v>
      </c>
      <c r="L184" s="23"/>
      <c r="M184" s="185"/>
      <c r="N184" s="186" t="s">
        <v>40</v>
      </c>
      <c r="O184" s="60"/>
      <c r="P184" s="187" t="n">
        <f aca="false">O184*H184</f>
        <v>0</v>
      </c>
      <c r="Q184" s="187" t="n">
        <v>0</v>
      </c>
      <c r="R184" s="187" t="n">
        <f aca="false">Q184*H184</f>
        <v>0</v>
      </c>
      <c r="S184" s="187" t="n">
        <v>0</v>
      </c>
      <c r="T184" s="188" t="n">
        <f aca="false">S184*H184</f>
        <v>0</v>
      </c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R184" s="189" t="s">
        <v>200</v>
      </c>
      <c r="AT184" s="189" t="s">
        <v>125</v>
      </c>
      <c r="AU184" s="189" t="s">
        <v>130</v>
      </c>
      <c r="AY184" s="3" t="s">
        <v>123</v>
      </c>
      <c r="BE184" s="190" t="n">
        <f aca="false">IF(N184="základní",J184,0)</f>
        <v>0</v>
      </c>
      <c r="BF184" s="190" t="n">
        <f aca="false">IF(N184="snížená",J184,0)</f>
        <v>0</v>
      </c>
      <c r="BG184" s="190" t="n">
        <f aca="false">IF(N184="zákl. přenesená",J184,0)</f>
        <v>0</v>
      </c>
      <c r="BH184" s="190" t="n">
        <f aca="false">IF(N184="sníž. přenesená",J184,0)</f>
        <v>0</v>
      </c>
      <c r="BI184" s="190" t="n">
        <f aca="false">IF(N184="nulová",J184,0)</f>
        <v>0</v>
      </c>
      <c r="BJ184" s="3" t="s">
        <v>130</v>
      </c>
      <c r="BK184" s="190" t="n">
        <f aca="false">ROUND(I184*H184,2)</f>
        <v>0</v>
      </c>
      <c r="BL184" s="3" t="s">
        <v>200</v>
      </c>
      <c r="BM184" s="189" t="s">
        <v>273</v>
      </c>
    </row>
    <row r="185" s="191" customFormat="true" ht="12.8" hidden="false" customHeight="false" outlineLevel="0" collapsed="false">
      <c r="B185" s="192"/>
      <c r="D185" s="193" t="s">
        <v>139</v>
      </c>
      <c r="E185" s="194"/>
      <c r="F185" s="195" t="s">
        <v>274</v>
      </c>
      <c r="H185" s="196" t="n">
        <v>1</v>
      </c>
      <c r="I185" s="197"/>
      <c r="L185" s="192"/>
      <c r="M185" s="198"/>
      <c r="N185" s="199"/>
      <c r="O185" s="199"/>
      <c r="P185" s="199"/>
      <c r="Q185" s="199"/>
      <c r="R185" s="199"/>
      <c r="S185" s="199"/>
      <c r="T185" s="200"/>
      <c r="AT185" s="194" t="s">
        <v>139</v>
      </c>
      <c r="AU185" s="194" t="s">
        <v>130</v>
      </c>
      <c r="AV185" s="191" t="s">
        <v>130</v>
      </c>
      <c r="AW185" s="191" t="s">
        <v>31</v>
      </c>
      <c r="AX185" s="191" t="s">
        <v>74</v>
      </c>
      <c r="AY185" s="194" t="s">
        <v>123</v>
      </c>
    </row>
    <row r="186" s="191" customFormat="true" ht="12.8" hidden="false" customHeight="false" outlineLevel="0" collapsed="false">
      <c r="B186" s="192"/>
      <c r="D186" s="193" t="s">
        <v>139</v>
      </c>
      <c r="E186" s="194"/>
      <c r="F186" s="195" t="s">
        <v>275</v>
      </c>
      <c r="H186" s="196" t="n">
        <v>1</v>
      </c>
      <c r="I186" s="197"/>
      <c r="L186" s="192"/>
      <c r="M186" s="198"/>
      <c r="N186" s="199"/>
      <c r="O186" s="199"/>
      <c r="P186" s="199"/>
      <c r="Q186" s="199"/>
      <c r="R186" s="199"/>
      <c r="S186" s="199"/>
      <c r="T186" s="200"/>
      <c r="AT186" s="194" t="s">
        <v>139</v>
      </c>
      <c r="AU186" s="194" t="s">
        <v>130</v>
      </c>
      <c r="AV186" s="191" t="s">
        <v>130</v>
      </c>
      <c r="AW186" s="191" t="s">
        <v>31</v>
      </c>
      <c r="AX186" s="191" t="s">
        <v>74</v>
      </c>
      <c r="AY186" s="194" t="s">
        <v>123</v>
      </c>
    </row>
    <row r="187" s="191" customFormat="true" ht="12.8" hidden="false" customHeight="false" outlineLevel="0" collapsed="false">
      <c r="B187" s="192"/>
      <c r="D187" s="193" t="s">
        <v>139</v>
      </c>
      <c r="E187" s="194"/>
      <c r="F187" s="195" t="s">
        <v>276</v>
      </c>
      <c r="H187" s="196" t="n">
        <v>1</v>
      </c>
      <c r="I187" s="197"/>
      <c r="L187" s="192"/>
      <c r="M187" s="198"/>
      <c r="N187" s="199"/>
      <c r="O187" s="199"/>
      <c r="P187" s="199"/>
      <c r="Q187" s="199"/>
      <c r="R187" s="199"/>
      <c r="S187" s="199"/>
      <c r="T187" s="200"/>
      <c r="AT187" s="194" t="s">
        <v>139</v>
      </c>
      <c r="AU187" s="194" t="s">
        <v>130</v>
      </c>
      <c r="AV187" s="191" t="s">
        <v>130</v>
      </c>
      <c r="AW187" s="191" t="s">
        <v>31</v>
      </c>
      <c r="AX187" s="191" t="s">
        <v>74</v>
      </c>
      <c r="AY187" s="194" t="s">
        <v>123</v>
      </c>
    </row>
    <row r="188" s="201" customFormat="true" ht="12.8" hidden="false" customHeight="false" outlineLevel="0" collapsed="false">
      <c r="B188" s="202"/>
      <c r="D188" s="193" t="s">
        <v>139</v>
      </c>
      <c r="E188" s="203"/>
      <c r="F188" s="204" t="s">
        <v>141</v>
      </c>
      <c r="H188" s="205" t="n">
        <v>3</v>
      </c>
      <c r="I188" s="206"/>
      <c r="L188" s="202"/>
      <c r="M188" s="207"/>
      <c r="N188" s="208"/>
      <c r="O188" s="208"/>
      <c r="P188" s="208"/>
      <c r="Q188" s="208"/>
      <c r="R188" s="208"/>
      <c r="S188" s="208"/>
      <c r="T188" s="209"/>
      <c r="AT188" s="203" t="s">
        <v>139</v>
      </c>
      <c r="AU188" s="203" t="s">
        <v>130</v>
      </c>
      <c r="AV188" s="201" t="s">
        <v>129</v>
      </c>
      <c r="AW188" s="201" t="s">
        <v>31</v>
      </c>
      <c r="AX188" s="201" t="s">
        <v>79</v>
      </c>
      <c r="AY188" s="203" t="s">
        <v>123</v>
      </c>
    </row>
    <row r="189" s="27" customFormat="true" ht="21.75" hidden="false" customHeight="true" outlineLevel="0" collapsed="false">
      <c r="A189" s="22"/>
      <c r="B189" s="177"/>
      <c r="C189" s="178" t="s">
        <v>277</v>
      </c>
      <c r="D189" s="178" t="s">
        <v>125</v>
      </c>
      <c r="E189" s="179" t="s">
        <v>278</v>
      </c>
      <c r="F189" s="180" t="s">
        <v>279</v>
      </c>
      <c r="G189" s="181" t="s">
        <v>187</v>
      </c>
      <c r="H189" s="182" t="n">
        <v>1</v>
      </c>
      <c r="I189" s="183"/>
      <c r="J189" s="184" t="n">
        <f aca="false">ROUND(I189*H189,2)</f>
        <v>0</v>
      </c>
      <c r="K189" s="180" t="s">
        <v>137</v>
      </c>
      <c r="L189" s="23"/>
      <c r="M189" s="185"/>
      <c r="N189" s="186" t="s">
        <v>40</v>
      </c>
      <c r="O189" s="60"/>
      <c r="P189" s="187" t="n">
        <f aca="false">O189*H189</f>
        <v>0</v>
      </c>
      <c r="Q189" s="187" t="n">
        <v>0.0009</v>
      </c>
      <c r="R189" s="187" t="n">
        <f aca="false">Q189*H189</f>
        <v>0.0009</v>
      </c>
      <c r="S189" s="187" t="n">
        <v>0</v>
      </c>
      <c r="T189" s="188" t="n">
        <f aca="false">S189*H189</f>
        <v>0</v>
      </c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R189" s="189" t="s">
        <v>200</v>
      </c>
      <c r="AT189" s="189" t="s">
        <v>125</v>
      </c>
      <c r="AU189" s="189" t="s">
        <v>130</v>
      </c>
      <c r="AY189" s="3" t="s">
        <v>123</v>
      </c>
      <c r="BE189" s="190" t="n">
        <f aca="false">IF(N189="základní",J189,0)</f>
        <v>0</v>
      </c>
      <c r="BF189" s="190" t="n">
        <f aca="false">IF(N189="snížená",J189,0)</f>
        <v>0</v>
      </c>
      <c r="BG189" s="190" t="n">
        <f aca="false">IF(N189="zákl. přenesená",J189,0)</f>
        <v>0</v>
      </c>
      <c r="BH189" s="190" t="n">
        <f aca="false">IF(N189="sníž. přenesená",J189,0)</f>
        <v>0</v>
      </c>
      <c r="BI189" s="190" t="n">
        <f aca="false">IF(N189="nulová",J189,0)</f>
        <v>0</v>
      </c>
      <c r="BJ189" s="3" t="s">
        <v>130</v>
      </c>
      <c r="BK189" s="190" t="n">
        <f aca="false">ROUND(I189*H189,2)</f>
        <v>0</v>
      </c>
      <c r="BL189" s="3" t="s">
        <v>200</v>
      </c>
      <c r="BM189" s="189" t="s">
        <v>280</v>
      </c>
    </row>
    <row r="190" s="27" customFormat="true" ht="21.75" hidden="false" customHeight="true" outlineLevel="0" collapsed="false">
      <c r="A190" s="22"/>
      <c r="B190" s="177"/>
      <c r="C190" s="178" t="s">
        <v>281</v>
      </c>
      <c r="D190" s="178" t="s">
        <v>125</v>
      </c>
      <c r="E190" s="179" t="s">
        <v>282</v>
      </c>
      <c r="F190" s="180" t="s">
        <v>283</v>
      </c>
      <c r="G190" s="181" t="s">
        <v>187</v>
      </c>
      <c r="H190" s="182" t="n">
        <v>1</v>
      </c>
      <c r="I190" s="183"/>
      <c r="J190" s="184" t="n">
        <f aca="false">ROUND(I190*H190,2)</f>
        <v>0</v>
      </c>
      <c r="K190" s="180" t="s">
        <v>137</v>
      </c>
      <c r="L190" s="23"/>
      <c r="M190" s="185"/>
      <c r="N190" s="186" t="s">
        <v>40</v>
      </c>
      <c r="O190" s="60"/>
      <c r="P190" s="187" t="n">
        <f aca="false">O190*H190</f>
        <v>0</v>
      </c>
      <c r="Q190" s="187" t="n">
        <v>0.00034</v>
      </c>
      <c r="R190" s="187" t="n">
        <f aca="false">Q190*H190</f>
        <v>0.00034</v>
      </c>
      <c r="S190" s="187" t="n">
        <v>0</v>
      </c>
      <c r="T190" s="188" t="n">
        <f aca="false">S190*H190</f>
        <v>0</v>
      </c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R190" s="189" t="s">
        <v>200</v>
      </c>
      <c r="AT190" s="189" t="s">
        <v>125</v>
      </c>
      <c r="AU190" s="189" t="s">
        <v>130</v>
      </c>
      <c r="AY190" s="3" t="s">
        <v>123</v>
      </c>
      <c r="BE190" s="190" t="n">
        <f aca="false">IF(N190="základní",J190,0)</f>
        <v>0</v>
      </c>
      <c r="BF190" s="190" t="n">
        <f aca="false">IF(N190="snížená",J190,0)</f>
        <v>0</v>
      </c>
      <c r="BG190" s="190" t="n">
        <f aca="false">IF(N190="zákl. přenesená",J190,0)</f>
        <v>0</v>
      </c>
      <c r="BH190" s="190" t="n">
        <f aca="false">IF(N190="sníž. přenesená",J190,0)</f>
        <v>0</v>
      </c>
      <c r="BI190" s="190" t="n">
        <f aca="false">IF(N190="nulová",J190,0)</f>
        <v>0</v>
      </c>
      <c r="BJ190" s="3" t="s">
        <v>130</v>
      </c>
      <c r="BK190" s="190" t="n">
        <f aca="false">ROUND(I190*H190,2)</f>
        <v>0</v>
      </c>
      <c r="BL190" s="3" t="s">
        <v>200</v>
      </c>
      <c r="BM190" s="189" t="s">
        <v>284</v>
      </c>
    </row>
    <row r="191" s="191" customFormat="true" ht="12.8" hidden="false" customHeight="false" outlineLevel="0" collapsed="false">
      <c r="B191" s="192"/>
      <c r="D191" s="193" t="s">
        <v>139</v>
      </c>
      <c r="E191" s="194"/>
      <c r="F191" s="195" t="s">
        <v>274</v>
      </c>
      <c r="H191" s="196" t="n">
        <v>1</v>
      </c>
      <c r="I191" s="197"/>
      <c r="L191" s="192"/>
      <c r="M191" s="198"/>
      <c r="N191" s="199"/>
      <c r="O191" s="199"/>
      <c r="P191" s="199"/>
      <c r="Q191" s="199"/>
      <c r="R191" s="199"/>
      <c r="S191" s="199"/>
      <c r="T191" s="200"/>
      <c r="AT191" s="194" t="s">
        <v>139</v>
      </c>
      <c r="AU191" s="194" t="s">
        <v>130</v>
      </c>
      <c r="AV191" s="191" t="s">
        <v>130</v>
      </c>
      <c r="AW191" s="191" t="s">
        <v>31</v>
      </c>
      <c r="AX191" s="191" t="s">
        <v>74</v>
      </c>
      <c r="AY191" s="194" t="s">
        <v>123</v>
      </c>
    </row>
    <row r="192" s="201" customFormat="true" ht="12.8" hidden="false" customHeight="false" outlineLevel="0" collapsed="false">
      <c r="B192" s="202"/>
      <c r="D192" s="193" t="s">
        <v>139</v>
      </c>
      <c r="E192" s="203"/>
      <c r="F192" s="204" t="s">
        <v>141</v>
      </c>
      <c r="H192" s="205" t="n">
        <v>1</v>
      </c>
      <c r="I192" s="206"/>
      <c r="L192" s="202"/>
      <c r="M192" s="207"/>
      <c r="N192" s="208"/>
      <c r="O192" s="208"/>
      <c r="P192" s="208"/>
      <c r="Q192" s="208"/>
      <c r="R192" s="208"/>
      <c r="S192" s="208"/>
      <c r="T192" s="209"/>
      <c r="AT192" s="203" t="s">
        <v>139</v>
      </c>
      <c r="AU192" s="203" t="s">
        <v>130</v>
      </c>
      <c r="AV192" s="201" t="s">
        <v>129</v>
      </c>
      <c r="AW192" s="201" t="s">
        <v>31</v>
      </c>
      <c r="AX192" s="201" t="s">
        <v>79</v>
      </c>
      <c r="AY192" s="203" t="s">
        <v>123</v>
      </c>
    </row>
    <row r="193" s="27" customFormat="true" ht="16.5" hidden="false" customHeight="true" outlineLevel="0" collapsed="false">
      <c r="A193" s="22"/>
      <c r="B193" s="177"/>
      <c r="C193" s="178" t="s">
        <v>285</v>
      </c>
      <c r="D193" s="178" t="s">
        <v>125</v>
      </c>
      <c r="E193" s="179" t="s">
        <v>286</v>
      </c>
      <c r="F193" s="210" t="s">
        <v>287</v>
      </c>
      <c r="G193" s="181" t="s">
        <v>157</v>
      </c>
      <c r="H193" s="182" t="n">
        <v>7</v>
      </c>
      <c r="I193" s="183"/>
      <c r="J193" s="184" t="n">
        <f aca="false">ROUND(I193*H193,2)</f>
        <v>0</v>
      </c>
      <c r="K193" s="180" t="s">
        <v>137</v>
      </c>
      <c r="L193" s="23"/>
      <c r="M193" s="185"/>
      <c r="N193" s="186" t="s">
        <v>40</v>
      </c>
      <c r="O193" s="60"/>
      <c r="P193" s="187" t="n">
        <f aca="false">O193*H193</f>
        <v>0</v>
      </c>
      <c r="Q193" s="187" t="n">
        <v>0</v>
      </c>
      <c r="R193" s="187" t="n">
        <f aca="false">Q193*H193</f>
        <v>0</v>
      </c>
      <c r="S193" s="187" t="n">
        <v>0</v>
      </c>
      <c r="T193" s="188" t="n">
        <f aca="false">S193*H193</f>
        <v>0</v>
      </c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R193" s="189" t="s">
        <v>200</v>
      </c>
      <c r="AT193" s="189" t="s">
        <v>125</v>
      </c>
      <c r="AU193" s="189" t="s">
        <v>130</v>
      </c>
      <c r="AY193" s="3" t="s">
        <v>123</v>
      </c>
      <c r="BE193" s="190" t="n">
        <f aca="false">IF(N193="základní",J193,0)</f>
        <v>0</v>
      </c>
      <c r="BF193" s="190" t="n">
        <f aca="false">IF(N193="snížená",J193,0)</f>
        <v>0</v>
      </c>
      <c r="BG193" s="190" t="n">
        <f aca="false">IF(N193="zákl. přenesená",J193,0)</f>
        <v>0</v>
      </c>
      <c r="BH193" s="190" t="n">
        <f aca="false">IF(N193="sníž. přenesená",J193,0)</f>
        <v>0</v>
      </c>
      <c r="BI193" s="190" t="n">
        <f aca="false">IF(N193="nulová",J193,0)</f>
        <v>0</v>
      </c>
      <c r="BJ193" s="3" t="s">
        <v>130</v>
      </c>
      <c r="BK193" s="190" t="n">
        <f aca="false">ROUND(I193*H193,2)</f>
        <v>0</v>
      </c>
      <c r="BL193" s="3" t="s">
        <v>200</v>
      </c>
      <c r="BM193" s="189" t="s">
        <v>288</v>
      </c>
    </row>
    <row r="194" s="27" customFormat="true" ht="21.75" hidden="false" customHeight="true" outlineLevel="0" collapsed="false">
      <c r="A194" s="22"/>
      <c r="B194" s="177"/>
      <c r="C194" s="178" t="s">
        <v>289</v>
      </c>
      <c r="D194" s="178" t="s">
        <v>125</v>
      </c>
      <c r="E194" s="179" t="s">
        <v>290</v>
      </c>
      <c r="F194" s="180" t="s">
        <v>291</v>
      </c>
      <c r="G194" s="181" t="s">
        <v>292</v>
      </c>
      <c r="H194" s="211"/>
      <c r="I194" s="183"/>
      <c r="J194" s="184" t="n">
        <f aca="false">ROUND(I194*H194,2)</f>
        <v>0</v>
      </c>
      <c r="K194" s="180" t="s">
        <v>137</v>
      </c>
      <c r="L194" s="23"/>
      <c r="M194" s="185"/>
      <c r="N194" s="186" t="s">
        <v>40</v>
      </c>
      <c r="O194" s="60"/>
      <c r="P194" s="187" t="n">
        <f aca="false">O194*H194</f>
        <v>0</v>
      </c>
      <c r="Q194" s="187" t="n">
        <v>0</v>
      </c>
      <c r="R194" s="187" t="n">
        <f aca="false">Q194*H194</f>
        <v>0</v>
      </c>
      <c r="S194" s="187" t="n">
        <v>0</v>
      </c>
      <c r="T194" s="188" t="n">
        <f aca="false">S194*H194</f>
        <v>0</v>
      </c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R194" s="189" t="s">
        <v>200</v>
      </c>
      <c r="AT194" s="189" t="s">
        <v>125</v>
      </c>
      <c r="AU194" s="189" t="s">
        <v>130</v>
      </c>
      <c r="AY194" s="3" t="s">
        <v>123</v>
      </c>
      <c r="BE194" s="190" t="n">
        <f aca="false">IF(N194="základní",J194,0)</f>
        <v>0</v>
      </c>
      <c r="BF194" s="190" t="n">
        <f aca="false">IF(N194="snížená",J194,0)</f>
        <v>0</v>
      </c>
      <c r="BG194" s="190" t="n">
        <f aca="false">IF(N194="zákl. přenesená",J194,0)</f>
        <v>0</v>
      </c>
      <c r="BH194" s="190" t="n">
        <f aca="false">IF(N194="sníž. přenesená",J194,0)</f>
        <v>0</v>
      </c>
      <c r="BI194" s="190" t="n">
        <f aca="false">IF(N194="nulová",J194,0)</f>
        <v>0</v>
      </c>
      <c r="BJ194" s="3" t="s">
        <v>130</v>
      </c>
      <c r="BK194" s="190" t="n">
        <f aca="false">ROUND(I194*H194,2)</f>
        <v>0</v>
      </c>
      <c r="BL194" s="3" t="s">
        <v>200</v>
      </c>
      <c r="BM194" s="189" t="s">
        <v>293</v>
      </c>
    </row>
    <row r="195" s="163" customFormat="true" ht="22.8" hidden="false" customHeight="true" outlineLevel="0" collapsed="false">
      <c r="B195" s="164"/>
      <c r="D195" s="165" t="s">
        <v>73</v>
      </c>
      <c r="E195" s="175" t="s">
        <v>294</v>
      </c>
      <c r="F195" s="175" t="s">
        <v>295</v>
      </c>
      <c r="I195" s="167"/>
      <c r="J195" s="176" t="n">
        <f aca="false">BK195</f>
        <v>0</v>
      </c>
      <c r="L195" s="164"/>
      <c r="M195" s="169"/>
      <c r="N195" s="170"/>
      <c r="O195" s="170"/>
      <c r="P195" s="171" t="n">
        <f aca="false">SUM(P196:P209)</f>
        <v>0</v>
      </c>
      <c r="Q195" s="170"/>
      <c r="R195" s="171" t="n">
        <f aca="false">SUM(R196:R209)</f>
        <v>0.01596</v>
      </c>
      <c r="S195" s="170"/>
      <c r="T195" s="172" t="n">
        <f aca="false">SUM(T196:T209)</f>
        <v>0.02832</v>
      </c>
      <c r="AR195" s="165" t="s">
        <v>130</v>
      </c>
      <c r="AT195" s="173" t="s">
        <v>73</v>
      </c>
      <c r="AU195" s="173" t="s">
        <v>79</v>
      </c>
      <c r="AY195" s="165" t="s">
        <v>123</v>
      </c>
      <c r="BK195" s="174" t="n">
        <f aca="false">SUM(BK196:BK209)</f>
        <v>0</v>
      </c>
    </row>
    <row r="196" s="27" customFormat="true" ht="21.75" hidden="false" customHeight="true" outlineLevel="0" collapsed="false">
      <c r="A196" s="22"/>
      <c r="B196" s="177"/>
      <c r="C196" s="178" t="s">
        <v>296</v>
      </c>
      <c r="D196" s="178" t="s">
        <v>125</v>
      </c>
      <c r="E196" s="179" t="s">
        <v>297</v>
      </c>
      <c r="F196" s="180" t="s">
        <v>298</v>
      </c>
      <c r="G196" s="181" t="s">
        <v>157</v>
      </c>
      <c r="H196" s="182" t="n">
        <v>12</v>
      </c>
      <c r="I196" s="183"/>
      <c r="J196" s="184" t="n">
        <f aca="false">ROUND(I196*H196,2)</f>
        <v>0</v>
      </c>
      <c r="K196" s="180" t="s">
        <v>137</v>
      </c>
      <c r="L196" s="23"/>
      <c r="M196" s="185"/>
      <c r="N196" s="186" t="s">
        <v>40</v>
      </c>
      <c r="O196" s="60"/>
      <c r="P196" s="187" t="n">
        <f aca="false">O196*H196</f>
        <v>0</v>
      </c>
      <c r="Q196" s="187" t="n">
        <v>0</v>
      </c>
      <c r="R196" s="187" t="n">
        <f aca="false">Q196*H196</f>
        <v>0</v>
      </c>
      <c r="S196" s="187" t="n">
        <v>0.00213</v>
      </c>
      <c r="T196" s="188" t="n">
        <f aca="false">S196*H196</f>
        <v>0.02556</v>
      </c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R196" s="189" t="s">
        <v>200</v>
      </c>
      <c r="AT196" s="189" t="s">
        <v>125</v>
      </c>
      <c r="AU196" s="189" t="s">
        <v>130</v>
      </c>
      <c r="AY196" s="3" t="s">
        <v>123</v>
      </c>
      <c r="BE196" s="190" t="n">
        <f aca="false">IF(N196="základní",J196,0)</f>
        <v>0</v>
      </c>
      <c r="BF196" s="190" t="n">
        <f aca="false">IF(N196="snížená",J196,0)</f>
        <v>0</v>
      </c>
      <c r="BG196" s="190" t="n">
        <f aca="false">IF(N196="zákl. přenesená",J196,0)</f>
        <v>0</v>
      </c>
      <c r="BH196" s="190" t="n">
        <f aca="false">IF(N196="sníž. přenesená",J196,0)</f>
        <v>0</v>
      </c>
      <c r="BI196" s="190" t="n">
        <f aca="false">IF(N196="nulová",J196,0)</f>
        <v>0</v>
      </c>
      <c r="BJ196" s="3" t="s">
        <v>130</v>
      </c>
      <c r="BK196" s="190" t="n">
        <f aca="false">ROUND(I196*H196,2)</f>
        <v>0</v>
      </c>
      <c r="BL196" s="3" t="s">
        <v>200</v>
      </c>
      <c r="BM196" s="189" t="s">
        <v>299</v>
      </c>
    </row>
    <row r="197" s="27" customFormat="true" ht="21.75" hidden="false" customHeight="true" outlineLevel="0" collapsed="false">
      <c r="A197" s="22"/>
      <c r="B197" s="177"/>
      <c r="C197" s="178" t="s">
        <v>300</v>
      </c>
      <c r="D197" s="178" t="s">
        <v>125</v>
      </c>
      <c r="E197" s="179" t="s">
        <v>301</v>
      </c>
      <c r="F197" s="180" t="s">
        <v>302</v>
      </c>
      <c r="G197" s="181" t="s">
        <v>157</v>
      </c>
      <c r="H197" s="182" t="n">
        <v>8</v>
      </c>
      <c r="I197" s="183"/>
      <c r="J197" s="184" t="n">
        <f aca="false">ROUND(I197*H197,2)</f>
        <v>0</v>
      </c>
      <c r="K197" s="180" t="s">
        <v>137</v>
      </c>
      <c r="L197" s="23"/>
      <c r="M197" s="185"/>
      <c r="N197" s="186" t="s">
        <v>40</v>
      </c>
      <c r="O197" s="60"/>
      <c r="P197" s="187" t="n">
        <f aca="false">O197*H197</f>
        <v>0</v>
      </c>
      <c r="Q197" s="187" t="n">
        <v>0.00098</v>
      </c>
      <c r="R197" s="187" t="n">
        <f aca="false">Q197*H197</f>
        <v>0.00784</v>
      </c>
      <c r="S197" s="187" t="n">
        <v>0</v>
      </c>
      <c r="T197" s="188" t="n">
        <f aca="false">S197*H197</f>
        <v>0</v>
      </c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R197" s="189" t="s">
        <v>200</v>
      </c>
      <c r="AT197" s="189" t="s">
        <v>125</v>
      </c>
      <c r="AU197" s="189" t="s">
        <v>130</v>
      </c>
      <c r="AY197" s="3" t="s">
        <v>123</v>
      </c>
      <c r="BE197" s="190" t="n">
        <f aca="false">IF(N197="základní",J197,0)</f>
        <v>0</v>
      </c>
      <c r="BF197" s="190" t="n">
        <f aca="false">IF(N197="snížená",J197,0)</f>
        <v>0</v>
      </c>
      <c r="BG197" s="190" t="n">
        <f aca="false">IF(N197="zákl. přenesená",J197,0)</f>
        <v>0</v>
      </c>
      <c r="BH197" s="190" t="n">
        <f aca="false">IF(N197="sníž. přenesená",J197,0)</f>
        <v>0</v>
      </c>
      <c r="BI197" s="190" t="n">
        <f aca="false">IF(N197="nulová",J197,0)</f>
        <v>0</v>
      </c>
      <c r="BJ197" s="3" t="s">
        <v>130</v>
      </c>
      <c r="BK197" s="190" t="n">
        <f aca="false">ROUND(I197*H197,2)</f>
        <v>0</v>
      </c>
      <c r="BL197" s="3" t="s">
        <v>200</v>
      </c>
      <c r="BM197" s="189" t="s">
        <v>303</v>
      </c>
    </row>
    <row r="198" s="27" customFormat="true" ht="21.75" hidden="false" customHeight="true" outlineLevel="0" collapsed="false">
      <c r="A198" s="22"/>
      <c r="B198" s="177"/>
      <c r="C198" s="178" t="s">
        <v>304</v>
      </c>
      <c r="D198" s="178" t="s">
        <v>125</v>
      </c>
      <c r="E198" s="179" t="s">
        <v>305</v>
      </c>
      <c r="F198" s="180" t="s">
        <v>306</v>
      </c>
      <c r="G198" s="181" t="s">
        <v>157</v>
      </c>
      <c r="H198" s="182" t="n">
        <v>4</v>
      </c>
      <c r="I198" s="183"/>
      <c r="J198" s="184" t="n">
        <f aca="false">ROUND(I198*H198,2)</f>
        <v>0</v>
      </c>
      <c r="K198" s="180" t="s">
        <v>137</v>
      </c>
      <c r="L198" s="23"/>
      <c r="M198" s="185"/>
      <c r="N198" s="186" t="s">
        <v>40</v>
      </c>
      <c r="O198" s="60"/>
      <c r="P198" s="187" t="n">
        <f aca="false">O198*H198</f>
        <v>0</v>
      </c>
      <c r="Q198" s="187" t="n">
        <v>0.00126</v>
      </c>
      <c r="R198" s="187" t="n">
        <f aca="false">Q198*H198</f>
        <v>0.00504</v>
      </c>
      <c r="S198" s="187" t="n">
        <v>0</v>
      </c>
      <c r="T198" s="188" t="n">
        <f aca="false">S198*H198</f>
        <v>0</v>
      </c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R198" s="189" t="s">
        <v>200</v>
      </c>
      <c r="AT198" s="189" t="s">
        <v>125</v>
      </c>
      <c r="AU198" s="189" t="s">
        <v>130</v>
      </c>
      <c r="AY198" s="3" t="s">
        <v>123</v>
      </c>
      <c r="BE198" s="190" t="n">
        <f aca="false">IF(N198="základní",J198,0)</f>
        <v>0</v>
      </c>
      <c r="BF198" s="190" t="n">
        <f aca="false">IF(N198="snížená",J198,0)</f>
        <v>0</v>
      </c>
      <c r="BG198" s="190" t="n">
        <f aca="false">IF(N198="zákl. přenesená",J198,0)</f>
        <v>0</v>
      </c>
      <c r="BH198" s="190" t="n">
        <f aca="false">IF(N198="sníž. přenesená",J198,0)</f>
        <v>0</v>
      </c>
      <c r="BI198" s="190" t="n">
        <f aca="false">IF(N198="nulová",J198,0)</f>
        <v>0</v>
      </c>
      <c r="BJ198" s="3" t="s">
        <v>130</v>
      </c>
      <c r="BK198" s="190" t="n">
        <f aca="false">ROUND(I198*H198,2)</f>
        <v>0</v>
      </c>
      <c r="BL198" s="3" t="s">
        <v>200</v>
      </c>
      <c r="BM198" s="189" t="s">
        <v>307</v>
      </c>
    </row>
    <row r="199" s="27" customFormat="true" ht="33" hidden="false" customHeight="true" outlineLevel="0" collapsed="false">
      <c r="A199" s="22"/>
      <c r="B199" s="177"/>
      <c r="C199" s="178" t="s">
        <v>308</v>
      </c>
      <c r="D199" s="178" t="s">
        <v>125</v>
      </c>
      <c r="E199" s="179" t="s">
        <v>309</v>
      </c>
      <c r="F199" s="180" t="s">
        <v>310</v>
      </c>
      <c r="G199" s="181" t="s">
        <v>157</v>
      </c>
      <c r="H199" s="182" t="n">
        <v>8</v>
      </c>
      <c r="I199" s="183"/>
      <c r="J199" s="184" t="n">
        <f aca="false">ROUND(I199*H199,2)</f>
        <v>0</v>
      </c>
      <c r="K199" s="180" t="s">
        <v>137</v>
      </c>
      <c r="L199" s="23"/>
      <c r="M199" s="185"/>
      <c r="N199" s="186" t="s">
        <v>40</v>
      </c>
      <c r="O199" s="60"/>
      <c r="P199" s="187" t="n">
        <f aca="false">O199*H199</f>
        <v>0</v>
      </c>
      <c r="Q199" s="187" t="n">
        <v>5E-005</v>
      </c>
      <c r="R199" s="187" t="n">
        <f aca="false">Q199*H199</f>
        <v>0.0004</v>
      </c>
      <c r="S199" s="187" t="n">
        <v>0</v>
      </c>
      <c r="T199" s="188" t="n">
        <f aca="false">S199*H199</f>
        <v>0</v>
      </c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R199" s="189" t="s">
        <v>200</v>
      </c>
      <c r="AT199" s="189" t="s">
        <v>125</v>
      </c>
      <c r="AU199" s="189" t="s">
        <v>130</v>
      </c>
      <c r="AY199" s="3" t="s">
        <v>123</v>
      </c>
      <c r="BE199" s="190" t="n">
        <f aca="false">IF(N199="základní",J199,0)</f>
        <v>0</v>
      </c>
      <c r="BF199" s="190" t="n">
        <f aca="false">IF(N199="snížená",J199,0)</f>
        <v>0</v>
      </c>
      <c r="BG199" s="190" t="n">
        <f aca="false">IF(N199="zákl. přenesená",J199,0)</f>
        <v>0</v>
      </c>
      <c r="BH199" s="190" t="n">
        <f aca="false">IF(N199="sníž. přenesená",J199,0)</f>
        <v>0</v>
      </c>
      <c r="BI199" s="190" t="n">
        <f aca="false">IF(N199="nulová",J199,0)</f>
        <v>0</v>
      </c>
      <c r="BJ199" s="3" t="s">
        <v>130</v>
      </c>
      <c r="BK199" s="190" t="n">
        <f aca="false">ROUND(I199*H199,2)</f>
        <v>0</v>
      </c>
      <c r="BL199" s="3" t="s">
        <v>200</v>
      </c>
      <c r="BM199" s="189" t="s">
        <v>311</v>
      </c>
    </row>
    <row r="200" s="27" customFormat="true" ht="33" hidden="false" customHeight="true" outlineLevel="0" collapsed="false">
      <c r="A200" s="22"/>
      <c r="B200" s="177"/>
      <c r="C200" s="178" t="s">
        <v>312</v>
      </c>
      <c r="D200" s="178" t="s">
        <v>125</v>
      </c>
      <c r="E200" s="179" t="s">
        <v>313</v>
      </c>
      <c r="F200" s="180" t="s">
        <v>314</v>
      </c>
      <c r="G200" s="181" t="s">
        <v>157</v>
      </c>
      <c r="H200" s="182" t="n">
        <v>4</v>
      </c>
      <c r="I200" s="183"/>
      <c r="J200" s="184" t="n">
        <f aca="false">ROUND(I200*H200,2)</f>
        <v>0</v>
      </c>
      <c r="K200" s="180" t="s">
        <v>137</v>
      </c>
      <c r="L200" s="23"/>
      <c r="M200" s="185"/>
      <c r="N200" s="186" t="s">
        <v>40</v>
      </c>
      <c r="O200" s="60"/>
      <c r="P200" s="187" t="n">
        <f aca="false">O200*H200</f>
        <v>0</v>
      </c>
      <c r="Q200" s="187" t="n">
        <v>7E-005</v>
      </c>
      <c r="R200" s="187" t="n">
        <f aca="false">Q200*H200</f>
        <v>0.00028</v>
      </c>
      <c r="S200" s="187" t="n">
        <v>0</v>
      </c>
      <c r="T200" s="188" t="n">
        <f aca="false">S200*H200</f>
        <v>0</v>
      </c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R200" s="189" t="s">
        <v>200</v>
      </c>
      <c r="AT200" s="189" t="s">
        <v>125</v>
      </c>
      <c r="AU200" s="189" t="s">
        <v>130</v>
      </c>
      <c r="AY200" s="3" t="s">
        <v>123</v>
      </c>
      <c r="BE200" s="190" t="n">
        <f aca="false">IF(N200="základní",J200,0)</f>
        <v>0</v>
      </c>
      <c r="BF200" s="190" t="n">
        <f aca="false">IF(N200="snížená",J200,0)</f>
        <v>0</v>
      </c>
      <c r="BG200" s="190" t="n">
        <f aca="false">IF(N200="zákl. přenesená",J200,0)</f>
        <v>0</v>
      </c>
      <c r="BH200" s="190" t="n">
        <f aca="false">IF(N200="sníž. přenesená",J200,0)</f>
        <v>0</v>
      </c>
      <c r="BI200" s="190" t="n">
        <f aca="false">IF(N200="nulová",J200,0)</f>
        <v>0</v>
      </c>
      <c r="BJ200" s="3" t="s">
        <v>130</v>
      </c>
      <c r="BK200" s="190" t="n">
        <f aca="false">ROUND(I200*H200,2)</f>
        <v>0</v>
      </c>
      <c r="BL200" s="3" t="s">
        <v>200</v>
      </c>
      <c r="BM200" s="189" t="s">
        <v>315</v>
      </c>
    </row>
    <row r="201" s="27" customFormat="true" ht="16.5" hidden="false" customHeight="true" outlineLevel="0" collapsed="false">
      <c r="A201" s="22"/>
      <c r="B201" s="177"/>
      <c r="C201" s="178" t="s">
        <v>316</v>
      </c>
      <c r="D201" s="178" t="s">
        <v>125</v>
      </c>
      <c r="E201" s="179" t="s">
        <v>317</v>
      </c>
      <c r="F201" s="180" t="s">
        <v>318</v>
      </c>
      <c r="G201" s="181" t="s">
        <v>157</v>
      </c>
      <c r="H201" s="182" t="n">
        <v>12</v>
      </c>
      <c r="I201" s="183"/>
      <c r="J201" s="184" t="n">
        <f aca="false">ROUND(I201*H201,2)</f>
        <v>0</v>
      </c>
      <c r="K201" s="180" t="s">
        <v>137</v>
      </c>
      <c r="L201" s="23"/>
      <c r="M201" s="185"/>
      <c r="N201" s="186" t="s">
        <v>40</v>
      </c>
      <c r="O201" s="60"/>
      <c r="P201" s="187" t="n">
        <f aca="false">O201*H201</f>
        <v>0</v>
      </c>
      <c r="Q201" s="187" t="n">
        <v>0</v>
      </c>
      <c r="R201" s="187" t="n">
        <f aca="false">Q201*H201</f>
        <v>0</v>
      </c>
      <c r="S201" s="187" t="n">
        <v>0.00023</v>
      </c>
      <c r="T201" s="188" t="n">
        <f aca="false">S201*H201</f>
        <v>0.00276</v>
      </c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R201" s="189" t="s">
        <v>200</v>
      </c>
      <c r="AT201" s="189" t="s">
        <v>125</v>
      </c>
      <c r="AU201" s="189" t="s">
        <v>130</v>
      </c>
      <c r="AY201" s="3" t="s">
        <v>123</v>
      </c>
      <c r="BE201" s="190" t="n">
        <f aca="false">IF(N201="základní",J201,0)</f>
        <v>0</v>
      </c>
      <c r="BF201" s="190" t="n">
        <f aca="false">IF(N201="snížená",J201,0)</f>
        <v>0</v>
      </c>
      <c r="BG201" s="190" t="n">
        <f aca="false">IF(N201="zákl. přenesená",J201,0)</f>
        <v>0</v>
      </c>
      <c r="BH201" s="190" t="n">
        <f aca="false">IF(N201="sníž. přenesená",J201,0)</f>
        <v>0</v>
      </c>
      <c r="BI201" s="190" t="n">
        <f aca="false">IF(N201="nulová",J201,0)</f>
        <v>0</v>
      </c>
      <c r="BJ201" s="3" t="s">
        <v>130</v>
      </c>
      <c r="BK201" s="190" t="n">
        <f aca="false">ROUND(I201*H201,2)</f>
        <v>0</v>
      </c>
      <c r="BL201" s="3" t="s">
        <v>200</v>
      </c>
      <c r="BM201" s="189" t="s">
        <v>319</v>
      </c>
    </row>
    <row r="202" s="27" customFormat="true" ht="16.5" hidden="false" customHeight="true" outlineLevel="0" collapsed="false">
      <c r="A202" s="22"/>
      <c r="B202" s="177"/>
      <c r="C202" s="178" t="s">
        <v>320</v>
      </c>
      <c r="D202" s="178" t="s">
        <v>125</v>
      </c>
      <c r="E202" s="179" t="s">
        <v>321</v>
      </c>
      <c r="F202" s="180" t="s">
        <v>322</v>
      </c>
      <c r="G202" s="181" t="s">
        <v>187</v>
      </c>
      <c r="H202" s="182" t="n">
        <v>5</v>
      </c>
      <c r="I202" s="183"/>
      <c r="J202" s="184" t="n">
        <f aca="false">ROUND(I202*H202,2)</f>
        <v>0</v>
      </c>
      <c r="K202" s="180" t="s">
        <v>137</v>
      </c>
      <c r="L202" s="23"/>
      <c r="M202" s="185"/>
      <c r="N202" s="186" t="s">
        <v>40</v>
      </c>
      <c r="O202" s="60"/>
      <c r="P202" s="187" t="n">
        <f aca="false">O202*H202</f>
        <v>0</v>
      </c>
      <c r="Q202" s="187" t="n">
        <v>0</v>
      </c>
      <c r="R202" s="187" t="n">
        <f aca="false">Q202*H202</f>
        <v>0</v>
      </c>
      <c r="S202" s="187" t="n">
        <v>0</v>
      </c>
      <c r="T202" s="188" t="n">
        <f aca="false">S202*H202</f>
        <v>0</v>
      </c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R202" s="189" t="s">
        <v>200</v>
      </c>
      <c r="AT202" s="189" t="s">
        <v>125</v>
      </c>
      <c r="AU202" s="189" t="s">
        <v>130</v>
      </c>
      <c r="AY202" s="3" t="s">
        <v>123</v>
      </c>
      <c r="BE202" s="190" t="n">
        <f aca="false">IF(N202="základní",J202,0)</f>
        <v>0</v>
      </c>
      <c r="BF202" s="190" t="n">
        <f aca="false">IF(N202="snížená",J202,0)</f>
        <v>0</v>
      </c>
      <c r="BG202" s="190" t="n">
        <f aca="false">IF(N202="zákl. přenesená",J202,0)</f>
        <v>0</v>
      </c>
      <c r="BH202" s="190" t="n">
        <f aca="false">IF(N202="sníž. přenesená",J202,0)</f>
        <v>0</v>
      </c>
      <c r="BI202" s="190" t="n">
        <f aca="false">IF(N202="nulová",J202,0)</f>
        <v>0</v>
      </c>
      <c r="BJ202" s="3" t="s">
        <v>130</v>
      </c>
      <c r="BK202" s="190" t="n">
        <f aca="false">ROUND(I202*H202,2)</f>
        <v>0</v>
      </c>
      <c r="BL202" s="3" t="s">
        <v>200</v>
      </c>
      <c r="BM202" s="189" t="s">
        <v>323</v>
      </c>
    </row>
    <row r="203" s="191" customFormat="true" ht="12.8" hidden="false" customHeight="false" outlineLevel="0" collapsed="false">
      <c r="B203" s="192"/>
      <c r="D203" s="193" t="s">
        <v>139</v>
      </c>
      <c r="E203" s="194"/>
      <c r="F203" s="195" t="s">
        <v>274</v>
      </c>
      <c r="H203" s="196" t="n">
        <v>1</v>
      </c>
      <c r="I203" s="197"/>
      <c r="L203" s="192"/>
      <c r="M203" s="198"/>
      <c r="N203" s="199"/>
      <c r="O203" s="199"/>
      <c r="P203" s="199"/>
      <c r="Q203" s="199"/>
      <c r="R203" s="199"/>
      <c r="S203" s="199"/>
      <c r="T203" s="200"/>
      <c r="AT203" s="194" t="s">
        <v>139</v>
      </c>
      <c r="AU203" s="194" t="s">
        <v>130</v>
      </c>
      <c r="AV203" s="191" t="s">
        <v>130</v>
      </c>
      <c r="AW203" s="191" t="s">
        <v>31</v>
      </c>
      <c r="AX203" s="191" t="s">
        <v>74</v>
      </c>
      <c r="AY203" s="194" t="s">
        <v>123</v>
      </c>
    </row>
    <row r="204" s="191" customFormat="true" ht="12.8" hidden="false" customHeight="false" outlineLevel="0" collapsed="false">
      <c r="B204" s="192"/>
      <c r="D204" s="193" t="s">
        <v>139</v>
      </c>
      <c r="E204" s="194"/>
      <c r="F204" s="195" t="s">
        <v>324</v>
      </c>
      <c r="H204" s="196" t="n">
        <v>2</v>
      </c>
      <c r="I204" s="197"/>
      <c r="L204" s="192"/>
      <c r="M204" s="198"/>
      <c r="N204" s="199"/>
      <c r="O204" s="199"/>
      <c r="P204" s="199"/>
      <c r="Q204" s="199"/>
      <c r="R204" s="199"/>
      <c r="S204" s="199"/>
      <c r="T204" s="200"/>
      <c r="AT204" s="194" t="s">
        <v>139</v>
      </c>
      <c r="AU204" s="194" t="s">
        <v>130</v>
      </c>
      <c r="AV204" s="191" t="s">
        <v>130</v>
      </c>
      <c r="AW204" s="191" t="s">
        <v>31</v>
      </c>
      <c r="AX204" s="191" t="s">
        <v>74</v>
      </c>
      <c r="AY204" s="194" t="s">
        <v>123</v>
      </c>
    </row>
    <row r="205" s="191" customFormat="true" ht="12.8" hidden="false" customHeight="false" outlineLevel="0" collapsed="false">
      <c r="B205" s="192"/>
      <c r="D205" s="193" t="s">
        <v>139</v>
      </c>
      <c r="E205" s="194"/>
      <c r="F205" s="195" t="s">
        <v>325</v>
      </c>
      <c r="H205" s="196" t="n">
        <v>2</v>
      </c>
      <c r="I205" s="197"/>
      <c r="L205" s="192"/>
      <c r="M205" s="198"/>
      <c r="N205" s="199"/>
      <c r="O205" s="199"/>
      <c r="P205" s="199"/>
      <c r="Q205" s="199"/>
      <c r="R205" s="199"/>
      <c r="S205" s="199"/>
      <c r="T205" s="200"/>
      <c r="AT205" s="194" t="s">
        <v>139</v>
      </c>
      <c r="AU205" s="194" t="s">
        <v>130</v>
      </c>
      <c r="AV205" s="191" t="s">
        <v>130</v>
      </c>
      <c r="AW205" s="191" t="s">
        <v>31</v>
      </c>
      <c r="AX205" s="191" t="s">
        <v>74</v>
      </c>
      <c r="AY205" s="194" t="s">
        <v>123</v>
      </c>
    </row>
    <row r="206" s="201" customFormat="true" ht="12.8" hidden="false" customHeight="false" outlineLevel="0" collapsed="false">
      <c r="B206" s="202"/>
      <c r="D206" s="193" t="s">
        <v>139</v>
      </c>
      <c r="E206" s="203"/>
      <c r="F206" s="204" t="s">
        <v>141</v>
      </c>
      <c r="H206" s="205" t="n">
        <v>5</v>
      </c>
      <c r="I206" s="206"/>
      <c r="L206" s="202"/>
      <c r="M206" s="207"/>
      <c r="N206" s="208"/>
      <c r="O206" s="208"/>
      <c r="P206" s="208"/>
      <c r="Q206" s="208"/>
      <c r="R206" s="208"/>
      <c r="S206" s="208"/>
      <c r="T206" s="209"/>
      <c r="AT206" s="203" t="s">
        <v>139</v>
      </c>
      <c r="AU206" s="203" t="s">
        <v>130</v>
      </c>
      <c r="AV206" s="201" t="s">
        <v>129</v>
      </c>
      <c r="AW206" s="201" t="s">
        <v>31</v>
      </c>
      <c r="AX206" s="201" t="s">
        <v>79</v>
      </c>
      <c r="AY206" s="203" t="s">
        <v>123</v>
      </c>
    </row>
    <row r="207" s="27" customFormat="true" ht="21.75" hidden="false" customHeight="true" outlineLevel="0" collapsed="false">
      <c r="A207" s="22"/>
      <c r="B207" s="177"/>
      <c r="C207" s="178" t="s">
        <v>326</v>
      </c>
      <c r="D207" s="178" t="s">
        <v>125</v>
      </c>
      <c r="E207" s="179" t="s">
        <v>327</v>
      </c>
      <c r="F207" s="180" t="s">
        <v>328</v>
      </c>
      <c r="G207" s="181" t="s">
        <v>157</v>
      </c>
      <c r="H207" s="182" t="n">
        <v>12</v>
      </c>
      <c r="I207" s="183"/>
      <c r="J207" s="184" t="n">
        <f aca="false">ROUND(I207*H207,2)</f>
        <v>0</v>
      </c>
      <c r="K207" s="180" t="s">
        <v>137</v>
      </c>
      <c r="L207" s="23"/>
      <c r="M207" s="185"/>
      <c r="N207" s="186" t="s">
        <v>40</v>
      </c>
      <c r="O207" s="60"/>
      <c r="P207" s="187" t="n">
        <f aca="false">O207*H207</f>
        <v>0</v>
      </c>
      <c r="Q207" s="187" t="n">
        <v>0.00019</v>
      </c>
      <c r="R207" s="187" t="n">
        <f aca="false">Q207*H207</f>
        <v>0.00228</v>
      </c>
      <c r="S207" s="187" t="n">
        <v>0</v>
      </c>
      <c r="T207" s="188" t="n">
        <f aca="false">S207*H207</f>
        <v>0</v>
      </c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R207" s="189" t="s">
        <v>200</v>
      </c>
      <c r="AT207" s="189" t="s">
        <v>125</v>
      </c>
      <c r="AU207" s="189" t="s">
        <v>130</v>
      </c>
      <c r="AY207" s="3" t="s">
        <v>123</v>
      </c>
      <c r="BE207" s="190" t="n">
        <f aca="false">IF(N207="základní",J207,0)</f>
        <v>0</v>
      </c>
      <c r="BF207" s="190" t="n">
        <f aca="false">IF(N207="snížená",J207,0)</f>
        <v>0</v>
      </c>
      <c r="BG207" s="190" t="n">
        <f aca="false">IF(N207="zákl. přenesená",J207,0)</f>
        <v>0</v>
      </c>
      <c r="BH207" s="190" t="n">
        <f aca="false">IF(N207="sníž. přenesená",J207,0)</f>
        <v>0</v>
      </c>
      <c r="BI207" s="190" t="n">
        <f aca="false">IF(N207="nulová",J207,0)</f>
        <v>0</v>
      </c>
      <c r="BJ207" s="3" t="s">
        <v>130</v>
      </c>
      <c r="BK207" s="190" t="n">
        <f aca="false">ROUND(I207*H207,2)</f>
        <v>0</v>
      </c>
      <c r="BL207" s="3" t="s">
        <v>200</v>
      </c>
      <c r="BM207" s="189" t="s">
        <v>329</v>
      </c>
    </row>
    <row r="208" s="27" customFormat="true" ht="16.5" hidden="false" customHeight="true" outlineLevel="0" collapsed="false">
      <c r="A208" s="22"/>
      <c r="B208" s="177"/>
      <c r="C208" s="178" t="s">
        <v>330</v>
      </c>
      <c r="D208" s="178" t="s">
        <v>125</v>
      </c>
      <c r="E208" s="179" t="s">
        <v>331</v>
      </c>
      <c r="F208" s="210" t="s">
        <v>332</v>
      </c>
      <c r="G208" s="181" t="s">
        <v>157</v>
      </c>
      <c r="H208" s="182" t="n">
        <v>12</v>
      </c>
      <c r="I208" s="183"/>
      <c r="J208" s="184" t="n">
        <f aca="false">ROUND(I208*H208,2)</f>
        <v>0</v>
      </c>
      <c r="K208" s="180" t="s">
        <v>137</v>
      </c>
      <c r="L208" s="23"/>
      <c r="M208" s="185"/>
      <c r="N208" s="186" t="s">
        <v>40</v>
      </c>
      <c r="O208" s="60"/>
      <c r="P208" s="187" t="n">
        <f aca="false">O208*H208</f>
        <v>0</v>
      </c>
      <c r="Q208" s="187" t="n">
        <v>1E-005</v>
      </c>
      <c r="R208" s="187" t="n">
        <f aca="false">Q208*H208</f>
        <v>0.00012</v>
      </c>
      <c r="S208" s="187" t="n">
        <v>0</v>
      </c>
      <c r="T208" s="188" t="n">
        <f aca="false">S208*H208</f>
        <v>0</v>
      </c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R208" s="189" t="s">
        <v>200</v>
      </c>
      <c r="AT208" s="189" t="s">
        <v>125</v>
      </c>
      <c r="AU208" s="189" t="s">
        <v>130</v>
      </c>
      <c r="AY208" s="3" t="s">
        <v>123</v>
      </c>
      <c r="BE208" s="190" t="n">
        <f aca="false">IF(N208="základní",J208,0)</f>
        <v>0</v>
      </c>
      <c r="BF208" s="190" t="n">
        <f aca="false">IF(N208="snížená",J208,0)</f>
        <v>0</v>
      </c>
      <c r="BG208" s="190" t="n">
        <f aca="false">IF(N208="zákl. přenesená",J208,0)</f>
        <v>0</v>
      </c>
      <c r="BH208" s="190" t="n">
        <f aca="false">IF(N208="sníž. přenesená",J208,0)</f>
        <v>0</v>
      </c>
      <c r="BI208" s="190" t="n">
        <f aca="false">IF(N208="nulová",J208,0)</f>
        <v>0</v>
      </c>
      <c r="BJ208" s="3" t="s">
        <v>130</v>
      </c>
      <c r="BK208" s="190" t="n">
        <f aca="false">ROUND(I208*H208,2)</f>
        <v>0</v>
      </c>
      <c r="BL208" s="3" t="s">
        <v>200</v>
      </c>
      <c r="BM208" s="189" t="s">
        <v>333</v>
      </c>
    </row>
    <row r="209" s="27" customFormat="true" ht="21.75" hidden="false" customHeight="true" outlineLevel="0" collapsed="false">
      <c r="A209" s="22"/>
      <c r="B209" s="177"/>
      <c r="C209" s="178" t="s">
        <v>334</v>
      </c>
      <c r="D209" s="178" t="s">
        <v>125</v>
      </c>
      <c r="E209" s="179" t="s">
        <v>335</v>
      </c>
      <c r="F209" s="180" t="s">
        <v>336</v>
      </c>
      <c r="G209" s="181" t="s">
        <v>292</v>
      </c>
      <c r="H209" s="211"/>
      <c r="I209" s="183"/>
      <c r="J209" s="184" t="n">
        <f aca="false">ROUND(I209*H209,2)</f>
        <v>0</v>
      </c>
      <c r="K209" s="180" t="s">
        <v>137</v>
      </c>
      <c r="L209" s="23"/>
      <c r="M209" s="185"/>
      <c r="N209" s="186" t="s">
        <v>40</v>
      </c>
      <c r="O209" s="60"/>
      <c r="P209" s="187" t="n">
        <f aca="false">O209*H209</f>
        <v>0</v>
      </c>
      <c r="Q209" s="187" t="n">
        <v>0</v>
      </c>
      <c r="R209" s="187" t="n">
        <f aca="false">Q209*H209</f>
        <v>0</v>
      </c>
      <c r="S209" s="187" t="n">
        <v>0</v>
      </c>
      <c r="T209" s="188" t="n">
        <f aca="false">S209*H209</f>
        <v>0</v>
      </c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R209" s="189" t="s">
        <v>200</v>
      </c>
      <c r="AT209" s="189" t="s">
        <v>125</v>
      </c>
      <c r="AU209" s="189" t="s">
        <v>130</v>
      </c>
      <c r="AY209" s="3" t="s">
        <v>123</v>
      </c>
      <c r="BE209" s="190" t="n">
        <f aca="false">IF(N209="základní",J209,0)</f>
        <v>0</v>
      </c>
      <c r="BF209" s="190" t="n">
        <f aca="false">IF(N209="snížená",J209,0)</f>
        <v>0</v>
      </c>
      <c r="BG209" s="190" t="n">
        <f aca="false">IF(N209="zákl. přenesená",J209,0)</f>
        <v>0</v>
      </c>
      <c r="BH209" s="190" t="n">
        <f aca="false">IF(N209="sníž. přenesená",J209,0)</f>
        <v>0</v>
      </c>
      <c r="BI209" s="190" t="n">
        <f aca="false">IF(N209="nulová",J209,0)</f>
        <v>0</v>
      </c>
      <c r="BJ209" s="3" t="s">
        <v>130</v>
      </c>
      <c r="BK209" s="190" t="n">
        <f aca="false">ROUND(I209*H209,2)</f>
        <v>0</v>
      </c>
      <c r="BL209" s="3" t="s">
        <v>200</v>
      </c>
      <c r="BM209" s="189" t="s">
        <v>337</v>
      </c>
    </row>
    <row r="210" s="163" customFormat="true" ht="22.8" hidden="false" customHeight="true" outlineLevel="0" collapsed="false">
      <c r="B210" s="164"/>
      <c r="D210" s="165" t="s">
        <v>73</v>
      </c>
      <c r="E210" s="175" t="s">
        <v>338</v>
      </c>
      <c r="F210" s="175" t="s">
        <v>339</v>
      </c>
      <c r="I210" s="167"/>
      <c r="J210" s="176" t="n">
        <f aca="false">BK210</f>
        <v>0</v>
      </c>
      <c r="L210" s="164"/>
      <c r="M210" s="169"/>
      <c r="N210" s="170"/>
      <c r="O210" s="170"/>
      <c r="P210" s="171" t="n">
        <f aca="false">SUM(P211:P222)</f>
        <v>0</v>
      </c>
      <c r="Q210" s="170"/>
      <c r="R210" s="171" t="n">
        <f aca="false">SUM(R211:R222)</f>
        <v>0.05799</v>
      </c>
      <c r="S210" s="170"/>
      <c r="T210" s="172" t="n">
        <f aca="false">SUM(T211:T222)</f>
        <v>0.07928</v>
      </c>
      <c r="AR210" s="165" t="s">
        <v>130</v>
      </c>
      <c r="AT210" s="173" t="s">
        <v>73</v>
      </c>
      <c r="AU210" s="173" t="s">
        <v>79</v>
      </c>
      <c r="AY210" s="165" t="s">
        <v>123</v>
      </c>
      <c r="BK210" s="174" t="n">
        <f aca="false">SUM(BK211:BK222)</f>
        <v>0</v>
      </c>
    </row>
    <row r="211" s="27" customFormat="true" ht="16.5" hidden="false" customHeight="true" outlineLevel="0" collapsed="false">
      <c r="A211" s="22"/>
      <c r="B211" s="177"/>
      <c r="C211" s="178" t="s">
        <v>340</v>
      </c>
      <c r="D211" s="178" t="s">
        <v>125</v>
      </c>
      <c r="E211" s="179" t="s">
        <v>341</v>
      </c>
      <c r="F211" s="180" t="s">
        <v>342</v>
      </c>
      <c r="G211" s="212" t="s">
        <v>343</v>
      </c>
      <c r="H211" s="182" t="n">
        <v>1</v>
      </c>
      <c r="I211" s="183"/>
      <c r="J211" s="184" t="n">
        <f aca="false">ROUND(I211*H211,2)</f>
        <v>0</v>
      </c>
      <c r="K211" s="180" t="s">
        <v>137</v>
      </c>
      <c r="L211" s="23"/>
      <c r="M211" s="185"/>
      <c r="N211" s="186" t="s">
        <v>40</v>
      </c>
      <c r="O211" s="60"/>
      <c r="P211" s="187" t="n">
        <f aca="false">O211*H211</f>
        <v>0</v>
      </c>
      <c r="Q211" s="187" t="n">
        <v>0</v>
      </c>
      <c r="R211" s="187" t="n">
        <f aca="false">Q211*H211</f>
        <v>0</v>
      </c>
      <c r="S211" s="187" t="n">
        <v>0.01946</v>
      </c>
      <c r="T211" s="188" t="n">
        <f aca="false">S211*H211</f>
        <v>0.01946</v>
      </c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R211" s="189" t="s">
        <v>200</v>
      </c>
      <c r="AT211" s="189" t="s">
        <v>125</v>
      </c>
      <c r="AU211" s="189" t="s">
        <v>130</v>
      </c>
      <c r="AY211" s="3" t="s">
        <v>123</v>
      </c>
      <c r="BE211" s="190" t="n">
        <f aca="false">IF(N211="základní",J211,0)</f>
        <v>0</v>
      </c>
      <c r="BF211" s="190" t="n">
        <f aca="false">IF(N211="snížená",J211,0)</f>
        <v>0</v>
      </c>
      <c r="BG211" s="190" t="n">
        <f aca="false">IF(N211="zákl. přenesená",J211,0)</f>
        <v>0</v>
      </c>
      <c r="BH211" s="190" t="n">
        <f aca="false">IF(N211="sníž. přenesená",J211,0)</f>
        <v>0</v>
      </c>
      <c r="BI211" s="190" t="n">
        <f aca="false">IF(N211="nulová",J211,0)</f>
        <v>0</v>
      </c>
      <c r="BJ211" s="3" t="s">
        <v>130</v>
      </c>
      <c r="BK211" s="190" t="n">
        <f aca="false">ROUND(I211*H211,2)</f>
        <v>0</v>
      </c>
      <c r="BL211" s="3" t="s">
        <v>200</v>
      </c>
      <c r="BM211" s="189" t="s">
        <v>344</v>
      </c>
    </row>
    <row r="212" s="27" customFormat="true" ht="21.75" hidden="false" customHeight="true" outlineLevel="0" collapsed="false">
      <c r="A212" s="22"/>
      <c r="B212" s="177"/>
      <c r="C212" s="178" t="s">
        <v>345</v>
      </c>
      <c r="D212" s="178" t="s">
        <v>125</v>
      </c>
      <c r="E212" s="179" t="s">
        <v>346</v>
      </c>
      <c r="F212" s="180" t="s">
        <v>347</v>
      </c>
      <c r="G212" s="212" t="s">
        <v>343</v>
      </c>
      <c r="H212" s="182" t="n">
        <v>1</v>
      </c>
      <c r="I212" s="183"/>
      <c r="J212" s="184" t="n">
        <f aca="false">ROUND(I212*H212,2)</f>
        <v>0</v>
      </c>
      <c r="K212" s="180" t="s">
        <v>137</v>
      </c>
      <c r="L212" s="23"/>
      <c r="M212" s="185"/>
      <c r="N212" s="186" t="s">
        <v>40</v>
      </c>
      <c r="O212" s="60"/>
      <c r="P212" s="187" t="n">
        <f aca="false">O212*H212</f>
        <v>0</v>
      </c>
      <c r="Q212" s="187" t="n">
        <v>0.01497</v>
      </c>
      <c r="R212" s="187" t="n">
        <f aca="false">Q212*H212</f>
        <v>0.01497</v>
      </c>
      <c r="S212" s="187" t="n">
        <v>0</v>
      </c>
      <c r="T212" s="188" t="n">
        <f aca="false">S212*H212</f>
        <v>0</v>
      </c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R212" s="189" t="s">
        <v>200</v>
      </c>
      <c r="AT212" s="189" t="s">
        <v>125</v>
      </c>
      <c r="AU212" s="189" t="s">
        <v>130</v>
      </c>
      <c r="AY212" s="3" t="s">
        <v>123</v>
      </c>
      <c r="BE212" s="190" t="n">
        <f aca="false">IF(N212="základní",J212,0)</f>
        <v>0</v>
      </c>
      <c r="BF212" s="190" t="n">
        <f aca="false">IF(N212="snížená",J212,0)</f>
        <v>0</v>
      </c>
      <c r="BG212" s="190" t="n">
        <f aca="false">IF(N212="zákl. přenesená",J212,0)</f>
        <v>0</v>
      </c>
      <c r="BH212" s="190" t="n">
        <f aca="false">IF(N212="sníž. přenesená",J212,0)</f>
        <v>0</v>
      </c>
      <c r="BI212" s="190" t="n">
        <f aca="false">IF(N212="nulová",J212,0)</f>
        <v>0</v>
      </c>
      <c r="BJ212" s="3" t="s">
        <v>130</v>
      </c>
      <c r="BK212" s="190" t="n">
        <f aca="false">ROUND(I212*H212,2)</f>
        <v>0</v>
      </c>
      <c r="BL212" s="3" t="s">
        <v>200</v>
      </c>
      <c r="BM212" s="189" t="s">
        <v>348</v>
      </c>
    </row>
    <row r="213" s="27" customFormat="true" ht="16.5" hidden="false" customHeight="true" outlineLevel="0" collapsed="false">
      <c r="A213" s="22"/>
      <c r="B213" s="177"/>
      <c r="C213" s="178" t="s">
        <v>349</v>
      </c>
      <c r="D213" s="178" t="s">
        <v>125</v>
      </c>
      <c r="E213" s="179" t="s">
        <v>350</v>
      </c>
      <c r="F213" s="180" t="s">
        <v>351</v>
      </c>
      <c r="G213" s="212" t="s">
        <v>343</v>
      </c>
      <c r="H213" s="182" t="n">
        <v>1</v>
      </c>
      <c r="I213" s="183"/>
      <c r="J213" s="184" t="n">
        <f aca="false">ROUND(I213*H213,2)</f>
        <v>0</v>
      </c>
      <c r="K213" s="180" t="s">
        <v>137</v>
      </c>
      <c r="L213" s="23"/>
      <c r="M213" s="185"/>
      <c r="N213" s="186" t="s">
        <v>40</v>
      </c>
      <c r="O213" s="60"/>
      <c r="P213" s="187" t="n">
        <f aca="false">O213*H213</f>
        <v>0</v>
      </c>
      <c r="Q213" s="187" t="n">
        <v>0</v>
      </c>
      <c r="R213" s="187" t="n">
        <f aca="false">Q213*H213</f>
        <v>0</v>
      </c>
      <c r="S213" s="187" t="n">
        <v>0.0329</v>
      </c>
      <c r="T213" s="188" t="n">
        <f aca="false">S213*H213</f>
        <v>0.0329</v>
      </c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R213" s="189" t="s">
        <v>200</v>
      </c>
      <c r="AT213" s="189" t="s">
        <v>125</v>
      </c>
      <c r="AU213" s="189" t="s">
        <v>130</v>
      </c>
      <c r="AY213" s="3" t="s">
        <v>123</v>
      </c>
      <c r="BE213" s="190" t="n">
        <f aca="false">IF(N213="základní",J213,0)</f>
        <v>0</v>
      </c>
      <c r="BF213" s="190" t="n">
        <f aca="false">IF(N213="snížená",J213,0)</f>
        <v>0</v>
      </c>
      <c r="BG213" s="190" t="n">
        <f aca="false">IF(N213="zákl. přenesená",J213,0)</f>
        <v>0</v>
      </c>
      <c r="BH213" s="190" t="n">
        <f aca="false">IF(N213="sníž. přenesená",J213,0)</f>
        <v>0</v>
      </c>
      <c r="BI213" s="190" t="n">
        <f aca="false">IF(N213="nulová",J213,0)</f>
        <v>0</v>
      </c>
      <c r="BJ213" s="3" t="s">
        <v>130</v>
      </c>
      <c r="BK213" s="190" t="n">
        <f aca="false">ROUND(I213*H213,2)</f>
        <v>0</v>
      </c>
      <c r="BL213" s="3" t="s">
        <v>200</v>
      </c>
      <c r="BM213" s="189" t="s">
        <v>352</v>
      </c>
    </row>
    <row r="214" s="27" customFormat="true" ht="33" hidden="false" customHeight="true" outlineLevel="0" collapsed="false">
      <c r="A214" s="22"/>
      <c r="B214" s="177"/>
      <c r="C214" s="178" t="s">
        <v>353</v>
      </c>
      <c r="D214" s="178" t="s">
        <v>125</v>
      </c>
      <c r="E214" s="179" t="s">
        <v>354</v>
      </c>
      <c r="F214" s="180" t="s">
        <v>355</v>
      </c>
      <c r="G214" s="212" t="s">
        <v>343</v>
      </c>
      <c r="H214" s="182" t="n">
        <v>1</v>
      </c>
      <c r="I214" s="183"/>
      <c r="J214" s="184" t="n">
        <f aca="false">ROUND(I214*H214,2)</f>
        <v>0</v>
      </c>
      <c r="K214" s="180" t="s">
        <v>137</v>
      </c>
      <c r="L214" s="23"/>
      <c r="M214" s="185"/>
      <c r="N214" s="186" t="s">
        <v>40</v>
      </c>
      <c r="O214" s="60"/>
      <c r="P214" s="187" t="n">
        <f aca="false">O214*H214</f>
        <v>0</v>
      </c>
      <c r="Q214" s="187" t="n">
        <v>0.03347</v>
      </c>
      <c r="R214" s="187" t="n">
        <f aca="false">Q214*H214</f>
        <v>0.03347</v>
      </c>
      <c r="S214" s="187" t="n">
        <v>0</v>
      </c>
      <c r="T214" s="188" t="n">
        <f aca="false">S214*H214</f>
        <v>0</v>
      </c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R214" s="189" t="s">
        <v>200</v>
      </c>
      <c r="AT214" s="189" t="s">
        <v>125</v>
      </c>
      <c r="AU214" s="189" t="s">
        <v>130</v>
      </c>
      <c r="AY214" s="3" t="s">
        <v>123</v>
      </c>
      <c r="BE214" s="190" t="n">
        <f aca="false">IF(N214="základní",J214,0)</f>
        <v>0</v>
      </c>
      <c r="BF214" s="190" t="n">
        <f aca="false">IF(N214="snížená",J214,0)</f>
        <v>0</v>
      </c>
      <c r="BG214" s="190" t="n">
        <f aca="false">IF(N214="zákl. přenesená",J214,0)</f>
        <v>0</v>
      </c>
      <c r="BH214" s="190" t="n">
        <f aca="false">IF(N214="sníž. přenesená",J214,0)</f>
        <v>0</v>
      </c>
      <c r="BI214" s="190" t="n">
        <f aca="false">IF(N214="nulová",J214,0)</f>
        <v>0</v>
      </c>
      <c r="BJ214" s="3" t="s">
        <v>130</v>
      </c>
      <c r="BK214" s="190" t="n">
        <f aca="false">ROUND(I214*H214,2)</f>
        <v>0</v>
      </c>
      <c r="BL214" s="3" t="s">
        <v>200</v>
      </c>
      <c r="BM214" s="189" t="s">
        <v>356</v>
      </c>
    </row>
    <row r="215" s="27" customFormat="true" ht="21.75" hidden="false" customHeight="true" outlineLevel="0" collapsed="false">
      <c r="A215" s="22"/>
      <c r="B215" s="177"/>
      <c r="C215" s="178" t="s">
        <v>357</v>
      </c>
      <c r="D215" s="178" t="s">
        <v>125</v>
      </c>
      <c r="E215" s="179" t="s">
        <v>358</v>
      </c>
      <c r="F215" s="180" t="s">
        <v>359</v>
      </c>
      <c r="G215" s="212" t="s">
        <v>343</v>
      </c>
      <c r="H215" s="182" t="n">
        <v>1</v>
      </c>
      <c r="I215" s="183"/>
      <c r="J215" s="184" t="n">
        <f aca="false">ROUND(I215*H215,2)</f>
        <v>0</v>
      </c>
      <c r="K215" s="180" t="s">
        <v>137</v>
      </c>
      <c r="L215" s="23"/>
      <c r="M215" s="185"/>
      <c r="N215" s="186" t="s">
        <v>40</v>
      </c>
      <c r="O215" s="60"/>
      <c r="P215" s="187" t="n">
        <f aca="false">O215*H215</f>
        <v>0</v>
      </c>
      <c r="Q215" s="187" t="n">
        <v>0</v>
      </c>
      <c r="R215" s="187" t="n">
        <f aca="false">Q215*H215</f>
        <v>0</v>
      </c>
      <c r="S215" s="187" t="n">
        <v>0.0228</v>
      </c>
      <c r="T215" s="188" t="n">
        <f aca="false">S215*H215</f>
        <v>0.0228</v>
      </c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R215" s="189" t="s">
        <v>200</v>
      </c>
      <c r="AT215" s="189" t="s">
        <v>125</v>
      </c>
      <c r="AU215" s="189" t="s">
        <v>130</v>
      </c>
      <c r="AY215" s="3" t="s">
        <v>123</v>
      </c>
      <c r="BE215" s="190" t="n">
        <f aca="false">IF(N215="základní",J215,0)</f>
        <v>0</v>
      </c>
      <c r="BF215" s="190" t="n">
        <f aca="false">IF(N215="snížená",J215,0)</f>
        <v>0</v>
      </c>
      <c r="BG215" s="190" t="n">
        <f aca="false">IF(N215="zákl. přenesená",J215,0)</f>
        <v>0</v>
      </c>
      <c r="BH215" s="190" t="n">
        <f aca="false">IF(N215="sníž. přenesená",J215,0)</f>
        <v>0</v>
      </c>
      <c r="BI215" s="190" t="n">
        <f aca="false">IF(N215="nulová",J215,0)</f>
        <v>0</v>
      </c>
      <c r="BJ215" s="3" t="s">
        <v>130</v>
      </c>
      <c r="BK215" s="190" t="n">
        <f aca="false">ROUND(I215*H215,2)</f>
        <v>0</v>
      </c>
      <c r="BL215" s="3" t="s">
        <v>200</v>
      </c>
      <c r="BM215" s="189" t="s">
        <v>360</v>
      </c>
    </row>
    <row r="216" s="27" customFormat="true" ht="21.75" hidden="false" customHeight="true" outlineLevel="0" collapsed="false">
      <c r="A216" s="22"/>
      <c r="B216" s="177"/>
      <c r="C216" s="178" t="s">
        <v>361</v>
      </c>
      <c r="D216" s="178" t="s">
        <v>125</v>
      </c>
      <c r="E216" s="179" t="s">
        <v>362</v>
      </c>
      <c r="F216" s="180" t="s">
        <v>363</v>
      </c>
      <c r="G216" s="212" t="s">
        <v>187</v>
      </c>
      <c r="H216" s="182" t="n">
        <v>1</v>
      </c>
      <c r="I216" s="183"/>
      <c r="J216" s="184" t="n">
        <f aca="false">ROUND(I216*H216,2)</f>
        <v>0</v>
      </c>
      <c r="K216" s="180" t="s">
        <v>137</v>
      </c>
      <c r="L216" s="23"/>
      <c r="M216" s="185"/>
      <c r="N216" s="186" t="s">
        <v>40</v>
      </c>
      <c r="O216" s="60"/>
      <c r="P216" s="187" t="n">
        <f aca="false">O216*H216</f>
        <v>0</v>
      </c>
      <c r="Q216" s="187" t="n">
        <v>0.00579</v>
      </c>
      <c r="R216" s="187" t="n">
        <f aca="false">Q216*H216</f>
        <v>0.00579</v>
      </c>
      <c r="S216" s="187" t="n">
        <v>0</v>
      </c>
      <c r="T216" s="188" t="n">
        <f aca="false">S216*H216</f>
        <v>0</v>
      </c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R216" s="189" t="s">
        <v>200</v>
      </c>
      <c r="AT216" s="189" t="s">
        <v>125</v>
      </c>
      <c r="AU216" s="189" t="s">
        <v>130</v>
      </c>
      <c r="AY216" s="3" t="s">
        <v>123</v>
      </c>
      <c r="BE216" s="190" t="n">
        <f aca="false">IF(N216="základní",J216,0)</f>
        <v>0</v>
      </c>
      <c r="BF216" s="190" t="n">
        <f aca="false">IF(N216="snížená",J216,0)</f>
        <v>0</v>
      </c>
      <c r="BG216" s="190" t="n">
        <f aca="false">IF(N216="zákl. přenesená",J216,0)</f>
        <v>0</v>
      </c>
      <c r="BH216" s="190" t="n">
        <f aca="false">IF(N216="sníž. přenesená",J216,0)</f>
        <v>0</v>
      </c>
      <c r="BI216" s="190" t="n">
        <f aca="false">IF(N216="nulová",J216,0)</f>
        <v>0</v>
      </c>
      <c r="BJ216" s="3" t="s">
        <v>130</v>
      </c>
      <c r="BK216" s="190" t="n">
        <f aca="false">ROUND(I216*H216,2)</f>
        <v>0</v>
      </c>
      <c r="BL216" s="3" t="s">
        <v>200</v>
      </c>
      <c r="BM216" s="189" t="s">
        <v>364</v>
      </c>
    </row>
    <row r="217" s="27" customFormat="true" ht="16.5" hidden="false" customHeight="true" outlineLevel="0" collapsed="false">
      <c r="A217" s="22"/>
      <c r="B217" s="177"/>
      <c r="C217" s="178" t="s">
        <v>365</v>
      </c>
      <c r="D217" s="178" t="s">
        <v>125</v>
      </c>
      <c r="E217" s="179" t="s">
        <v>366</v>
      </c>
      <c r="F217" s="180" t="s">
        <v>367</v>
      </c>
      <c r="G217" s="212" t="s">
        <v>343</v>
      </c>
      <c r="H217" s="182" t="n">
        <v>1</v>
      </c>
      <c r="I217" s="183"/>
      <c r="J217" s="184" t="n">
        <f aca="false">ROUND(I217*H217,2)</f>
        <v>0</v>
      </c>
      <c r="K217" s="180" t="s">
        <v>137</v>
      </c>
      <c r="L217" s="23"/>
      <c r="M217" s="185"/>
      <c r="N217" s="186" t="s">
        <v>40</v>
      </c>
      <c r="O217" s="60"/>
      <c r="P217" s="187" t="n">
        <f aca="false">O217*H217</f>
        <v>0</v>
      </c>
      <c r="Q217" s="187" t="n">
        <v>0</v>
      </c>
      <c r="R217" s="187" t="n">
        <f aca="false">Q217*H217</f>
        <v>0</v>
      </c>
      <c r="S217" s="187" t="n">
        <v>0.00156</v>
      </c>
      <c r="T217" s="188" t="n">
        <f aca="false">S217*H217</f>
        <v>0.00156</v>
      </c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R217" s="189" t="s">
        <v>200</v>
      </c>
      <c r="AT217" s="189" t="s">
        <v>125</v>
      </c>
      <c r="AU217" s="189" t="s">
        <v>130</v>
      </c>
      <c r="AY217" s="3" t="s">
        <v>123</v>
      </c>
      <c r="BE217" s="190" t="n">
        <f aca="false">IF(N217="základní",J217,0)</f>
        <v>0</v>
      </c>
      <c r="BF217" s="190" t="n">
        <f aca="false">IF(N217="snížená",J217,0)</f>
        <v>0</v>
      </c>
      <c r="BG217" s="190" t="n">
        <f aca="false">IF(N217="zákl. přenesená",J217,0)</f>
        <v>0</v>
      </c>
      <c r="BH217" s="190" t="n">
        <f aca="false">IF(N217="sníž. přenesená",J217,0)</f>
        <v>0</v>
      </c>
      <c r="BI217" s="190" t="n">
        <f aca="false">IF(N217="nulová",J217,0)</f>
        <v>0</v>
      </c>
      <c r="BJ217" s="3" t="s">
        <v>130</v>
      </c>
      <c r="BK217" s="190" t="n">
        <f aca="false">ROUND(I217*H217,2)</f>
        <v>0</v>
      </c>
      <c r="BL217" s="3" t="s">
        <v>200</v>
      </c>
      <c r="BM217" s="189" t="s">
        <v>368</v>
      </c>
    </row>
    <row r="218" s="27" customFormat="true" ht="16.5" hidden="false" customHeight="true" outlineLevel="0" collapsed="false">
      <c r="A218" s="22"/>
      <c r="B218" s="177"/>
      <c r="C218" s="178" t="s">
        <v>369</v>
      </c>
      <c r="D218" s="178" t="s">
        <v>125</v>
      </c>
      <c r="E218" s="179" t="s">
        <v>370</v>
      </c>
      <c r="F218" s="180" t="s">
        <v>371</v>
      </c>
      <c r="G218" s="212" t="s">
        <v>343</v>
      </c>
      <c r="H218" s="182" t="n">
        <v>1</v>
      </c>
      <c r="I218" s="183"/>
      <c r="J218" s="184" t="n">
        <f aca="false">ROUND(I218*H218,2)</f>
        <v>0</v>
      </c>
      <c r="K218" s="180" t="s">
        <v>137</v>
      </c>
      <c r="L218" s="23"/>
      <c r="M218" s="185"/>
      <c r="N218" s="186" t="s">
        <v>40</v>
      </c>
      <c r="O218" s="60"/>
      <c r="P218" s="187" t="n">
        <f aca="false">O218*H218</f>
        <v>0</v>
      </c>
      <c r="Q218" s="187" t="n">
        <v>0</v>
      </c>
      <c r="R218" s="187" t="n">
        <f aca="false">Q218*H218</f>
        <v>0</v>
      </c>
      <c r="S218" s="187" t="n">
        <v>0.00086</v>
      </c>
      <c r="T218" s="188" t="n">
        <f aca="false">S218*H218</f>
        <v>0.00086</v>
      </c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R218" s="189" t="s">
        <v>200</v>
      </c>
      <c r="AT218" s="189" t="s">
        <v>125</v>
      </c>
      <c r="AU218" s="189" t="s">
        <v>130</v>
      </c>
      <c r="AY218" s="3" t="s">
        <v>123</v>
      </c>
      <c r="BE218" s="190" t="n">
        <f aca="false">IF(N218="základní",J218,0)</f>
        <v>0</v>
      </c>
      <c r="BF218" s="190" t="n">
        <f aca="false">IF(N218="snížená",J218,0)</f>
        <v>0</v>
      </c>
      <c r="BG218" s="190" t="n">
        <f aca="false">IF(N218="zákl. přenesená",J218,0)</f>
        <v>0</v>
      </c>
      <c r="BH218" s="190" t="n">
        <f aca="false">IF(N218="sníž. přenesená",J218,0)</f>
        <v>0</v>
      </c>
      <c r="BI218" s="190" t="n">
        <f aca="false">IF(N218="nulová",J218,0)</f>
        <v>0</v>
      </c>
      <c r="BJ218" s="3" t="s">
        <v>130</v>
      </c>
      <c r="BK218" s="190" t="n">
        <f aca="false">ROUND(I218*H218,2)</f>
        <v>0</v>
      </c>
      <c r="BL218" s="3" t="s">
        <v>200</v>
      </c>
      <c r="BM218" s="189" t="s">
        <v>372</v>
      </c>
    </row>
    <row r="219" s="27" customFormat="true" ht="16.5" hidden="false" customHeight="true" outlineLevel="0" collapsed="false">
      <c r="A219" s="22"/>
      <c r="B219" s="177"/>
      <c r="C219" s="178" t="s">
        <v>373</v>
      </c>
      <c r="D219" s="178" t="s">
        <v>125</v>
      </c>
      <c r="E219" s="179" t="s">
        <v>374</v>
      </c>
      <c r="F219" s="180" t="s">
        <v>375</v>
      </c>
      <c r="G219" s="212" t="s">
        <v>343</v>
      </c>
      <c r="H219" s="182" t="n">
        <v>1</v>
      </c>
      <c r="I219" s="183"/>
      <c r="J219" s="184" t="n">
        <f aca="false">ROUND(I219*H219,2)</f>
        <v>0</v>
      </c>
      <c r="K219" s="180" t="s">
        <v>137</v>
      </c>
      <c r="L219" s="23"/>
      <c r="M219" s="185"/>
      <c r="N219" s="186" t="s">
        <v>40</v>
      </c>
      <c r="O219" s="60"/>
      <c r="P219" s="187" t="n">
        <f aca="false">O219*H219</f>
        <v>0</v>
      </c>
      <c r="Q219" s="187" t="n">
        <v>0.0018</v>
      </c>
      <c r="R219" s="187" t="n">
        <f aca="false">Q219*H219</f>
        <v>0.0018</v>
      </c>
      <c r="S219" s="187" t="n">
        <v>0</v>
      </c>
      <c r="T219" s="188" t="n">
        <f aca="false">S219*H219</f>
        <v>0</v>
      </c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R219" s="189" t="s">
        <v>200</v>
      </c>
      <c r="AT219" s="189" t="s">
        <v>125</v>
      </c>
      <c r="AU219" s="189" t="s">
        <v>130</v>
      </c>
      <c r="AY219" s="3" t="s">
        <v>123</v>
      </c>
      <c r="BE219" s="190" t="n">
        <f aca="false">IF(N219="základní",J219,0)</f>
        <v>0</v>
      </c>
      <c r="BF219" s="190" t="n">
        <f aca="false">IF(N219="snížená",J219,0)</f>
        <v>0</v>
      </c>
      <c r="BG219" s="190" t="n">
        <f aca="false">IF(N219="zákl. přenesená",J219,0)</f>
        <v>0</v>
      </c>
      <c r="BH219" s="190" t="n">
        <f aca="false">IF(N219="sníž. přenesená",J219,0)</f>
        <v>0</v>
      </c>
      <c r="BI219" s="190" t="n">
        <f aca="false">IF(N219="nulová",J219,0)</f>
        <v>0</v>
      </c>
      <c r="BJ219" s="3" t="s">
        <v>130</v>
      </c>
      <c r="BK219" s="190" t="n">
        <f aca="false">ROUND(I219*H219,2)</f>
        <v>0</v>
      </c>
      <c r="BL219" s="3" t="s">
        <v>200</v>
      </c>
      <c r="BM219" s="189" t="s">
        <v>376</v>
      </c>
    </row>
    <row r="220" s="27" customFormat="true" ht="21.75" hidden="false" customHeight="true" outlineLevel="0" collapsed="false">
      <c r="A220" s="22"/>
      <c r="B220" s="177"/>
      <c r="C220" s="178" t="s">
        <v>377</v>
      </c>
      <c r="D220" s="178" t="s">
        <v>125</v>
      </c>
      <c r="E220" s="179" t="s">
        <v>378</v>
      </c>
      <c r="F220" s="180" t="s">
        <v>379</v>
      </c>
      <c r="G220" s="181" t="s">
        <v>343</v>
      </c>
      <c r="H220" s="182" t="n">
        <v>1</v>
      </c>
      <c r="I220" s="183"/>
      <c r="J220" s="184" t="n">
        <f aca="false">ROUND(I220*H220,2)</f>
        <v>0</v>
      </c>
      <c r="K220" s="180" t="s">
        <v>137</v>
      </c>
      <c r="L220" s="23"/>
      <c r="M220" s="185"/>
      <c r="N220" s="186" t="s">
        <v>40</v>
      </c>
      <c r="O220" s="60"/>
      <c r="P220" s="187" t="n">
        <f aca="false">O220*H220</f>
        <v>0</v>
      </c>
      <c r="Q220" s="187" t="n">
        <v>0.00196</v>
      </c>
      <c r="R220" s="187" t="n">
        <f aca="false">Q220*H220</f>
        <v>0.00196</v>
      </c>
      <c r="S220" s="187" t="n">
        <v>0</v>
      </c>
      <c r="T220" s="188" t="n">
        <f aca="false">S220*H220</f>
        <v>0</v>
      </c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R220" s="189" t="s">
        <v>200</v>
      </c>
      <c r="AT220" s="189" t="s">
        <v>125</v>
      </c>
      <c r="AU220" s="189" t="s">
        <v>130</v>
      </c>
      <c r="AY220" s="3" t="s">
        <v>123</v>
      </c>
      <c r="BE220" s="190" t="n">
        <f aca="false">IF(N220="základní",J220,0)</f>
        <v>0</v>
      </c>
      <c r="BF220" s="190" t="n">
        <f aca="false">IF(N220="snížená",J220,0)</f>
        <v>0</v>
      </c>
      <c r="BG220" s="190" t="n">
        <f aca="false">IF(N220="zákl. přenesená",J220,0)</f>
        <v>0</v>
      </c>
      <c r="BH220" s="190" t="n">
        <f aca="false">IF(N220="sníž. přenesená",J220,0)</f>
        <v>0</v>
      </c>
      <c r="BI220" s="190" t="n">
        <f aca="false">IF(N220="nulová",J220,0)</f>
        <v>0</v>
      </c>
      <c r="BJ220" s="3" t="s">
        <v>130</v>
      </c>
      <c r="BK220" s="190" t="n">
        <f aca="false">ROUND(I220*H220,2)</f>
        <v>0</v>
      </c>
      <c r="BL220" s="3" t="s">
        <v>200</v>
      </c>
      <c r="BM220" s="189" t="s">
        <v>380</v>
      </c>
    </row>
    <row r="221" s="27" customFormat="true" ht="16.5" hidden="false" customHeight="true" outlineLevel="0" collapsed="false">
      <c r="A221" s="22"/>
      <c r="B221" s="177"/>
      <c r="C221" s="178" t="s">
        <v>381</v>
      </c>
      <c r="D221" s="178" t="s">
        <v>125</v>
      </c>
      <c r="E221" s="179" t="s">
        <v>382</v>
      </c>
      <c r="F221" s="180" t="s">
        <v>383</v>
      </c>
      <c r="G221" s="181" t="s">
        <v>187</v>
      </c>
      <c r="H221" s="182" t="n">
        <v>2</v>
      </c>
      <c r="I221" s="183"/>
      <c r="J221" s="184" t="n">
        <f aca="false">ROUND(I221*H221,2)</f>
        <v>0</v>
      </c>
      <c r="K221" s="180" t="s">
        <v>137</v>
      </c>
      <c r="L221" s="23"/>
      <c r="M221" s="185"/>
      <c r="N221" s="186" t="s">
        <v>40</v>
      </c>
      <c r="O221" s="60"/>
      <c r="P221" s="187" t="n">
        <f aca="false">O221*H221</f>
        <v>0</v>
      </c>
      <c r="Q221" s="187" t="n">
        <v>0</v>
      </c>
      <c r="R221" s="187" t="n">
        <f aca="false">Q221*H221</f>
        <v>0</v>
      </c>
      <c r="S221" s="187" t="n">
        <v>0.00085</v>
      </c>
      <c r="T221" s="188" t="n">
        <f aca="false">S221*H221</f>
        <v>0.0017</v>
      </c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R221" s="189" t="s">
        <v>200</v>
      </c>
      <c r="AT221" s="189" t="s">
        <v>125</v>
      </c>
      <c r="AU221" s="189" t="s">
        <v>130</v>
      </c>
      <c r="AY221" s="3" t="s">
        <v>123</v>
      </c>
      <c r="BE221" s="190" t="n">
        <f aca="false">IF(N221="základní",J221,0)</f>
        <v>0</v>
      </c>
      <c r="BF221" s="190" t="n">
        <f aca="false">IF(N221="snížená",J221,0)</f>
        <v>0</v>
      </c>
      <c r="BG221" s="190" t="n">
        <f aca="false">IF(N221="zákl. přenesená",J221,0)</f>
        <v>0</v>
      </c>
      <c r="BH221" s="190" t="n">
        <f aca="false">IF(N221="sníž. přenesená",J221,0)</f>
        <v>0</v>
      </c>
      <c r="BI221" s="190" t="n">
        <f aca="false">IF(N221="nulová",J221,0)</f>
        <v>0</v>
      </c>
      <c r="BJ221" s="3" t="s">
        <v>130</v>
      </c>
      <c r="BK221" s="190" t="n">
        <f aca="false">ROUND(I221*H221,2)</f>
        <v>0</v>
      </c>
      <c r="BL221" s="3" t="s">
        <v>200</v>
      </c>
      <c r="BM221" s="189" t="s">
        <v>384</v>
      </c>
    </row>
    <row r="222" s="27" customFormat="true" ht="21.75" hidden="false" customHeight="true" outlineLevel="0" collapsed="false">
      <c r="A222" s="22"/>
      <c r="B222" s="177"/>
      <c r="C222" s="178" t="s">
        <v>385</v>
      </c>
      <c r="D222" s="178" t="s">
        <v>125</v>
      </c>
      <c r="E222" s="179" t="s">
        <v>386</v>
      </c>
      <c r="F222" s="180" t="s">
        <v>387</v>
      </c>
      <c r="G222" s="181" t="s">
        <v>292</v>
      </c>
      <c r="H222" s="211"/>
      <c r="I222" s="183"/>
      <c r="J222" s="184" t="n">
        <f aca="false">ROUND(I222*H222,2)</f>
        <v>0</v>
      </c>
      <c r="K222" s="180" t="s">
        <v>137</v>
      </c>
      <c r="L222" s="23"/>
      <c r="M222" s="185"/>
      <c r="N222" s="186" t="s">
        <v>40</v>
      </c>
      <c r="O222" s="60"/>
      <c r="P222" s="187" t="n">
        <f aca="false">O222*H222</f>
        <v>0</v>
      </c>
      <c r="Q222" s="187" t="n">
        <v>0</v>
      </c>
      <c r="R222" s="187" t="n">
        <f aca="false">Q222*H222</f>
        <v>0</v>
      </c>
      <c r="S222" s="187" t="n">
        <v>0</v>
      </c>
      <c r="T222" s="188" t="n">
        <f aca="false">S222*H222</f>
        <v>0</v>
      </c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R222" s="189" t="s">
        <v>200</v>
      </c>
      <c r="AT222" s="189" t="s">
        <v>125</v>
      </c>
      <c r="AU222" s="189" t="s">
        <v>130</v>
      </c>
      <c r="AY222" s="3" t="s">
        <v>123</v>
      </c>
      <c r="BE222" s="190" t="n">
        <f aca="false">IF(N222="základní",J222,0)</f>
        <v>0</v>
      </c>
      <c r="BF222" s="190" t="n">
        <f aca="false">IF(N222="snížená",J222,0)</f>
        <v>0</v>
      </c>
      <c r="BG222" s="190" t="n">
        <f aca="false">IF(N222="zákl. přenesená",J222,0)</f>
        <v>0</v>
      </c>
      <c r="BH222" s="190" t="n">
        <f aca="false">IF(N222="sníž. přenesená",J222,0)</f>
        <v>0</v>
      </c>
      <c r="BI222" s="190" t="n">
        <f aca="false">IF(N222="nulová",J222,0)</f>
        <v>0</v>
      </c>
      <c r="BJ222" s="3" t="s">
        <v>130</v>
      </c>
      <c r="BK222" s="190" t="n">
        <f aca="false">ROUND(I222*H222,2)</f>
        <v>0</v>
      </c>
      <c r="BL222" s="3" t="s">
        <v>200</v>
      </c>
      <c r="BM222" s="189" t="s">
        <v>388</v>
      </c>
    </row>
    <row r="223" s="163" customFormat="true" ht="22.8" hidden="false" customHeight="true" outlineLevel="0" collapsed="false">
      <c r="B223" s="164"/>
      <c r="D223" s="165" t="s">
        <v>73</v>
      </c>
      <c r="E223" s="175" t="s">
        <v>389</v>
      </c>
      <c r="F223" s="175" t="s">
        <v>390</v>
      </c>
      <c r="I223" s="167"/>
      <c r="J223" s="176" t="n">
        <f aca="false">BK223</f>
        <v>0</v>
      </c>
      <c r="L223" s="164"/>
      <c r="M223" s="169"/>
      <c r="N223" s="170"/>
      <c r="O223" s="170"/>
      <c r="P223" s="171" t="n">
        <f aca="false">SUM(P224:P225)</f>
        <v>0</v>
      </c>
      <c r="Q223" s="170"/>
      <c r="R223" s="171" t="n">
        <f aca="false">SUM(R224:R225)</f>
        <v>0.0251</v>
      </c>
      <c r="S223" s="170"/>
      <c r="T223" s="172" t="n">
        <f aca="false">SUM(T224:T225)</f>
        <v>0</v>
      </c>
      <c r="AR223" s="165" t="s">
        <v>130</v>
      </c>
      <c r="AT223" s="173" t="s">
        <v>73</v>
      </c>
      <c r="AU223" s="173" t="s">
        <v>79</v>
      </c>
      <c r="AY223" s="165" t="s">
        <v>123</v>
      </c>
      <c r="BK223" s="174" t="n">
        <f aca="false">SUM(BK224:BK225)</f>
        <v>0</v>
      </c>
    </row>
    <row r="224" s="27" customFormat="true" ht="21.75" hidden="false" customHeight="true" outlineLevel="0" collapsed="false">
      <c r="A224" s="22"/>
      <c r="B224" s="177"/>
      <c r="C224" s="178" t="s">
        <v>391</v>
      </c>
      <c r="D224" s="178" t="s">
        <v>125</v>
      </c>
      <c r="E224" s="179" t="s">
        <v>392</v>
      </c>
      <c r="F224" s="180" t="s">
        <v>393</v>
      </c>
      <c r="G224" s="181" t="s">
        <v>187</v>
      </c>
      <c r="H224" s="182" t="n">
        <v>1</v>
      </c>
      <c r="I224" s="183"/>
      <c r="J224" s="184" t="n">
        <f aca="false">ROUND(I224*H224,2)</f>
        <v>0</v>
      </c>
      <c r="K224" s="180" t="s">
        <v>137</v>
      </c>
      <c r="L224" s="23"/>
      <c r="M224" s="185"/>
      <c r="N224" s="186" t="s">
        <v>40</v>
      </c>
      <c r="O224" s="60"/>
      <c r="P224" s="187" t="n">
        <f aca="false">O224*H224</f>
        <v>0</v>
      </c>
      <c r="Q224" s="187" t="n">
        <v>0.0251</v>
      </c>
      <c r="R224" s="187" t="n">
        <f aca="false">Q224*H224</f>
        <v>0.0251</v>
      </c>
      <c r="S224" s="187" t="n">
        <v>0</v>
      </c>
      <c r="T224" s="188" t="n">
        <f aca="false">S224*H224</f>
        <v>0</v>
      </c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R224" s="189" t="s">
        <v>200</v>
      </c>
      <c r="AT224" s="189" t="s">
        <v>125</v>
      </c>
      <c r="AU224" s="189" t="s">
        <v>130</v>
      </c>
      <c r="AY224" s="3" t="s">
        <v>123</v>
      </c>
      <c r="BE224" s="190" t="n">
        <f aca="false">IF(N224="základní",J224,0)</f>
        <v>0</v>
      </c>
      <c r="BF224" s="190" t="n">
        <f aca="false">IF(N224="snížená",J224,0)</f>
        <v>0</v>
      </c>
      <c r="BG224" s="190" t="n">
        <f aca="false">IF(N224="zákl. přenesená",J224,0)</f>
        <v>0</v>
      </c>
      <c r="BH224" s="190" t="n">
        <f aca="false">IF(N224="sníž. přenesená",J224,0)</f>
        <v>0</v>
      </c>
      <c r="BI224" s="190" t="n">
        <f aca="false">IF(N224="nulová",J224,0)</f>
        <v>0</v>
      </c>
      <c r="BJ224" s="3" t="s">
        <v>130</v>
      </c>
      <c r="BK224" s="190" t="n">
        <f aca="false">ROUND(I224*H224,2)</f>
        <v>0</v>
      </c>
      <c r="BL224" s="3" t="s">
        <v>200</v>
      </c>
      <c r="BM224" s="189" t="s">
        <v>394</v>
      </c>
    </row>
    <row r="225" s="27" customFormat="true" ht="21.75" hidden="false" customHeight="true" outlineLevel="0" collapsed="false">
      <c r="A225" s="22"/>
      <c r="B225" s="177"/>
      <c r="C225" s="178" t="s">
        <v>395</v>
      </c>
      <c r="D225" s="178" t="s">
        <v>125</v>
      </c>
      <c r="E225" s="179" t="s">
        <v>396</v>
      </c>
      <c r="F225" s="180" t="s">
        <v>397</v>
      </c>
      <c r="G225" s="181" t="s">
        <v>292</v>
      </c>
      <c r="H225" s="211"/>
      <c r="I225" s="183"/>
      <c r="J225" s="184" t="n">
        <f aca="false">ROUND(I225*H225,2)</f>
        <v>0</v>
      </c>
      <c r="K225" s="180" t="s">
        <v>137</v>
      </c>
      <c r="L225" s="23"/>
      <c r="M225" s="185"/>
      <c r="N225" s="186" t="s">
        <v>40</v>
      </c>
      <c r="O225" s="60"/>
      <c r="P225" s="187" t="n">
        <f aca="false">O225*H225</f>
        <v>0</v>
      </c>
      <c r="Q225" s="187" t="n">
        <v>0</v>
      </c>
      <c r="R225" s="187" t="n">
        <f aca="false">Q225*H225</f>
        <v>0</v>
      </c>
      <c r="S225" s="187" t="n">
        <v>0</v>
      </c>
      <c r="T225" s="188" t="n">
        <f aca="false">S225*H225</f>
        <v>0</v>
      </c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R225" s="189" t="s">
        <v>200</v>
      </c>
      <c r="AT225" s="189" t="s">
        <v>125</v>
      </c>
      <c r="AU225" s="189" t="s">
        <v>130</v>
      </c>
      <c r="AY225" s="3" t="s">
        <v>123</v>
      </c>
      <c r="BE225" s="190" t="n">
        <f aca="false">IF(N225="základní",J225,0)</f>
        <v>0</v>
      </c>
      <c r="BF225" s="190" t="n">
        <f aca="false">IF(N225="snížená",J225,0)</f>
        <v>0</v>
      </c>
      <c r="BG225" s="190" t="n">
        <f aca="false">IF(N225="zákl. přenesená",J225,0)</f>
        <v>0</v>
      </c>
      <c r="BH225" s="190" t="n">
        <f aca="false">IF(N225="sníž. přenesená",J225,0)</f>
        <v>0</v>
      </c>
      <c r="BI225" s="190" t="n">
        <f aca="false">IF(N225="nulová",J225,0)</f>
        <v>0</v>
      </c>
      <c r="BJ225" s="3" t="s">
        <v>130</v>
      </c>
      <c r="BK225" s="190" t="n">
        <f aca="false">ROUND(I225*H225,2)</f>
        <v>0</v>
      </c>
      <c r="BL225" s="3" t="s">
        <v>200</v>
      </c>
      <c r="BM225" s="189" t="s">
        <v>398</v>
      </c>
    </row>
    <row r="226" s="163" customFormat="true" ht="22.8" hidden="false" customHeight="true" outlineLevel="0" collapsed="false">
      <c r="B226" s="164"/>
      <c r="D226" s="165" t="s">
        <v>73</v>
      </c>
      <c r="E226" s="175" t="s">
        <v>399</v>
      </c>
      <c r="F226" s="175" t="s">
        <v>400</v>
      </c>
      <c r="I226" s="167"/>
      <c r="J226" s="176" t="n">
        <f aca="false">BK226</f>
        <v>0</v>
      </c>
      <c r="L226" s="164"/>
      <c r="M226" s="169"/>
      <c r="N226" s="170"/>
      <c r="O226" s="170"/>
      <c r="P226" s="171" t="n">
        <f aca="false">SUM(P227:P248)</f>
        <v>0</v>
      </c>
      <c r="Q226" s="170"/>
      <c r="R226" s="171" t="n">
        <f aca="false">SUM(R227:R248)</f>
        <v>0.00555</v>
      </c>
      <c r="S226" s="170"/>
      <c r="T226" s="172" t="n">
        <f aca="false">SUM(T227:T248)</f>
        <v>0</v>
      </c>
      <c r="AR226" s="165" t="s">
        <v>130</v>
      </c>
      <c r="AT226" s="173" t="s">
        <v>73</v>
      </c>
      <c r="AU226" s="173" t="s">
        <v>79</v>
      </c>
      <c r="AY226" s="165" t="s">
        <v>123</v>
      </c>
      <c r="BK226" s="174" t="n">
        <f aca="false">SUM(BK227:BK248)</f>
        <v>0</v>
      </c>
    </row>
    <row r="227" s="27" customFormat="true" ht="21.75" hidden="false" customHeight="true" outlineLevel="0" collapsed="false">
      <c r="A227" s="22"/>
      <c r="B227" s="177"/>
      <c r="C227" s="178" t="s">
        <v>401</v>
      </c>
      <c r="D227" s="178" t="s">
        <v>125</v>
      </c>
      <c r="E227" s="179" t="s">
        <v>402</v>
      </c>
      <c r="F227" s="180" t="s">
        <v>403</v>
      </c>
      <c r="G227" s="181" t="s">
        <v>157</v>
      </c>
      <c r="H227" s="182" t="n">
        <v>3</v>
      </c>
      <c r="I227" s="183"/>
      <c r="J227" s="184" t="n">
        <f aca="false">ROUND(I227*H227,2)</f>
        <v>0</v>
      </c>
      <c r="K227" s="180" t="s">
        <v>137</v>
      </c>
      <c r="L227" s="23"/>
      <c r="M227" s="185"/>
      <c r="N227" s="186" t="s">
        <v>40</v>
      </c>
      <c r="O227" s="60"/>
      <c r="P227" s="187" t="n">
        <f aca="false">O227*H227</f>
        <v>0</v>
      </c>
      <c r="Q227" s="187" t="n">
        <v>0</v>
      </c>
      <c r="R227" s="187" t="n">
        <f aca="false">Q227*H227</f>
        <v>0</v>
      </c>
      <c r="S227" s="187" t="n">
        <v>0</v>
      </c>
      <c r="T227" s="188" t="n">
        <f aca="false">S227*H227</f>
        <v>0</v>
      </c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R227" s="189" t="s">
        <v>200</v>
      </c>
      <c r="AT227" s="189" t="s">
        <v>125</v>
      </c>
      <c r="AU227" s="189" t="s">
        <v>130</v>
      </c>
      <c r="AY227" s="3" t="s">
        <v>123</v>
      </c>
      <c r="BE227" s="190" t="n">
        <f aca="false">IF(N227="základní",J227,0)</f>
        <v>0</v>
      </c>
      <c r="BF227" s="190" t="n">
        <f aca="false">IF(N227="snížená",J227,0)</f>
        <v>0</v>
      </c>
      <c r="BG227" s="190" t="n">
        <f aca="false">IF(N227="zákl. přenesená",J227,0)</f>
        <v>0</v>
      </c>
      <c r="BH227" s="190" t="n">
        <f aca="false">IF(N227="sníž. přenesená",J227,0)</f>
        <v>0</v>
      </c>
      <c r="BI227" s="190" t="n">
        <f aca="false">IF(N227="nulová",J227,0)</f>
        <v>0</v>
      </c>
      <c r="BJ227" s="3" t="s">
        <v>130</v>
      </c>
      <c r="BK227" s="190" t="n">
        <f aca="false">ROUND(I227*H227,2)</f>
        <v>0</v>
      </c>
      <c r="BL227" s="3" t="s">
        <v>200</v>
      </c>
      <c r="BM227" s="189" t="s">
        <v>404</v>
      </c>
    </row>
    <row r="228" s="27" customFormat="true" ht="16.5" hidden="false" customHeight="true" outlineLevel="0" collapsed="false">
      <c r="A228" s="22"/>
      <c r="B228" s="177"/>
      <c r="C228" s="213" t="s">
        <v>405</v>
      </c>
      <c r="D228" s="213" t="s">
        <v>406</v>
      </c>
      <c r="E228" s="214" t="s">
        <v>407</v>
      </c>
      <c r="F228" s="215" t="s">
        <v>408</v>
      </c>
      <c r="G228" s="216" t="s">
        <v>157</v>
      </c>
      <c r="H228" s="217" t="n">
        <v>3</v>
      </c>
      <c r="I228" s="218"/>
      <c r="J228" s="219" t="n">
        <f aca="false">ROUND(I228*H228,2)</f>
        <v>0</v>
      </c>
      <c r="K228" s="215" t="s">
        <v>137</v>
      </c>
      <c r="L228" s="220"/>
      <c r="M228" s="221"/>
      <c r="N228" s="222" t="s">
        <v>40</v>
      </c>
      <c r="O228" s="60"/>
      <c r="P228" s="187" t="n">
        <f aca="false">O228*H228</f>
        <v>0</v>
      </c>
      <c r="Q228" s="187" t="n">
        <v>7E-005</v>
      </c>
      <c r="R228" s="187" t="n">
        <f aca="false">Q228*H228</f>
        <v>0.00021</v>
      </c>
      <c r="S228" s="187" t="n">
        <v>0</v>
      </c>
      <c r="T228" s="188" t="n">
        <f aca="false">S228*H228</f>
        <v>0</v>
      </c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R228" s="189" t="s">
        <v>277</v>
      </c>
      <c r="AT228" s="189" t="s">
        <v>406</v>
      </c>
      <c r="AU228" s="189" t="s">
        <v>130</v>
      </c>
      <c r="AY228" s="3" t="s">
        <v>123</v>
      </c>
      <c r="BE228" s="190" t="n">
        <f aca="false">IF(N228="základní",J228,0)</f>
        <v>0</v>
      </c>
      <c r="BF228" s="190" t="n">
        <f aca="false">IF(N228="snížená",J228,0)</f>
        <v>0</v>
      </c>
      <c r="BG228" s="190" t="n">
        <f aca="false">IF(N228="zákl. přenesená",J228,0)</f>
        <v>0</v>
      </c>
      <c r="BH228" s="190" t="n">
        <f aca="false">IF(N228="sníž. přenesená",J228,0)</f>
        <v>0</v>
      </c>
      <c r="BI228" s="190" t="n">
        <f aca="false">IF(N228="nulová",J228,0)</f>
        <v>0</v>
      </c>
      <c r="BJ228" s="3" t="s">
        <v>130</v>
      </c>
      <c r="BK228" s="190" t="n">
        <f aca="false">ROUND(I228*H228,2)</f>
        <v>0</v>
      </c>
      <c r="BL228" s="3" t="s">
        <v>200</v>
      </c>
      <c r="BM228" s="189" t="s">
        <v>409</v>
      </c>
    </row>
    <row r="229" s="27" customFormat="true" ht="16.5" hidden="false" customHeight="true" outlineLevel="0" collapsed="false">
      <c r="A229" s="22"/>
      <c r="B229" s="177"/>
      <c r="C229" s="178" t="s">
        <v>410</v>
      </c>
      <c r="D229" s="178" t="s">
        <v>125</v>
      </c>
      <c r="E229" s="179" t="s">
        <v>411</v>
      </c>
      <c r="F229" s="180" t="s">
        <v>412</v>
      </c>
      <c r="G229" s="181" t="s">
        <v>187</v>
      </c>
      <c r="H229" s="182" t="n">
        <v>4</v>
      </c>
      <c r="I229" s="183"/>
      <c r="J229" s="184" t="n">
        <f aca="false">ROUND(I229*H229,2)</f>
        <v>0</v>
      </c>
      <c r="K229" s="180" t="s">
        <v>137</v>
      </c>
      <c r="L229" s="23"/>
      <c r="M229" s="185"/>
      <c r="N229" s="186" t="s">
        <v>40</v>
      </c>
      <c r="O229" s="60"/>
      <c r="P229" s="187" t="n">
        <f aca="false">O229*H229</f>
        <v>0</v>
      </c>
      <c r="Q229" s="187" t="n">
        <v>0</v>
      </c>
      <c r="R229" s="187" t="n">
        <f aca="false">Q229*H229</f>
        <v>0</v>
      </c>
      <c r="S229" s="187" t="n">
        <v>0</v>
      </c>
      <c r="T229" s="188" t="n">
        <f aca="false">S229*H229</f>
        <v>0</v>
      </c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R229" s="189" t="s">
        <v>200</v>
      </c>
      <c r="AT229" s="189" t="s">
        <v>125</v>
      </c>
      <c r="AU229" s="189" t="s">
        <v>130</v>
      </c>
      <c r="AY229" s="3" t="s">
        <v>123</v>
      </c>
      <c r="BE229" s="190" t="n">
        <f aca="false">IF(N229="základní",J229,0)</f>
        <v>0</v>
      </c>
      <c r="BF229" s="190" t="n">
        <f aca="false">IF(N229="snížená",J229,0)</f>
        <v>0</v>
      </c>
      <c r="BG229" s="190" t="n">
        <f aca="false">IF(N229="zákl. přenesená",J229,0)</f>
        <v>0</v>
      </c>
      <c r="BH229" s="190" t="n">
        <f aca="false">IF(N229="sníž. přenesená",J229,0)</f>
        <v>0</v>
      </c>
      <c r="BI229" s="190" t="n">
        <f aca="false">IF(N229="nulová",J229,0)</f>
        <v>0</v>
      </c>
      <c r="BJ229" s="3" t="s">
        <v>130</v>
      </c>
      <c r="BK229" s="190" t="n">
        <f aca="false">ROUND(I229*H229,2)</f>
        <v>0</v>
      </c>
      <c r="BL229" s="3" t="s">
        <v>200</v>
      </c>
      <c r="BM229" s="189" t="s">
        <v>413</v>
      </c>
    </row>
    <row r="230" s="27" customFormat="true" ht="16.5" hidden="false" customHeight="true" outlineLevel="0" collapsed="false">
      <c r="A230" s="22"/>
      <c r="B230" s="177"/>
      <c r="C230" s="213" t="s">
        <v>414</v>
      </c>
      <c r="D230" s="213" t="s">
        <v>406</v>
      </c>
      <c r="E230" s="214" t="s">
        <v>415</v>
      </c>
      <c r="F230" s="215" t="s">
        <v>416</v>
      </c>
      <c r="G230" s="216" t="s">
        <v>187</v>
      </c>
      <c r="H230" s="217" t="n">
        <v>3</v>
      </c>
      <c r="I230" s="218"/>
      <c r="J230" s="219" t="n">
        <f aca="false">ROUND(I230*H230,2)</f>
        <v>0</v>
      </c>
      <c r="K230" s="215" t="s">
        <v>137</v>
      </c>
      <c r="L230" s="220"/>
      <c r="M230" s="221"/>
      <c r="N230" s="222" t="s">
        <v>40</v>
      </c>
      <c r="O230" s="60"/>
      <c r="P230" s="187" t="n">
        <f aca="false">O230*H230</f>
        <v>0</v>
      </c>
      <c r="Q230" s="187" t="n">
        <v>3E-005</v>
      </c>
      <c r="R230" s="187" t="n">
        <f aca="false">Q230*H230</f>
        <v>9E-005</v>
      </c>
      <c r="S230" s="187" t="n">
        <v>0</v>
      </c>
      <c r="T230" s="188" t="n">
        <f aca="false">S230*H230</f>
        <v>0</v>
      </c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R230" s="189" t="s">
        <v>277</v>
      </c>
      <c r="AT230" s="189" t="s">
        <v>406</v>
      </c>
      <c r="AU230" s="189" t="s">
        <v>130</v>
      </c>
      <c r="AY230" s="3" t="s">
        <v>123</v>
      </c>
      <c r="BE230" s="190" t="n">
        <f aca="false">IF(N230="základní",J230,0)</f>
        <v>0</v>
      </c>
      <c r="BF230" s="190" t="n">
        <f aca="false">IF(N230="snížená",J230,0)</f>
        <v>0</v>
      </c>
      <c r="BG230" s="190" t="n">
        <f aca="false">IF(N230="zákl. přenesená",J230,0)</f>
        <v>0</v>
      </c>
      <c r="BH230" s="190" t="n">
        <f aca="false">IF(N230="sníž. přenesená",J230,0)</f>
        <v>0</v>
      </c>
      <c r="BI230" s="190" t="n">
        <f aca="false">IF(N230="nulová",J230,0)</f>
        <v>0</v>
      </c>
      <c r="BJ230" s="3" t="s">
        <v>130</v>
      </c>
      <c r="BK230" s="190" t="n">
        <f aca="false">ROUND(I230*H230,2)</f>
        <v>0</v>
      </c>
      <c r="BL230" s="3" t="s">
        <v>200</v>
      </c>
      <c r="BM230" s="189" t="s">
        <v>417</v>
      </c>
    </row>
    <row r="231" s="27" customFormat="true" ht="21.75" hidden="false" customHeight="true" outlineLevel="0" collapsed="false">
      <c r="A231" s="22"/>
      <c r="B231" s="177"/>
      <c r="C231" s="213" t="s">
        <v>418</v>
      </c>
      <c r="D231" s="213" t="s">
        <v>406</v>
      </c>
      <c r="E231" s="214" t="s">
        <v>419</v>
      </c>
      <c r="F231" s="215" t="s">
        <v>420</v>
      </c>
      <c r="G231" s="216" t="s">
        <v>187</v>
      </c>
      <c r="H231" s="217" t="n">
        <v>1</v>
      </c>
      <c r="I231" s="218"/>
      <c r="J231" s="219" t="n">
        <f aca="false">ROUND(I231*H231,2)</f>
        <v>0</v>
      </c>
      <c r="K231" s="215" t="s">
        <v>137</v>
      </c>
      <c r="L231" s="220"/>
      <c r="M231" s="221"/>
      <c r="N231" s="222" t="s">
        <v>40</v>
      </c>
      <c r="O231" s="60"/>
      <c r="P231" s="187" t="n">
        <f aca="false">O231*H231</f>
        <v>0</v>
      </c>
      <c r="Q231" s="187" t="n">
        <v>0.00014</v>
      </c>
      <c r="R231" s="187" t="n">
        <f aca="false">Q231*H231</f>
        <v>0.00014</v>
      </c>
      <c r="S231" s="187" t="n">
        <v>0</v>
      </c>
      <c r="T231" s="188" t="n">
        <f aca="false">S231*H231</f>
        <v>0</v>
      </c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R231" s="189" t="s">
        <v>277</v>
      </c>
      <c r="AT231" s="189" t="s">
        <v>406</v>
      </c>
      <c r="AU231" s="189" t="s">
        <v>130</v>
      </c>
      <c r="AY231" s="3" t="s">
        <v>123</v>
      </c>
      <c r="BE231" s="190" t="n">
        <f aca="false">IF(N231="základní",J231,0)</f>
        <v>0</v>
      </c>
      <c r="BF231" s="190" t="n">
        <f aca="false">IF(N231="snížená",J231,0)</f>
        <v>0</v>
      </c>
      <c r="BG231" s="190" t="n">
        <f aca="false">IF(N231="zákl. přenesená",J231,0)</f>
        <v>0</v>
      </c>
      <c r="BH231" s="190" t="n">
        <f aca="false">IF(N231="sníž. přenesená",J231,0)</f>
        <v>0</v>
      </c>
      <c r="BI231" s="190" t="n">
        <f aca="false">IF(N231="nulová",J231,0)</f>
        <v>0</v>
      </c>
      <c r="BJ231" s="3" t="s">
        <v>130</v>
      </c>
      <c r="BK231" s="190" t="n">
        <f aca="false">ROUND(I231*H231,2)</f>
        <v>0</v>
      </c>
      <c r="BL231" s="3" t="s">
        <v>200</v>
      </c>
      <c r="BM231" s="189" t="s">
        <v>421</v>
      </c>
    </row>
    <row r="232" s="27" customFormat="true" ht="21.75" hidden="false" customHeight="true" outlineLevel="0" collapsed="false">
      <c r="A232" s="22"/>
      <c r="B232" s="177"/>
      <c r="C232" s="178" t="s">
        <v>422</v>
      </c>
      <c r="D232" s="178" t="s">
        <v>125</v>
      </c>
      <c r="E232" s="179" t="s">
        <v>423</v>
      </c>
      <c r="F232" s="180" t="s">
        <v>424</v>
      </c>
      <c r="G232" s="181" t="s">
        <v>157</v>
      </c>
      <c r="H232" s="182" t="n">
        <v>3</v>
      </c>
      <c r="I232" s="183"/>
      <c r="J232" s="184" t="n">
        <f aca="false">ROUND(I232*H232,2)</f>
        <v>0</v>
      </c>
      <c r="K232" s="180" t="s">
        <v>137</v>
      </c>
      <c r="L232" s="23"/>
      <c r="M232" s="185"/>
      <c r="N232" s="186" t="s">
        <v>40</v>
      </c>
      <c r="O232" s="60"/>
      <c r="P232" s="187" t="n">
        <f aca="false">O232*H232</f>
        <v>0</v>
      </c>
      <c r="Q232" s="187" t="n">
        <v>0</v>
      </c>
      <c r="R232" s="187" t="n">
        <f aca="false">Q232*H232</f>
        <v>0</v>
      </c>
      <c r="S232" s="187" t="n">
        <v>0</v>
      </c>
      <c r="T232" s="188" t="n">
        <f aca="false">S232*H232</f>
        <v>0</v>
      </c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R232" s="189" t="s">
        <v>200</v>
      </c>
      <c r="AT232" s="189" t="s">
        <v>125</v>
      </c>
      <c r="AU232" s="189" t="s">
        <v>130</v>
      </c>
      <c r="AY232" s="3" t="s">
        <v>123</v>
      </c>
      <c r="BE232" s="190" t="n">
        <f aca="false">IF(N232="základní",J232,0)</f>
        <v>0</v>
      </c>
      <c r="BF232" s="190" t="n">
        <f aca="false">IF(N232="snížená",J232,0)</f>
        <v>0</v>
      </c>
      <c r="BG232" s="190" t="n">
        <f aca="false">IF(N232="zákl. přenesená",J232,0)</f>
        <v>0</v>
      </c>
      <c r="BH232" s="190" t="n">
        <f aca="false">IF(N232="sníž. přenesená",J232,0)</f>
        <v>0</v>
      </c>
      <c r="BI232" s="190" t="n">
        <f aca="false">IF(N232="nulová",J232,0)</f>
        <v>0</v>
      </c>
      <c r="BJ232" s="3" t="s">
        <v>130</v>
      </c>
      <c r="BK232" s="190" t="n">
        <f aca="false">ROUND(I232*H232,2)</f>
        <v>0</v>
      </c>
      <c r="BL232" s="3" t="s">
        <v>200</v>
      </c>
      <c r="BM232" s="189" t="s">
        <v>425</v>
      </c>
    </row>
    <row r="233" s="27" customFormat="true" ht="16.5" hidden="false" customHeight="true" outlineLevel="0" collapsed="false">
      <c r="A233" s="22"/>
      <c r="B233" s="177"/>
      <c r="C233" s="213" t="s">
        <v>426</v>
      </c>
      <c r="D233" s="213" t="s">
        <v>406</v>
      </c>
      <c r="E233" s="214" t="s">
        <v>427</v>
      </c>
      <c r="F233" s="215" t="s">
        <v>428</v>
      </c>
      <c r="G233" s="216" t="s">
        <v>157</v>
      </c>
      <c r="H233" s="217" t="n">
        <v>3</v>
      </c>
      <c r="I233" s="218"/>
      <c r="J233" s="219" t="n">
        <f aca="false">ROUND(I233*H233,2)</f>
        <v>0</v>
      </c>
      <c r="K233" s="215" t="s">
        <v>137</v>
      </c>
      <c r="L233" s="220"/>
      <c r="M233" s="221"/>
      <c r="N233" s="222" t="s">
        <v>40</v>
      </c>
      <c r="O233" s="60"/>
      <c r="P233" s="187" t="n">
        <f aca="false">O233*H233</f>
        <v>0</v>
      </c>
      <c r="Q233" s="187" t="n">
        <v>4E-005</v>
      </c>
      <c r="R233" s="187" t="n">
        <f aca="false">Q233*H233</f>
        <v>0.00012</v>
      </c>
      <c r="S233" s="187" t="n">
        <v>0</v>
      </c>
      <c r="T233" s="188" t="n">
        <f aca="false">S233*H233</f>
        <v>0</v>
      </c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R233" s="189" t="s">
        <v>277</v>
      </c>
      <c r="AT233" s="189" t="s">
        <v>406</v>
      </c>
      <c r="AU233" s="189" t="s">
        <v>130</v>
      </c>
      <c r="AY233" s="3" t="s">
        <v>123</v>
      </c>
      <c r="BE233" s="190" t="n">
        <f aca="false">IF(N233="základní",J233,0)</f>
        <v>0</v>
      </c>
      <c r="BF233" s="190" t="n">
        <f aca="false">IF(N233="snížená",J233,0)</f>
        <v>0</v>
      </c>
      <c r="BG233" s="190" t="n">
        <f aca="false">IF(N233="zákl. přenesená",J233,0)</f>
        <v>0</v>
      </c>
      <c r="BH233" s="190" t="n">
        <f aca="false">IF(N233="sníž. přenesená",J233,0)</f>
        <v>0</v>
      </c>
      <c r="BI233" s="190" t="n">
        <f aca="false">IF(N233="nulová",J233,0)</f>
        <v>0</v>
      </c>
      <c r="BJ233" s="3" t="s">
        <v>130</v>
      </c>
      <c r="BK233" s="190" t="n">
        <f aca="false">ROUND(I233*H233,2)</f>
        <v>0</v>
      </c>
      <c r="BL233" s="3" t="s">
        <v>200</v>
      </c>
      <c r="BM233" s="189" t="s">
        <v>429</v>
      </c>
    </row>
    <row r="234" s="27" customFormat="true" ht="21.75" hidden="false" customHeight="true" outlineLevel="0" collapsed="false">
      <c r="A234" s="22"/>
      <c r="B234" s="177"/>
      <c r="C234" s="178" t="s">
        <v>430</v>
      </c>
      <c r="D234" s="178" t="s">
        <v>125</v>
      </c>
      <c r="E234" s="179" t="s">
        <v>431</v>
      </c>
      <c r="F234" s="180" t="s">
        <v>432</v>
      </c>
      <c r="G234" s="181" t="s">
        <v>157</v>
      </c>
      <c r="H234" s="182" t="n">
        <v>30</v>
      </c>
      <c r="I234" s="183"/>
      <c r="J234" s="184" t="n">
        <f aca="false">ROUND(I234*H234,2)</f>
        <v>0</v>
      </c>
      <c r="K234" s="180" t="s">
        <v>137</v>
      </c>
      <c r="L234" s="23"/>
      <c r="M234" s="185"/>
      <c r="N234" s="186" t="s">
        <v>40</v>
      </c>
      <c r="O234" s="60"/>
      <c r="P234" s="187" t="n">
        <f aca="false">O234*H234</f>
        <v>0</v>
      </c>
      <c r="Q234" s="187" t="n">
        <v>0</v>
      </c>
      <c r="R234" s="187" t="n">
        <f aca="false">Q234*H234</f>
        <v>0</v>
      </c>
      <c r="S234" s="187" t="n">
        <v>0</v>
      </c>
      <c r="T234" s="188" t="n">
        <f aca="false">S234*H234</f>
        <v>0</v>
      </c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R234" s="189" t="s">
        <v>200</v>
      </c>
      <c r="AT234" s="189" t="s">
        <v>125</v>
      </c>
      <c r="AU234" s="189" t="s">
        <v>130</v>
      </c>
      <c r="AY234" s="3" t="s">
        <v>123</v>
      </c>
      <c r="BE234" s="190" t="n">
        <f aca="false">IF(N234="základní",J234,0)</f>
        <v>0</v>
      </c>
      <c r="BF234" s="190" t="n">
        <f aca="false">IF(N234="snížená",J234,0)</f>
        <v>0</v>
      </c>
      <c r="BG234" s="190" t="n">
        <f aca="false">IF(N234="zákl. přenesená",J234,0)</f>
        <v>0</v>
      </c>
      <c r="BH234" s="190" t="n">
        <f aca="false">IF(N234="sníž. přenesená",J234,0)</f>
        <v>0</v>
      </c>
      <c r="BI234" s="190" t="n">
        <f aca="false">IF(N234="nulová",J234,0)</f>
        <v>0</v>
      </c>
      <c r="BJ234" s="3" t="s">
        <v>130</v>
      </c>
      <c r="BK234" s="190" t="n">
        <f aca="false">ROUND(I234*H234,2)</f>
        <v>0</v>
      </c>
      <c r="BL234" s="3" t="s">
        <v>200</v>
      </c>
      <c r="BM234" s="189" t="s">
        <v>433</v>
      </c>
    </row>
    <row r="235" s="27" customFormat="true" ht="16.5" hidden="false" customHeight="true" outlineLevel="0" collapsed="false">
      <c r="A235" s="22"/>
      <c r="B235" s="177"/>
      <c r="C235" s="213" t="s">
        <v>434</v>
      </c>
      <c r="D235" s="213" t="s">
        <v>406</v>
      </c>
      <c r="E235" s="214" t="s">
        <v>435</v>
      </c>
      <c r="F235" s="215" t="s">
        <v>436</v>
      </c>
      <c r="G235" s="216" t="s">
        <v>157</v>
      </c>
      <c r="H235" s="217" t="n">
        <v>15</v>
      </c>
      <c r="I235" s="218"/>
      <c r="J235" s="219" t="n">
        <f aca="false">ROUND(I235*H235,2)</f>
        <v>0</v>
      </c>
      <c r="K235" s="215" t="s">
        <v>137</v>
      </c>
      <c r="L235" s="220"/>
      <c r="M235" s="221"/>
      <c r="N235" s="222" t="s">
        <v>40</v>
      </c>
      <c r="O235" s="60"/>
      <c r="P235" s="187" t="n">
        <f aca="false">O235*H235</f>
        <v>0</v>
      </c>
      <c r="Q235" s="187" t="n">
        <v>0.00012</v>
      </c>
      <c r="R235" s="187" t="n">
        <f aca="false">Q235*H235</f>
        <v>0.0018</v>
      </c>
      <c r="S235" s="187" t="n">
        <v>0</v>
      </c>
      <c r="T235" s="188" t="n">
        <f aca="false">S235*H235</f>
        <v>0</v>
      </c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R235" s="189" t="s">
        <v>277</v>
      </c>
      <c r="AT235" s="189" t="s">
        <v>406</v>
      </c>
      <c r="AU235" s="189" t="s">
        <v>130</v>
      </c>
      <c r="AY235" s="3" t="s">
        <v>123</v>
      </c>
      <c r="BE235" s="190" t="n">
        <f aca="false">IF(N235="základní",J235,0)</f>
        <v>0</v>
      </c>
      <c r="BF235" s="190" t="n">
        <f aca="false">IF(N235="snížená",J235,0)</f>
        <v>0</v>
      </c>
      <c r="BG235" s="190" t="n">
        <f aca="false">IF(N235="zákl. přenesená",J235,0)</f>
        <v>0</v>
      </c>
      <c r="BH235" s="190" t="n">
        <f aca="false">IF(N235="sníž. přenesená",J235,0)</f>
        <v>0</v>
      </c>
      <c r="BI235" s="190" t="n">
        <f aca="false">IF(N235="nulová",J235,0)</f>
        <v>0</v>
      </c>
      <c r="BJ235" s="3" t="s">
        <v>130</v>
      </c>
      <c r="BK235" s="190" t="n">
        <f aca="false">ROUND(I235*H235,2)</f>
        <v>0</v>
      </c>
      <c r="BL235" s="3" t="s">
        <v>200</v>
      </c>
      <c r="BM235" s="189" t="s">
        <v>437</v>
      </c>
    </row>
    <row r="236" s="27" customFormat="true" ht="16.5" hidden="false" customHeight="true" outlineLevel="0" collapsed="false">
      <c r="A236" s="22"/>
      <c r="B236" s="177"/>
      <c r="C236" s="213" t="s">
        <v>438</v>
      </c>
      <c r="D236" s="213" t="s">
        <v>406</v>
      </c>
      <c r="E236" s="214" t="s">
        <v>439</v>
      </c>
      <c r="F236" s="215" t="s">
        <v>440</v>
      </c>
      <c r="G236" s="216" t="s">
        <v>157</v>
      </c>
      <c r="H236" s="217" t="n">
        <v>15</v>
      </c>
      <c r="I236" s="218"/>
      <c r="J236" s="219" t="n">
        <f aca="false">ROUND(I236*H236,2)</f>
        <v>0</v>
      </c>
      <c r="K236" s="215" t="s">
        <v>137</v>
      </c>
      <c r="L236" s="220"/>
      <c r="M236" s="221"/>
      <c r="N236" s="222" t="s">
        <v>40</v>
      </c>
      <c r="O236" s="60"/>
      <c r="P236" s="187" t="n">
        <f aca="false">O236*H236</f>
        <v>0</v>
      </c>
      <c r="Q236" s="187" t="n">
        <v>0.00017</v>
      </c>
      <c r="R236" s="187" t="n">
        <f aca="false">Q236*H236</f>
        <v>0.00255</v>
      </c>
      <c r="S236" s="187" t="n">
        <v>0</v>
      </c>
      <c r="T236" s="188" t="n">
        <f aca="false">S236*H236</f>
        <v>0</v>
      </c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R236" s="189" t="s">
        <v>277</v>
      </c>
      <c r="AT236" s="189" t="s">
        <v>406</v>
      </c>
      <c r="AU236" s="189" t="s">
        <v>130</v>
      </c>
      <c r="AY236" s="3" t="s">
        <v>123</v>
      </c>
      <c r="BE236" s="190" t="n">
        <f aca="false">IF(N236="základní",J236,0)</f>
        <v>0</v>
      </c>
      <c r="BF236" s="190" t="n">
        <f aca="false">IF(N236="snížená",J236,0)</f>
        <v>0</v>
      </c>
      <c r="BG236" s="190" t="n">
        <f aca="false">IF(N236="zákl. přenesená",J236,0)</f>
        <v>0</v>
      </c>
      <c r="BH236" s="190" t="n">
        <f aca="false">IF(N236="sníž. přenesená",J236,0)</f>
        <v>0</v>
      </c>
      <c r="BI236" s="190" t="n">
        <f aca="false">IF(N236="nulová",J236,0)</f>
        <v>0</v>
      </c>
      <c r="BJ236" s="3" t="s">
        <v>130</v>
      </c>
      <c r="BK236" s="190" t="n">
        <f aca="false">ROUND(I236*H236,2)</f>
        <v>0</v>
      </c>
      <c r="BL236" s="3" t="s">
        <v>200</v>
      </c>
      <c r="BM236" s="189" t="s">
        <v>441</v>
      </c>
    </row>
    <row r="237" s="27" customFormat="true" ht="21.75" hidden="false" customHeight="true" outlineLevel="0" collapsed="false">
      <c r="A237" s="22"/>
      <c r="B237" s="177"/>
      <c r="C237" s="178" t="s">
        <v>442</v>
      </c>
      <c r="D237" s="178" t="s">
        <v>125</v>
      </c>
      <c r="E237" s="179" t="s">
        <v>443</v>
      </c>
      <c r="F237" s="180" t="s">
        <v>444</v>
      </c>
      <c r="G237" s="181" t="s">
        <v>187</v>
      </c>
      <c r="H237" s="182" t="n">
        <v>30</v>
      </c>
      <c r="I237" s="183"/>
      <c r="J237" s="184" t="n">
        <f aca="false">ROUND(I237*H237,2)</f>
        <v>0</v>
      </c>
      <c r="K237" s="180" t="s">
        <v>137</v>
      </c>
      <c r="L237" s="23"/>
      <c r="M237" s="185"/>
      <c r="N237" s="186" t="s">
        <v>40</v>
      </c>
      <c r="O237" s="60"/>
      <c r="P237" s="187" t="n">
        <f aca="false">O237*H237</f>
        <v>0</v>
      </c>
      <c r="Q237" s="187" t="n">
        <v>0</v>
      </c>
      <c r="R237" s="187" t="n">
        <f aca="false">Q237*H237</f>
        <v>0</v>
      </c>
      <c r="S237" s="187" t="n">
        <v>0</v>
      </c>
      <c r="T237" s="188" t="n">
        <f aca="false">S237*H237</f>
        <v>0</v>
      </c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R237" s="189" t="s">
        <v>200</v>
      </c>
      <c r="AT237" s="189" t="s">
        <v>125</v>
      </c>
      <c r="AU237" s="189" t="s">
        <v>130</v>
      </c>
      <c r="AY237" s="3" t="s">
        <v>123</v>
      </c>
      <c r="BE237" s="190" t="n">
        <f aca="false">IF(N237="základní",J237,0)</f>
        <v>0</v>
      </c>
      <c r="BF237" s="190" t="n">
        <f aca="false">IF(N237="snížená",J237,0)</f>
        <v>0</v>
      </c>
      <c r="BG237" s="190" t="n">
        <f aca="false">IF(N237="zákl. přenesená",J237,0)</f>
        <v>0</v>
      </c>
      <c r="BH237" s="190" t="n">
        <f aca="false">IF(N237="sníž. přenesená",J237,0)</f>
        <v>0</v>
      </c>
      <c r="BI237" s="190" t="n">
        <f aca="false">IF(N237="nulová",J237,0)</f>
        <v>0</v>
      </c>
      <c r="BJ237" s="3" t="s">
        <v>130</v>
      </c>
      <c r="BK237" s="190" t="n">
        <f aca="false">ROUND(I237*H237,2)</f>
        <v>0</v>
      </c>
      <c r="BL237" s="3" t="s">
        <v>200</v>
      </c>
      <c r="BM237" s="189" t="s">
        <v>445</v>
      </c>
    </row>
    <row r="238" s="27" customFormat="true" ht="16.5" hidden="false" customHeight="true" outlineLevel="0" collapsed="false">
      <c r="A238" s="22"/>
      <c r="B238" s="177"/>
      <c r="C238" s="178" t="s">
        <v>446</v>
      </c>
      <c r="D238" s="178" t="s">
        <v>125</v>
      </c>
      <c r="E238" s="179" t="s">
        <v>447</v>
      </c>
      <c r="F238" s="210" t="s">
        <v>448</v>
      </c>
      <c r="G238" s="181" t="s">
        <v>187</v>
      </c>
      <c r="H238" s="182" t="n">
        <v>1</v>
      </c>
      <c r="I238" s="183"/>
      <c r="J238" s="184" t="n">
        <f aca="false">ROUND(I238*H238,2)</f>
        <v>0</v>
      </c>
      <c r="K238" s="180" t="s">
        <v>137</v>
      </c>
      <c r="L238" s="23"/>
      <c r="M238" s="185"/>
      <c r="N238" s="186" t="s">
        <v>40</v>
      </c>
      <c r="O238" s="60"/>
      <c r="P238" s="187" t="n">
        <f aca="false">O238*H238</f>
        <v>0</v>
      </c>
      <c r="Q238" s="187" t="n">
        <v>0</v>
      </c>
      <c r="R238" s="187" t="n">
        <f aca="false">Q238*H238</f>
        <v>0</v>
      </c>
      <c r="S238" s="187" t="n">
        <v>0</v>
      </c>
      <c r="T238" s="188" t="n">
        <f aca="false">S238*H238</f>
        <v>0</v>
      </c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R238" s="189" t="s">
        <v>200</v>
      </c>
      <c r="AT238" s="189" t="s">
        <v>125</v>
      </c>
      <c r="AU238" s="189" t="s">
        <v>130</v>
      </c>
      <c r="AY238" s="3" t="s">
        <v>123</v>
      </c>
      <c r="BE238" s="190" t="n">
        <f aca="false">IF(N238="základní",J238,0)</f>
        <v>0</v>
      </c>
      <c r="BF238" s="190" t="n">
        <f aca="false">IF(N238="snížená",J238,0)</f>
        <v>0</v>
      </c>
      <c r="BG238" s="190" t="n">
        <f aca="false">IF(N238="zákl. přenesená",J238,0)</f>
        <v>0</v>
      </c>
      <c r="BH238" s="190" t="n">
        <f aca="false">IF(N238="sníž. přenesená",J238,0)</f>
        <v>0</v>
      </c>
      <c r="BI238" s="190" t="n">
        <f aca="false">IF(N238="nulová",J238,0)</f>
        <v>0</v>
      </c>
      <c r="BJ238" s="3" t="s">
        <v>130</v>
      </c>
      <c r="BK238" s="190" t="n">
        <f aca="false">ROUND(I238*H238,2)</f>
        <v>0</v>
      </c>
      <c r="BL238" s="3" t="s">
        <v>200</v>
      </c>
      <c r="BM238" s="189" t="s">
        <v>449</v>
      </c>
    </row>
    <row r="239" s="27" customFormat="true" ht="16.5" hidden="false" customHeight="true" outlineLevel="0" collapsed="false">
      <c r="A239" s="22"/>
      <c r="B239" s="177"/>
      <c r="C239" s="213" t="s">
        <v>450</v>
      </c>
      <c r="D239" s="213" t="s">
        <v>406</v>
      </c>
      <c r="E239" s="214" t="s">
        <v>451</v>
      </c>
      <c r="F239" s="215" t="s">
        <v>452</v>
      </c>
      <c r="G239" s="216" t="s">
        <v>187</v>
      </c>
      <c r="H239" s="217" t="n">
        <v>1</v>
      </c>
      <c r="I239" s="218"/>
      <c r="J239" s="219" t="n">
        <f aca="false">ROUND(I239*H239,2)</f>
        <v>0</v>
      </c>
      <c r="K239" s="215"/>
      <c r="L239" s="220"/>
      <c r="M239" s="221"/>
      <c r="N239" s="222" t="s">
        <v>40</v>
      </c>
      <c r="O239" s="60"/>
      <c r="P239" s="187" t="n">
        <f aca="false">O239*H239</f>
        <v>0</v>
      </c>
      <c r="Q239" s="187" t="n">
        <v>0.0001</v>
      </c>
      <c r="R239" s="187" t="n">
        <f aca="false">Q239*H239</f>
        <v>0.0001</v>
      </c>
      <c r="S239" s="187" t="n">
        <v>0</v>
      </c>
      <c r="T239" s="188" t="n">
        <f aca="false">S239*H239</f>
        <v>0</v>
      </c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R239" s="189" t="s">
        <v>277</v>
      </c>
      <c r="AT239" s="189" t="s">
        <v>406</v>
      </c>
      <c r="AU239" s="189" t="s">
        <v>130</v>
      </c>
      <c r="AY239" s="3" t="s">
        <v>123</v>
      </c>
      <c r="BE239" s="190" t="n">
        <f aca="false">IF(N239="základní",J239,0)</f>
        <v>0</v>
      </c>
      <c r="BF239" s="190" t="n">
        <f aca="false">IF(N239="snížená",J239,0)</f>
        <v>0</v>
      </c>
      <c r="BG239" s="190" t="n">
        <f aca="false">IF(N239="zákl. přenesená",J239,0)</f>
        <v>0</v>
      </c>
      <c r="BH239" s="190" t="n">
        <f aca="false">IF(N239="sníž. přenesená",J239,0)</f>
        <v>0</v>
      </c>
      <c r="BI239" s="190" t="n">
        <f aca="false">IF(N239="nulová",J239,0)</f>
        <v>0</v>
      </c>
      <c r="BJ239" s="3" t="s">
        <v>130</v>
      </c>
      <c r="BK239" s="190" t="n">
        <f aca="false">ROUND(I239*H239,2)</f>
        <v>0</v>
      </c>
      <c r="BL239" s="3" t="s">
        <v>200</v>
      </c>
      <c r="BM239" s="189" t="s">
        <v>453</v>
      </c>
    </row>
    <row r="240" s="27" customFormat="true" ht="21.75" hidden="false" customHeight="true" outlineLevel="0" collapsed="false">
      <c r="A240" s="22"/>
      <c r="B240" s="177"/>
      <c r="C240" s="178" t="s">
        <v>454</v>
      </c>
      <c r="D240" s="178" t="s">
        <v>125</v>
      </c>
      <c r="E240" s="179" t="s">
        <v>455</v>
      </c>
      <c r="F240" s="180" t="s">
        <v>456</v>
      </c>
      <c r="G240" s="181" t="s">
        <v>187</v>
      </c>
      <c r="H240" s="182" t="n">
        <v>2</v>
      </c>
      <c r="I240" s="183"/>
      <c r="J240" s="184" t="n">
        <f aca="false">ROUND(I240*H240,2)</f>
        <v>0</v>
      </c>
      <c r="K240" s="180" t="s">
        <v>137</v>
      </c>
      <c r="L240" s="23"/>
      <c r="M240" s="185"/>
      <c r="N240" s="186" t="s">
        <v>40</v>
      </c>
      <c r="O240" s="60"/>
      <c r="P240" s="187" t="n">
        <f aca="false">O240*H240</f>
        <v>0</v>
      </c>
      <c r="Q240" s="187" t="n">
        <v>0</v>
      </c>
      <c r="R240" s="187" t="n">
        <f aca="false">Q240*H240</f>
        <v>0</v>
      </c>
      <c r="S240" s="187" t="n">
        <v>0</v>
      </c>
      <c r="T240" s="188" t="n">
        <f aca="false">S240*H240</f>
        <v>0</v>
      </c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R240" s="189" t="s">
        <v>200</v>
      </c>
      <c r="AT240" s="189" t="s">
        <v>125</v>
      </c>
      <c r="AU240" s="189" t="s">
        <v>130</v>
      </c>
      <c r="AY240" s="3" t="s">
        <v>123</v>
      </c>
      <c r="BE240" s="190" t="n">
        <f aca="false">IF(N240="základní",J240,0)</f>
        <v>0</v>
      </c>
      <c r="BF240" s="190" t="n">
        <f aca="false">IF(N240="snížená",J240,0)</f>
        <v>0</v>
      </c>
      <c r="BG240" s="190" t="n">
        <f aca="false">IF(N240="zákl. přenesená",J240,0)</f>
        <v>0</v>
      </c>
      <c r="BH240" s="190" t="n">
        <f aca="false">IF(N240="sníž. přenesená",J240,0)</f>
        <v>0</v>
      </c>
      <c r="BI240" s="190" t="n">
        <f aca="false">IF(N240="nulová",J240,0)</f>
        <v>0</v>
      </c>
      <c r="BJ240" s="3" t="s">
        <v>130</v>
      </c>
      <c r="BK240" s="190" t="n">
        <f aca="false">ROUND(I240*H240,2)</f>
        <v>0</v>
      </c>
      <c r="BL240" s="3" t="s">
        <v>200</v>
      </c>
      <c r="BM240" s="189" t="s">
        <v>457</v>
      </c>
    </row>
    <row r="241" s="27" customFormat="true" ht="16.5" hidden="false" customHeight="true" outlineLevel="0" collapsed="false">
      <c r="A241" s="22"/>
      <c r="B241" s="177"/>
      <c r="C241" s="213" t="s">
        <v>458</v>
      </c>
      <c r="D241" s="213" t="s">
        <v>406</v>
      </c>
      <c r="E241" s="214" t="s">
        <v>459</v>
      </c>
      <c r="F241" s="215" t="s">
        <v>460</v>
      </c>
      <c r="G241" s="216" t="s">
        <v>187</v>
      </c>
      <c r="H241" s="217" t="n">
        <v>2</v>
      </c>
      <c r="I241" s="218"/>
      <c r="J241" s="219" t="n">
        <f aca="false">ROUND(I241*H241,2)</f>
        <v>0</v>
      </c>
      <c r="K241" s="215" t="s">
        <v>137</v>
      </c>
      <c r="L241" s="220"/>
      <c r="M241" s="221"/>
      <c r="N241" s="222" t="s">
        <v>40</v>
      </c>
      <c r="O241" s="60"/>
      <c r="P241" s="187" t="n">
        <f aca="false">O241*H241</f>
        <v>0</v>
      </c>
      <c r="Q241" s="187" t="n">
        <v>6E-005</v>
      </c>
      <c r="R241" s="187" t="n">
        <f aca="false">Q241*H241</f>
        <v>0.00012</v>
      </c>
      <c r="S241" s="187" t="n">
        <v>0</v>
      </c>
      <c r="T241" s="188" t="n">
        <f aca="false">S241*H241</f>
        <v>0</v>
      </c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R241" s="189" t="s">
        <v>277</v>
      </c>
      <c r="AT241" s="189" t="s">
        <v>406</v>
      </c>
      <c r="AU241" s="189" t="s">
        <v>130</v>
      </c>
      <c r="AY241" s="3" t="s">
        <v>123</v>
      </c>
      <c r="BE241" s="190" t="n">
        <f aca="false">IF(N241="základní",J241,0)</f>
        <v>0</v>
      </c>
      <c r="BF241" s="190" t="n">
        <f aca="false">IF(N241="snížená",J241,0)</f>
        <v>0</v>
      </c>
      <c r="BG241" s="190" t="n">
        <f aca="false">IF(N241="zákl. přenesená",J241,0)</f>
        <v>0</v>
      </c>
      <c r="BH241" s="190" t="n">
        <f aca="false">IF(N241="sníž. přenesená",J241,0)</f>
        <v>0</v>
      </c>
      <c r="BI241" s="190" t="n">
        <f aca="false">IF(N241="nulová",J241,0)</f>
        <v>0</v>
      </c>
      <c r="BJ241" s="3" t="s">
        <v>130</v>
      </c>
      <c r="BK241" s="190" t="n">
        <f aca="false">ROUND(I241*H241,2)</f>
        <v>0</v>
      </c>
      <c r="BL241" s="3" t="s">
        <v>200</v>
      </c>
      <c r="BM241" s="189" t="s">
        <v>461</v>
      </c>
    </row>
    <row r="242" s="27" customFormat="true" ht="16.5" hidden="false" customHeight="true" outlineLevel="0" collapsed="false">
      <c r="A242" s="22"/>
      <c r="B242" s="177"/>
      <c r="C242" s="178" t="s">
        <v>462</v>
      </c>
      <c r="D242" s="178" t="s">
        <v>125</v>
      </c>
      <c r="E242" s="179" t="s">
        <v>463</v>
      </c>
      <c r="F242" s="210" t="s">
        <v>464</v>
      </c>
      <c r="G242" s="181" t="s">
        <v>187</v>
      </c>
      <c r="H242" s="182" t="n">
        <v>2</v>
      </c>
      <c r="I242" s="183"/>
      <c r="J242" s="184" t="n">
        <f aca="false">ROUND(I242*H242,2)</f>
        <v>0</v>
      </c>
      <c r="K242" s="180" t="s">
        <v>137</v>
      </c>
      <c r="L242" s="23"/>
      <c r="M242" s="185"/>
      <c r="N242" s="186" t="s">
        <v>40</v>
      </c>
      <c r="O242" s="60"/>
      <c r="P242" s="187" t="n">
        <f aca="false">O242*H242</f>
        <v>0</v>
      </c>
      <c r="Q242" s="187" t="n">
        <v>0</v>
      </c>
      <c r="R242" s="187" t="n">
        <f aca="false">Q242*H242</f>
        <v>0</v>
      </c>
      <c r="S242" s="187" t="n">
        <v>0</v>
      </c>
      <c r="T242" s="188" t="n">
        <f aca="false">S242*H242</f>
        <v>0</v>
      </c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R242" s="189" t="s">
        <v>200</v>
      </c>
      <c r="AT242" s="189" t="s">
        <v>125</v>
      </c>
      <c r="AU242" s="189" t="s">
        <v>130</v>
      </c>
      <c r="AY242" s="3" t="s">
        <v>123</v>
      </c>
      <c r="BE242" s="190" t="n">
        <f aca="false">IF(N242="základní",J242,0)</f>
        <v>0</v>
      </c>
      <c r="BF242" s="190" t="n">
        <f aca="false">IF(N242="snížená",J242,0)</f>
        <v>0</v>
      </c>
      <c r="BG242" s="190" t="n">
        <f aca="false">IF(N242="zákl. přenesená",J242,0)</f>
        <v>0</v>
      </c>
      <c r="BH242" s="190" t="n">
        <f aca="false">IF(N242="sníž. přenesená",J242,0)</f>
        <v>0</v>
      </c>
      <c r="BI242" s="190" t="n">
        <f aca="false">IF(N242="nulová",J242,0)</f>
        <v>0</v>
      </c>
      <c r="BJ242" s="3" t="s">
        <v>130</v>
      </c>
      <c r="BK242" s="190" t="n">
        <f aca="false">ROUND(I242*H242,2)</f>
        <v>0</v>
      </c>
      <c r="BL242" s="3" t="s">
        <v>200</v>
      </c>
      <c r="BM242" s="189" t="s">
        <v>465</v>
      </c>
    </row>
    <row r="243" s="27" customFormat="true" ht="16.5" hidden="false" customHeight="true" outlineLevel="0" collapsed="false">
      <c r="A243" s="22"/>
      <c r="B243" s="177"/>
      <c r="C243" s="213" t="s">
        <v>466</v>
      </c>
      <c r="D243" s="213" t="s">
        <v>406</v>
      </c>
      <c r="E243" s="214" t="s">
        <v>467</v>
      </c>
      <c r="F243" s="215" t="s">
        <v>468</v>
      </c>
      <c r="G243" s="216" t="s">
        <v>187</v>
      </c>
      <c r="H243" s="217" t="n">
        <v>2</v>
      </c>
      <c r="I243" s="218"/>
      <c r="J243" s="219" t="n">
        <f aca="false">ROUND(I243*H243,2)</f>
        <v>0</v>
      </c>
      <c r="K243" s="215" t="s">
        <v>137</v>
      </c>
      <c r="L243" s="220"/>
      <c r="M243" s="221"/>
      <c r="N243" s="222" t="s">
        <v>40</v>
      </c>
      <c r="O243" s="60"/>
      <c r="P243" s="187" t="n">
        <f aca="false">O243*H243</f>
        <v>0</v>
      </c>
      <c r="Q243" s="187" t="n">
        <v>1E-005</v>
      </c>
      <c r="R243" s="187" t="n">
        <f aca="false">Q243*H243</f>
        <v>2E-005</v>
      </c>
      <c r="S243" s="187" t="n">
        <v>0</v>
      </c>
      <c r="T243" s="188" t="n">
        <f aca="false">S243*H243</f>
        <v>0</v>
      </c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R243" s="189" t="s">
        <v>277</v>
      </c>
      <c r="AT243" s="189" t="s">
        <v>406</v>
      </c>
      <c r="AU243" s="189" t="s">
        <v>130</v>
      </c>
      <c r="AY243" s="3" t="s">
        <v>123</v>
      </c>
      <c r="BE243" s="190" t="n">
        <f aca="false">IF(N243="základní",J243,0)</f>
        <v>0</v>
      </c>
      <c r="BF243" s="190" t="n">
        <f aca="false">IF(N243="snížená",J243,0)</f>
        <v>0</v>
      </c>
      <c r="BG243" s="190" t="n">
        <f aca="false">IF(N243="zákl. přenesená",J243,0)</f>
        <v>0</v>
      </c>
      <c r="BH243" s="190" t="n">
        <f aca="false">IF(N243="sníž. přenesená",J243,0)</f>
        <v>0</v>
      </c>
      <c r="BI243" s="190" t="n">
        <f aca="false">IF(N243="nulová",J243,0)</f>
        <v>0</v>
      </c>
      <c r="BJ243" s="3" t="s">
        <v>130</v>
      </c>
      <c r="BK243" s="190" t="n">
        <f aca="false">ROUND(I243*H243,2)</f>
        <v>0</v>
      </c>
      <c r="BL243" s="3" t="s">
        <v>200</v>
      </c>
      <c r="BM243" s="189" t="s">
        <v>469</v>
      </c>
    </row>
    <row r="244" s="27" customFormat="true" ht="16.5" hidden="false" customHeight="true" outlineLevel="0" collapsed="false">
      <c r="A244" s="22"/>
      <c r="B244" s="177"/>
      <c r="C244" s="213" t="s">
        <v>470</v>
      </c>
      <c r="D244" s="213" t="s">
        <v>406</v>
      </c>
      <c r="E244" s="214" t="s">
        <v>471</v>
      </c>
      <c r="F244" s="215" t="s">
        <v>472</v>
      </c>
      <c r="G244" s="216" t="s">
        <v>187</v>
      </c>
      <c r="H244" s="217" t="n">
        <v>2</v>
      </c>
      <c r="I244" s="218"/>
      <c r="J244" s="219" t="n">
        <f aca="false">ROUND(I244*H244,2)</f>
        <v>0</v>
      </c>
      <c r="K244" s="215" t="s">
        <v>137</v>
      </c>
      <c r="L244" s="220"/>
      <c r="M244" s="221"/>
      <c r="N244" s="222" t="s">
        <v>40</v>
      </c>
      <c r="O244" s="60"/>
      <c r="P244" s="187" t="n">
        <f aca="false">O244*H244</f>
        <v>0</v>
      </c>
      <c r="Q244" s="187" t="n">
        <v>0.0002</v>
      </c>
      <c r="R244" s="187" t="n">
        <f aca="false">Q244*H244</f>
        <v>0.0004</v>
      </c>
      <c r="S244" s="187" t="n">
        <v>0</v>
      </c>
      <c r="T244" s="188" t="n">
        <f aca="false">S244*H244</f>
        <v>0</v>
      </c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R244" s="189" t="s">
        <v>277</v>
      </c>
      <c r="AT244" s="189" t="s">
        <v>406</v>
      </c>
      <c r="AU244" s="189" t="s">
        <v>130</v>
      </c>
      <c r="AY244" s="3" t="s">
        <v>123</v>
      </c>
      <c r="BE244" s="190" t="n">
        <f aca="false">IF(N244="základní",J244,0)</f>
        <v>0</v>
      </c>
      <c r="BF244" s="190" t="n">
        <f aca="false">IF(N244="snížená",J244,0)</f>
        <v>0</v>
      </c>
      <c r="BG244" s="190" t="n">
        <f aca="false">IF(N244="zákl. přenesená",J244,0)</f>
        <v>0</v>
      </c>
      <c r="BH244" s="190" t="n">
        <f aca="false">IF(N244="sníž. přenesená",J244,0)</f>
        <v>0</v>
      </c>
      <c r="BI244" s="190" t="n">
        <f aca="false">IF(N244="nulová",J244,0)</f>
        <v>0</v>
      </c>
      <c r="BJ244" s="3" t="s">
        <v>130</v>
      </c>
      <c r="BK244" s="190" t="n">
        <f aca="false">ROUND(I244*H244,2)</f>
        <v>0</v>
      </c>
      <c r="BL244" s="3" t="s">
        <v>200</v>
      </c>
      <c r="BM244" s="189" t="s">
        <v>473</v>
      </c>
    </row>
    <row r="245" s="27" customFormat="true" ht="16.5" hidden="false" customHeight="true" outlineLevel="0" collapsed="false">
      <c r="A245" s="22"/>
      <c r="B245" s="177"/>
      <c r="C245" s="178" t="s">
        <v>474</v>
      </c>
      <c r="D245" s="178" t="s">
        <v>125</v>
      </c>
      <c r="E245" s="179" t="s">
        <v>475</v>
      </c>
      <c r="F245" s="180" t="s">
        <v>476</v>
      </c>
      <c r="G245" s="181" t="s">
        <v>187</v>
      </c>
      <c r="H245" s="182" t="n">
        <v>1</v>
      </c>
      <c r="I245" s="183"/>
      <c r="J245" s="184" t="n">
        <f aca="false">ROUND(I245*H245,2)</f>
        <v>0</v>
      </c>
      <c r="K245" s="180" t="s">
        <v>137</v>
      </c>
      <c r="L245" s="23"/>
      <c r="M245" s="185"/>
      <c r="N245" s="186" t="s">
        <v>40</v>
      </c>
      <c r="O245" s="60"/>
      <c r="P245" s="187" t="n">
        <f aca="false">O245*H245</f>
        <v>0</v>
      </c>
      <c r="Q245" s="187" t="n">
        <v>0</v>
      </c>
      <c r="R245" s="187" t="n">
        <f aca="false">Q245*H245</f>
        <v>0</v>
      </c>
      <c r="S245" s="187" t="n">
        <v>0</v>
      </c>
      <c r="T245" s="188" t="n">
        <f aca="false">S245*H245</f>
        <v>0</v>
      </c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R245" s="189" t="s">
        <v>200</v>
      </c>
      <c r="AT245" s="189" t="s">
        <v>125</v>
      </c>
      <c r="AU245" s="189" t="s">
        <v>130</v>
      </c>
      <c r="AY245" s="3" t="s">
        <v>123</v>
      </c>
      <c r="BE245" s="190" t="n">
        <f aca="false">IF(N245="základní",J245,0)</f>
        <v>0</v>
      </c>
      <c r="BF245" s="190" t="n">
        <f aca="false">IF(N245="snížená",J245,0)</f>
        <v>0</v>
      </c>
      <c r="BG245" s="190" t="n">
        <f aca="false">IF(N245="zákl. přenesená",J245,0)</f>
        <v>0</v>
      </c>
      <c r="BH245" s="190" t="n">
        <f aca="false">IF(N245="sníž. přenesená",J245,0)</f>
        <v>0</v>
      </c>
      <c r="BI245" s="190" t="n">
        <f aca="false">IF(N245="nulová",J245,0)</f>
        <v>0</v>
      </c>
      <c r="BJ245" s="3" t="s">
        <v>130</v>
      </c>
      <c r="BK245" s="190" t="n">
        <f aca="false">ROUND(I245*H245,2)</f>
        <v>0</v>
      </c>
      <c r="BL245" s="3" t="s">
        <v>200</v>
      </c>
      <c r="BM245" s="189" t="s">
        <v>477</v>
      </c>
    </row>
    <row r="246" s="27" customFormat="true" ht="21.75" hidden="false" customHeight="true" outlineLevel="0" collapsed="false">
      <c r="A246" s="22"/>
      <c r="B246" s="177"/>
      <c r="C246" s="178" t="s">
        <v>478</v>
      </c>
      <c r="D246" s="178" t="s">
        <v>125</v>
      </c>
      <c r="E246" s="179" t="s">
        <v>479</v>
      </c>
      <c r="F246" s="180" t="s">
        <v>480</v>
      </c>
      <c r="G246" s="181" t="s">
        <v>128</v>
      </c>
      <c r="H246" s="182" t="n">
        <v>1</v>
      </c>
      <c r="I246" s="183"/>
      <c r="J246" s="184" t="n">
        <f aca="false">ROUND(I246*H246,2)</f>
        <v>0</v>
      </c>
      <c r="K246" s="180"/>
      <c r="L246" s="23"/>
      <c r="M246" s="185"/>
      <c r="N246" s="186" t="s">
        <v>40</v>
      </c>
      <c r="O246" s="60"/>
      <c r="P246" s="187" t="n">
        <f aca="false">O246*H246</f>
        <v>0</v>
      </c>
      <c r="Q246" s="187" t="n">
        <v>0</v>
      </c>
      <c r="R246" s="187" t="n">
        <f aca="false">Q246*H246</f>
        <v>0</v>
      </c>
      <c r="S246" s="187" t="n">
        <v>0</v>
      </c>
      <c r="T246" s="188" t="n">
        <f aca="false">S246*H246</f>
        <v>0</v>
      </c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R246" s="189" t="s">
        <v>200</v>
      </c>
      <c r="AT246" s="189" t="s">
        <v>125</v>
      </c>
      <c r="AU246" s="189" t="s">
        <v>130</v>
      </c>
      <c r="AY246" s="3" t="s">
        <v>123</v>
      </c>
      <c r="BE246" s="190" t="n">
        <f aca="false">IF(N246="základní",J246,0)</f>
        <v>0</v>
      </c>
      <c r="BF246" s="190" t="n">
        <f aca="false">IF(N246="snížená",J246,0)</f>
        <v>0</v>
      </c>
      <c r="BG246" s="190" t="n">
        <f aca="false">IF(N246="zákl. přenesená",J246,0)</f>
        <v>0</v>
      </c>
      <c r="BH246" s="190" t="n">
        <f aca="false">IF(N246="sníž. přenesená",J246,0)</f>
        <v>0</v>
      </c>
      <c r="BI246" s="190" t="n">
        <f aca="false">IF(N246="nulová",J246,0)</f>
        <v>0</v>
      </c>
      <c r="BJ246" s="3" t="s">
        <v>130</v>
      </c>
      <c r="BK246" s="190" t="n">
        <f aca="false">ROUND(I246*H246,2)</f>
        <v>0</v>
      </c>
      <c r="BL246" s="3" t="s">
        <v>200</v>
      </c>
      <c r="BM246" s="189" t="s">
        <v>481</v>
      </c>
    </row>
    <row r="247" s="27" customFormat="true" ht="16.5" hidden="false" customHeight="true" outlineLevel="0" collapsed="false">
      <c r="A247" s="22"/>
      <c r="B247" s="177"/>
      <c r="C247" s="178" t="s">
        <v>482</v>
      </c>
      <c r="D247" s="178" t="s">
        <v>125</v>
      </c>
      <c r="E247" s="179" t="s">
        <v>483</v>
      </c>
      <c r="F247" s="180" t="s">
        <v>484</v>
      </c>
      <c r="G247" s="181" t="s">
        <v>187</v>
      </c>
      <c r="H247" s="182" t="n">
        <v>1</v>
      </c>
      <c r="I247" s="183"/>
      <c r="J247" s="184" t="n">
        <f aca="false">ROUND(I247*H247,2)</f>
        <v>0</v>
      </c>
      <c r="K247" s="180"/>
      <c r="L247" s="23"/>
      <c r="M247" s="185"/>
      <c r="N247" s="186" t="s">
        <v>40</v>
      </c>
      <c r="O247" s="60"/>
      <c r="P247" s="187" t="n">
        <f aca="false">O247*H247</f>
        <v>0</v>
      </c>
      <c r="Q247" s="187" t="n">
        <v>0</v>
      </c>
      <c r="R247" s="187" t="n">
        <f aca="false">Q247*H247</f>
        <v>0</v>
      </c>
      <c r="S247" s="187" t="n">
        <v>0</v>
      </c>
      <c r="T247" s="188" t="n">
        <f aca="false">S247*H247</f>
        <v>0</v>
      </c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R247" s="189" t="s">
        <v>200</v>
      </c>
      <c r="AT247" s="189" t="s">
        <v>125</v>
      </c>
      <c r="AU247" s="189" t="s">
        <v>130</v>
      </c>
      <c r="AY247" s="3" t="s">
        <v>123</v>
      </c>
      <c r="BE247" s="190" t="n">
        <f aca="false">IF(N247="základní",J247,0)</f>
        <v>0</v>
      </c>
      <c r="BF247" s="190" t="n">
        <f aca="false">IF(N247="snížená",J247,0)</f>
        <v>0</v>
      </c>
      <c r="BG247" s="190" t="n">
        <f aca="false">IF(N247="zákl. přenesená",J247,0)</f>
        <v>0</v>
      </c>
      <c r="BH247" s="190" t="n">
        <f aca="false">IF(N247="sníž. přenesená",J247,0)</f>
        <v>0</v>
      </c>
      <c r="BI247" s="190" t="n">
        <f aca="false">IF(N247="nulová",J247,0)</f>
        <v>0</v>
      </c>
      <c r="BJ247" s="3" t="s">
        <v>130</v>
      </c>
      <c r="BK247" s="190" t="n">
        <f aca="false">ROUND(I247*H247,2)</f>
        <v>0</v>
      </c>
      <c r="BL247" s="3" t="s">
        <v>200</v>
      </c>
      <c r="BM247" s="189" t="s">
        <v>485</v>
      </c>
    </row>
    <row r="248" s="27" customFormat="true" ht="21.75" hidden="false" customHeight="true" outlineLevel="0" collapsed="false">
      <c r="A248" s="22"/>
      <c r="B248" s="177"/>
      <c r="C248" s="178" t="s">
        <v>486</v>
      </c>
      <c r="D248" s="178" t="s">
        <v>125</v>
      </c>
      <c r="E248" s="179" t="s">
        <v>487</v>
      </c>
      <c r="F248" s="180" t="s">
        <v>488</v>
      </c>
      <c r="G248" s="181" t="s">
        <v>292</v>
      </c>
      <c r="H248" s="211"/>
      <c r="I248" s="183"/>
      <c r="J248" s="184" t="n">
        <f aca="false">ROUND(I248*H248,2)</f>
        <v>0</v>
      </c>
      <c r="K248" s="180" t="s">
        <v>137</v>
      </c>
      <c r="L248" s="23"/>
      <c r="M248" s="185"/>
      <c r="N248" s="186" t="s">
        <v>40</v>
      </c>
      <c r="O248" s="60"/>
      <c r="P248" s="187" t="n">
        <f aca="false">O248*H248</f>
        <v>0</v>
      </c>
      <c r="Q248" s="187" t="n">
        <v>0</v>
      </c>
      <c r="R248" s="187" t="n">
        <f aca="false">Q248*H248</f>
        <v>0</v>
      </c>
      <c r="S248" s="187" t="n">
        <v>0</v>
      </c>
      <c r="T248" s="188" t="n">
        <f aca="false">S248*H248</f>
        <v>0</v>
      </c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R248" s="189" t="s">
        <v>200</v>
      </c>
      <c r="AT248" s="189" t="s">
        <v>125</v>
      </c>
      <c r="AU248" s="189" t="s">
        <v>130</v>
      </c>
      <c r="AY248" s="3" t="s">
        <v>123</v>
      </c>
      <c r="BE248" s="190" t="n">
        <f aca="false">IF(N248="základní",J248,0)</f>
        <v>0</v>
      </c>
      <c r="BF248" s="190" t="n">
        <f aca="false">IF(N248="snížená",J248,0)</f>
        <v>0</v>
      </c>
      <c r="BG248" s="190" t="n">
        <f aca="false">IF(N248="zákl. přenesená",J248,0)</f>
        <v>0</v>
      </c>
      <c r="BH248" s="190" t="n">
        <f aca="false">IF(N248="sníž. přenesená",J248,0)</f>
        <v>0</v>
      </c>
      <c r="BI248" s="190" t="n">
        <f aca="false">IF(N248="nulová",J248,0)</f>
        <v>0</v>
      </c>
      <c r="BJ248" s="3" t="s">
        <v>130</v>
      </c>
      <c r="BK248" s="190" t="n">
        <f aca="false">ROUND(I248*H248,2)</f>
        <v>0</v>
      </c>
      <c r="BL248" s="3" t="s">
        <v>200</v>
      </c>
      <c r="BM248" s="189" t="s">
        <v>489</v>
      </c>
    </row>
    <row r="249" s="163" customFormat="true" ht="22.8" hidden="false" customHeight="true" outlineLevel="0" collapsed="false">
      <c r="B249" s="164"/>
      <c r="D249" s="165" t="s">
        <v>73</v>
      </c>
      <c r="E249" s="175" t="s">
        <v>490</v>
      </c>
      <c r="F249" s="175" t="s">
        <v>491</v>
      </c>
      <c r="I249" s="167"/>
      <c r="J249" s="176" t="n">
        <f aca="false">BK249</f>
        <v>0</v>
      </c>
      <c r="L249" s="164"/>
      <c r="M249" s="169"/>
      <c r="N249" s="170"/>
      <c r="O249" s="170"/>
      <c r="P249" s="171" t="n">
        <f aca="false">SUM(P250:P264)</f>
        <v>0</v>
      </c>
      <c r="Q249" s="170"/>
      <c r="R249" s="171" t="n">
        <f aca="false">SUM(R250:R264)</f>
        <v>0.2151186</v>
      </c>
      <c r="S249" s="170"/>
      <c r="T249" s="172" t="n">
        <f aca="false">SUM(T250:T264)</f>
        <v>0.1710285</v>
      </c>
      <c r="AR249" s="165" t="s">
        <v>130</v>
      </c>
      <c r="AT249" s="173" t="s">
        <v>73</v>
      </c>
      <c r="AU249" s="173" t="s">
        <v>79</v>
      </c>
      <c r="AY249" s="165" t="s">
        <v>123</v>
      </c>
      <c r="BK249" s="174" t="n">
        <f aca="false">SUM(BK250:BK264)</f>
        <v>0</v>
      </c>
    </row>
    <row r="250" s="27" customFormat="true" ht="16.5" hidden="false" customHeight="true" outlineLevel="0" collapsed="false">
      <c r="A250" s="22"/>
      <c r="B250" s="177"/>
      <c r="C250" s="178" t="s">
        <v>492</v>
      </c>
      <c r="D250" s="178" t="s">
        <v>125</v>
      </c>
      <c r="E250" s="179" t="s">
        <v>493</v>
      </c>
      <c r="F250" s="180" t="s">
        <v>494</v>
      </c>
      <c r="G250" s="181" t="s">
        <v>136</v>
      </c>
      <c r="H250" s="182" t="n">
        <v>4.845</v>
      </c>
      <c r="I250" s="183"/>
      <c r="J250" s="184" t="n">
        <f aca="false">ROUND(I250*H250,2)</f>
        <v>0</v>
      </c>
      <c r="K250" s="180" t="s">
        <v>137</v>
      </c>
      <c r="L250" s="23"/>
      <c r="M250" s="185"/>
      <c r="N250" s="186" t="s">
        <v>40</v>
      </c>
      <c r="O250" s="60"/>
      <c r="P250" s="187" t="n">
        <f aca="false">O250*H250</f>
        <v>0</v>
      </c>
      <c r="Q250" s="187" t="n">
        <v>0.0003</v>
      </c>
      <c r="R250" s="187" t="n">
        <f aca="false">Q250*H250</f>
        <v>0.0014535</v>
      </c>
      <c r="S250" s="187" t="n">
        <v>0</v>
      </c>
      <c r="T250" s="188" t="n">
        <f aca="false">S250*H250</f>
        <v>0</v>
      </c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R250" s="189" t="s">
        <v>200</v>
      </c>
      <c r="AT250" s="189" t="s">
        <v>125</v>
      </c>
      <c r="AU250" s="189" t="s">
        <v>130</v>
      </c>
      <c r="AY250" s="3" t="s">
        <v>123</v>
      </c>
      <c r="BE250" s="190" t="n">
        <f aca="false">IF(N250="základní",J250,0)</f>
        <v>0</v>
      </c>
      <c r="BF250" s="190" t="n">
        <f aca="false">IF(N250="snížená",J250,0)</f>
        <v>0</v>
      </c>
      <c r="BG250" s="190" t="n">
        <f aca="false">IF(N250="zákl. přenesená",J250,0)</f>
        <v>0</v>
      </c>
      <c r="BH250" s="190" t="n">
        <f aca="false">IF(N250="sníž. přenesená",J250,0)</f>
        <v>0</v>
      </c>
      <c r="BI250" s="190" t="n">
        <f aca="false">IF(N250="nulová",J250,0)</f>
        <v>0</v>
      </c>
      <c r="BJ250" s="3" t="s">
        <v>130</v>
      </c>
      <c r="BK250" s="190" t="n">
        <f aca="false">ROUND(I250*H250,2)</f>
        <v>0</v>
      </c>
      <c r="BL250" s="3" t="s">
        <v>200</v>
      </c>
      <c r="BM250" s="189" t="s">
        <v>495</v>
      </c>
    </row>
    <row r="251" s="191" customFormat="true" ht="12.8" hidden="false" customHeight="false" outlineLevel="0" collapsed="false">
      <c r="B251" s="192"/>
      <c r="D251" s="193" t="s">
        <v>139</v>
      </c>
      <c r="E251" s="194"/>
      <c r="F251" s="195" t="s">
        <v>171</v>
      </c>
      <c r="H251" s="196" t="n">
        <v>4.845</v>
      </c>
      <c r="I251" s="197"/>
      <c r="L251" s="192"/>
      <c r="M251" s="198"/>
      <c r="N251" s="199"/>
      <c r="O251" s="199"/>
      <c r="P251" s="199"/>
      <c r="Q251" s="199"/>
      <c r="R251" s="199"/>
      <c r="S251" s="199"/>
      <c r="T251" s="200"/>
      <c r="AT251" s="194" t="s">
        <v>139</v>
      </c>
      <c r="AU251" s="194" t="s">
        <v>130</v>
      </c>
      <c r="AV251" s="191" t="s">
        <v>130</v>
      </c>
      <c r="AW251" s="191" t="s">
        <v>31</v>
      </c>
      <c r="AX251" s="191" t="s">
        <v>79</v>
      </c>
      <c r="AY251" s="194" t="s">
        <v>123</v>
      </c>
    </row>
    <row r="252" s="27" customFormat="true" ht="16.5" hidden="false" customHeight="true" outlineLevel="0" collapsed="false">
      <c r="A252" s="22"/>
      <c r="B252" s="177"/>
      <c r="C252" s="178" t="s">
        <v>496</v>
      </c>
      <c r="D252" s="178" t="s">
        <v>125</v>
      </c>
      <c r="E252" s="179" t="s">
        <v>497</v>
      </c>
      <c r="F252" s="210" t="s">
        <v>498</v>
      </c>
      <c r="G252" s="181" t="s">
        <v>136</v>
      </c>
      <c r="H252" s="182" t="n">
        <v>4.845</v>
      </c>
      <c r="I252" s="183"/>
      <c r="J252" s="184" t="n">
        <f aca="false">ROUND(I252*H252,2)</f>
        <v>0</v>
      </c>
      <c r="K252" s="180" t="s">
        <v>137</v>
      </c>
      <c r="L252" s="23"/>
      <c r="M252" s="185"/>
      <c r="N252" s="186" t="s">
        <v>40</v>
      </c>
      <c r="O252" s="60"/>
      <c r="P252" s="187" t="n">
        <f aca="false">O252*H252</f>
        <v>0</v>
      </c>
      <c r="Q252" s="187" t="n">
        <v>0.00758</v>
      </c>
      <c r="R252" s="187" t="n">
        <f aca="false">Q252*H252</f>
        <v>0.0367251</v>
      </c>
      <c r="S252" s="187" t="n">
        <v>0</v>
      </c>
      <c r="T252" s="188" t="n">
        <f aca="false">S252*H252</f>
        <v>0</v>
      </c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R252" s="189" t="s">
        <v>200</v>
      </c>
      <c r="AT252" s="189" t="s">
        <v>125</v>
      </c>
      <c r="AU252" s="189" t="s">
        <v>130</v>
      </c>
      <c r="AY252" s="3" t="s">
        <v>123</v>
      </c>
      <c r="BE252" s="190" t="n">
        <f aca="false">IF(N252="základní",J252,0)</f>
        <v>0</v>
      </c>
      <c r="BF252" s="190" t="n">
        <f aca="false">IF(N252="snížená",J252,0)</f>
        <v>0</v>
      </c>
      <c r="BG252" s="190" t="n">
        <f aca="false">IF(N252="zákl. přenesená",J252,0)</f>
        <v>0</v>
      </c>
      <c r="BH252" s="190" t="n">
        <f aca="false">IF(N252="sníž. přenesená",J252,0)</f>
        <v>0</v>
      </c>
      <c r="BI252" s="190" t="n">
        <f aca="false">IF(N252="nulová",J252,0)</f>
        <v>0</v>
      </c>
      <c r="BJ252" s="3" t="s">
        <v>130</v>
      </c>
      <c r="BK252" s="190" t="n">
        <f aca="false">ROUND(I252*H252,2)</f>
        <v>0</v>
      </c>
      <c r="BL252" s="3" t="s">
        <v>200</v>
      </c>
      <c r="BM252" s="189" t="s">
        <v>499</v>
      </c>
    </row>
    <row r="253" s="191" customFormat="true" ht="12.8" hidden="false" customHeight="false" outlineLevel="0" collapsed="false">
      <c r="B253" s="192"/>
      <c r="D253" s="193" t="s">
        <v>139</v>
      </c>
      <c r="E253" s="194"/>
      <c r="F253" s="195" t="s">
        <v>171</v>
      </c>
      <c r="H253" s="196" t="n">
        <v>4.845</v>
      </c>
      <c r="I253" s="197"/>
      <c r="L253" s="192"/>
      <c r="M253" s="198"/>
      <c r="N253" s="199"/>
      <c r="O253" s="199"/>
      <c r="P253" s="199"/>
      <c r="Q253" s="199"/>
      <c r="R253" s="199"/>
      <c r="S253" s="199"/>
      <c r="T253" s="200"/>
      <c r="AT253" s="194" t="s">
        <v>139</v>
      </c>
      <c r="AU253" s="194" t="s">
        <v>130</v>
      </c>
      <c r="AV253" s="191" t="s">
        <v>130</v>
      </c>
      <c r="AW253" s="191" t="s">
        <v>31</v>
      </c>
      <c r="AX253" s="191" t="s">
        <v>79</v>
      </c>
      <c r="AY253" s="194" t="s">
        <v>123</v>
      </c>
    </row>
    <row r="254" s="27" customFormat="true" ht="16.5" hidden="false" customHeight="true" outlineLevel="0" collapsed="false">
      <c r="A254" s="22"/>
      <c r="B254" s="177"/>
      <c r="C254" s="178" t="s">
        <v>500</v>
      </c>
      <c r="D254" s="178" t="s">
        <v>125</v>
      </c>
      <c r="E254" s="179" t="s">
        <v>501</v>
      </c>
      <c r="F254" s="180" t="s">
        <v>502</v>
      </c>
      <c r="G254" s="181" t="s">
        <v>136</v>
      </c>
      <c r="H254" s="182" t="n">
        <v>4.845</v>
      </c>
      <c r="I254" s="183"/>
      <c r="J254" s="184" t="n">
        <f aca="false">ROUND(I254*H254,2)</f>
        <v>0</v>
      </c>
      <c r="K254" s="180" t="s">
        <v>137</v>
      </c>
      <c r="L254" s="23"/>
      <c r="M254" s="185"/>
      <c r="N254" s="186" t="s">
        <v>40</v>
      </c>
      <c r="O254" s="60"/>
      <c r="P254" s="187" t="n">
        <f aca="false">O254*H254</f>
        <v>0</v>
      </c>
      <c r="Q254" s="187" t="n">
        <v>0</v>
      </c>
      <c r="R254" s="187" t="n">
        <f aca="false">Q254*H254</f>
        <v>0</v>
      </c>
      <c r="S254" s="187" t="n">
        <v>0.0353</v>
      </c>
      <c r="T254" s="188" t="n">
        <f aca="false">S254*H254</f>
        <v>0.1710285</v>
      </c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R254" s="189" t="s">
        <v>200</v>
      </c>
      <c r="AT254" s="189" t="s">
        <v>125</v>
      </c>
      <c r="AU254" s="189" t="s">
        <v>130</v>
      </c>
      <c r="AY254" s="3" t="s">
        <v>123</v>
      </c>
      <c r="BE254" s="190" t="n">
        <f aca="false">IF(N254="základní",J254,0)</f>
        <v>0</v>
      </c>
      <c r="BF254" s="190" t="n">
        <f aca="false">IF(N254="snížená",J254,0)</f>
        <v>0</v>
      </c>
      <c r="BG254" s="190" t="n">
        <f aca="false">IF(N254="zákl. přenesená",J254,0)</f>
        <v>0</v>
      </c>
      <c r="BH254" s="190" t="n">
        <f aca="false">IF(N254="sníž. přenesená",J254,0)</f>
        <v>0</v>
      </c>
      <c r="BI254" s="190" t="n">
        <f aca="false">IF(N254="nulová",J254,0)</f>
        <v>0</v>
      </c>
      <c r="BJ254" s="3" t="s">
        <v>130</v>
      </c>
      <c r="BK254" s="190" t="n">
        <f aca="false">ROUND(I254*H254,2)</f>
        <v>0</v>
      </c>
      <c r="BL254" s="3" t="s">
        <v>200</v>
      </c>
      <c r="BM254" s="189" t="s">
        <v>503</v>
      </c>
    </row>
    <row r="255" s="191" customFormat="true" ht="12.8" hidden="false" customHeight="false" outlineLevel="0" collapsed="false">
      <c r="B255" s="192"/>
      <c r="D255" s="193" t="s">
        <v>139</v>
      </c>
      <c r="E255" s="194"/>
      <c r="F255" s="195" t="s">
        <v>171</v>
      </c>
      <c r="H255" s="196" t="n">
        <v>4.845</v>
      </c>
      <c r="I255" s="197"/>
      <c r="L255" s="192"/>
      <c r="M255" s="198"/>
      <c r="N255" s="199"/>
      <c r="O255" s="199"/>
      <c r="P255" s="199"/>
      <c r="Q255" s="199"/>
      <c r="R255" s="199"/>
      <c r="S255" s="199"/>
      <c r="T255" s="200"/>
      <c r="AT255" s="194" t="s">
        <v>139</v>
      </c>
      <c r="AU255" s="194" t="s">
        <v>130</v>
      </c>
      <c r="AV255" s="191" t="s">
        <v>130</v>
      </c>
      <c r="AW255" s="191" t="s">
        <v>31</v>
      </c>
      <c r="AX255" s="191" t="s">
        <v>79</v>
      </c>
      <c r="AY255" s="194" t="s">
        <v>123</v>
      </c>
    </row>
    <row r="256" s="27" customFormat="true" ht="21.75" hidden="false" customHeight="true" outlineLevel="0" collapsed="false">
      <c r="A256" s="22"/>
      <c r="B256" s="177"/>
      <c r="C256" s="178" t="s">
        <v>504</v>
      </c>
      <c r="D256" s="178" t="s">
        <v>125</v>
      </c>
      <c r="E256" s="179" t="s">
        <v>505</v>
      </c>
      <c r="F256" s="180" t="s">
        <v>506</v>
      </c>
      <c r="G256" s="181" t="s">
        <v>136</v>
      </c>
      <c r="H256" s="182" t="n">
        <v>4.845</v>
      </c>
      <c r="I256" s="183"/>
      <c r="J256" s="184" t="n">
        <f aca="false">ROUND(I256*H256,2)</f>
        <v>0</v>
      </c>
      <c r="K256" s="180" t="s">
        <v>137</v>
      </c>
      <c r="L256" s="23"/>
      <c r="M256" s="185"/>
      <c r="N256" s="186" t="s">
        <v>40</v>
      </c>
      <c r="O256" s="60"/>
      <c r="P256" s="187" t="n">
        <f aca="false">O256*H256</f>
        <v>0</v>
      </c>
      <c r="Q256" s="187" t="n">
        <v>0.009</v>
      </c>
      <c r="R256" s="187" t="n">
        <f aca="false">Q256*H256</f>
        <v>0.043605</v>
      </c>
      <c r="S256" s="187" t="n">
        <v>0</v>
      </c>
      <c r="T256" s="188" t="n">
        <f aca="false">S256*H256</f>
        <v>0</v>
      </c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R256" s="189" t="s">
        <v>200</v>
      </c>
      <c r="AT256" s="189" t="s">
        <v>125</v>
      </c>
      <c r="AU256" s="189" t="s">
        <v>130</v>
      </c>
      <c r="AY256" s="3" t="s">
        <v>123</v>
      </c>
      <c r="BE256" s="190" t="n">
        <f aca="false">IF(N256="základní",J256,0)</f>
        <v>0</v>
      </c>
      <c r="BF256" s="190" t="n">
        <f aca="false">IF(N256="snížená",J256,0)</f>
        <v>0</v>
      </c>
      <c r="BG256" s="190" t="n">
        <f aca="false">IF(N256="zákl. přenesená",J256,0)</f>
        <v>0</v>
      </c>
      <c r="BH256" s="190" t="n">
        <f aca="false">IF(N256="sníž. přenesená",J256,0)</f>
        <v>0</v>
      </c>
      <c r="BI256" s="190" t="n">
        <f aca="false">IF(N256="nulová",J256,0)</f>
        <v>0</v>
      </c>
      <c r="BJ256" s="3" t="s">
        <v>130</v>
      </c>
      <c r="BK256" s="190" t="n">
        <f aca="false">ROUND(I256*H256,2)</f>
        <v>0</v>
      </c>
      <c r="BL256" s="3" t="s">
        <v>200</v>
      </c>
      <c r="BM256" s="189" t="s">
        <v>507</v>
      </c>
    </row>
    <row r="257" s="191" customFormat="true" ht="12.8" hidden="false" customHeight="false" outlineLevel="0" collapsed="false">
      <c r="B257" s="192"/>
      <c r="D257" s="193" t="s">
        <v>139</v>
      </c>
      <c r="E257" s="194"/>
      <c r="F257" s="195" t="s">
        <v>171</v>
      </c>
      <c r="H257" s="196" t="n">
        <v>4.845</v>
      </c>
      <c r="I257" s="197"/>
      <c r="L257" s="192"/>
      <c r="M257" s="198"/>
      <c r="N257" s="199"/>
      <c r="O257" s="199"/>
      <c r="P257" s="199"/>
      <c r="Q257" s="199"/>
      <c r="R257" s="199"/>
      <c r="S257" s="199"/>
      <c r="T257" s="200"/>
      <c r="AT257" s="194" t="s">
        <v>139</v>
      </c>
      <c r="AU257" s="194" t="s">
        <v>130</v>
      </c>
      <c r="AV257" s="191" t="s">
        <v>130</v>
      </c>
      <c r="AW257" s="191" t="s">
        <v>31</v>
      </c>
      <c r="AX257" s="191" t="s">
        <v>79</v>
      </c>
      <c r="AY257" s="194" t="s">
        <v>123</v>
      </c>
    </row>
    <row r="258" s="27" customFormat="true" ht="33" hidden="false" customHeight="true" outlineLevel="0" collapsed="false">
      <c r="A258" s="22"/>
      <c r="B258" s="177"/>
      <c r="C258" s="213" t="s">
        <v>508</v>
      </c>
      <c r="D258" s="213" t="s">
        <v>406</v>
      </c>
      <c r="E258" s="214" t="s">
        <v>509</v>
      </c>
      <c r="F258" s="215" t="s">
        <v>510</v>
      </c>
      <c r="G258" s="216" t="s">
        <v>136</v>
      </c>
      <c r="H258" s="217" t="n">
        <v>5.572</v>
      </c>
      <c r="I258" s="218"/>
      <c r="J258" s="219" t="n">
        <f aca="false">ROUND(I258*H258,2)</f>
        <v>0</v>
      </c>
      <c r="K258" s="215" t="s">
        <v>137</v>
      </c>
      <c r="L258" s="220"/>
      <c r="M258" s="221"/>
      <c r="N258" s="222" t="s">
        <v>40</v>
      </c>
      <c r="O258" s="60"/>
      <c r="P258" s="187" t="n">
        <f aca="false">O258*H258</f>
        <v>0</v>
      </c>
      <c r="Q258" s="187" t="n">
        <v>0.0225</v>
      </c>
      <c r="R258" s="187" t="n">
        <f aca="false">Q258*H258</f>
        <v>0.12537</v>
      </c>
      <c r="S258" s="187" t="n">
        <v>0</v>
      </c>
      <c r="T258" s="188" t="n">
        <f aca="false">S258*H258</f>
        <v>0</v>
      </c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R258" s="189" t="s">
        <v>277</v>
      </c>
      <c r="AT258" s="189" t="s">
        <v>406</v>
      </c>
      <c r="AU258" s="189" t="s">
        <v>130</v>
      </c>
      <c r="AY258" s="3" t="s">
        <v>123</v>
      </c>
      <c r="BE258" s="190" t="n">
        <f aca="false">IF(N258="základní",J258,0)</f>
        <v>0</v>
      </c>
      <c r="BF258" s="190" t="n">
        <f aca="false">IF(N258="snížená",J258,0)</f>
        <v>0</v>
      </c>
      <c r="BG258" s="190" t="n">
        <f aca="false">IF(N258="zákl. přenesená",J258,0)</f>
        <v>0</v>
      </c>
      <c r="BH258" s="190" t="n">
        <f aca="false">IF(N258="sníž. přenesená",J258,0)</f>
        <v>0</v>
      </c>
      <c r="BI258" s="190" t="n">
        <f aca="false">IF(N258="nulová",J258,0)</f>
        <v>0</v>
      </c>
      <c r="BJ258" s="3" t="s">
        <v>130</v>
      </c>
      <c r="BK258" s="190" t="n">
        <f aca="false">ROUND(I258*H258,2)</f>
        <v>0</v>
      </c>
      <c r="BL258" s="3" t="s">
        <v>200</v>
      </c>
      <c r="BM258" s="189" t="s">
        <v>511</v>
      </c>
    </row>
    <row r="259" s="191" customFormat="true" ht="12.8" hidden="false" customHeight="false" outlineLevel="0" collapsed="false">
      <c r="B259" s="192"/>
      <c r="D259" s="193" t="s">
        <v>139</v>
      </c>
      <c r="F259" s="195" t="s">
        <v>512</v>
      </c>
      <c r="H259" s="196" t="n">
        <v>5.572</v>
      </c>
      <c r="I259" s="197"/>
      <c r="L259" s="192"/>
      <c r="M259" s="198"/>
      <c r="N259" s="199"/>
      <c r="O259" s="199"/>
      <c r="P259" s="199"/>
      <c r="Q259" s="199"/>
      <c r="R259" s="199"/>
      <c r="S259" s="199"/>
      <c r="T259" s="200"/>
      <c r="AT259" s="194" t="s">
        <v>139</v>
      </c>
      <c r="AU259" s="194" t="s">
        <v>130</v>
      </c>
      <c r="AV259" s="191" t="s">
        <v>130</v>
      </c>
      <c r="AW259" s="191" t="s">
        <v>2</v>
      </c>
      <c r="AX259" s="191" t="s">
        <v>79</v>
      </c>
      <c r="AY259" s="194" t="s">
        <v>123</v>
      </c>
    </row>
    <row r="260" s="27" customFormat="true" ht="21.75" hidden="false" customHeight="true" outlineLevel="0" collapsed="false">
      <c r="A260" s="22"/>
      <c r="B260" s="177"/>
      <c r="C260" s="178" t="s">
        <v>513</v>
      </c>
      <c r="D260" s="178" t="s">
        <v>125</v>
      </c>
      <c r="E260" s="179" t="s">
        <v>514</v>
      </c>
      <c r="F260" s="180" t="s">
        <v>515</v>
      </c>
      <c r="G260" s="181" t="s">
        <v>136</v>
      </c>
      <c r="H260" s="182" t="n">
        <v>4.845</v>
      </c>
      <c r="I260" s="183"/>
      <c r="J260" s="184" t="n">
        <f aca="false">ROUND(I260*H260,2)</f>
        <v>0</v>
      </c>
      <c r="K260" s="180" t="s">
        <v>137</v>
      </c>
      <c r="L260" s="23"/>
      <c r="M260" s="185"/>
      <c r="N260" s="186" t="s">
        <v>40</v>
      </c>
      <c r="O260" s="60"/>
      <c r="P260" s="187" t="n">
        <f aca="false">O260*H260</f>
        <v>0</v>
      </c>
      <c r="Q260" s="187" t="n">
        <v>0</v>
      </c>
      <c r="R260" s="187" t="n">
        <f aca="false">Q260*H260</f>
        <v>0</v>
      </c>
      <c r="S260" s="187" t="n">
        <v>0</v>
      </c>
      <c r="T260" s="188" t="n">
        <f aca="false">S260*H260</f>
        <v>0</v>
      </c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R260" s="189" t="s">
        <v>200</v>
      </c>
      <c r="AT260" s="189" t="s">
        <v>125</v>
      </c>
      <c r="AU260" s="189" t="s">
        <v>130</v>
      </c>
      <c r="AY260" s="3" t="s">
        <v>123</v>
      </c>
      <c r="BE260" s="190" t="n">
        <f aca="false">IF(N260="základní",J260,0)</f>
        <v>0</v>
      </c>
      <c r="BF260" s="190" t="n">
        <f aca="false">IF(N260="snížená",J260,0)</f>
        <v>0</v>
      </c>
      <c r="BG260" s="190" t="n">
        <f aca="false">IF(N260="zákl. přenesená",J260,0)</f>
        <v>0</v>
      </c>
      <c r="BH260" s="190" t="n">
        <f aca="false">IF(N260="sníž. přenesená",J260,0)</f>
        <v>0</v>
      </c>
      <c r="BI260" s="190" t="n">
        <f aca="false">IF(N260="nulová",J260,0)</f>
        <v>0</v>
      </c>
      <c r="BJ260" s="3" t="s">
        <v>130</v>
      </c>
      <c r="BK260" s="190" t="n">
        <f aca="false">ROUND(I260*H260,2)</f>
        <v>0</v>
      </c>
      <c r="BL260" s="3" t="s">
        <v>200</v>
      </c>
      <c r="BM260" s="189" t="s">
        <v>516</v>
      </c>
    </row>
    <row r="261" s="27" customFormat="true" ht="21.75" hidden="false" customHeight="true" outlineLevel="0" collapsed="false">
      <c r="A261" s="22"/>
      <c r="B261" s="177"/>
      <c r="C261" s="178" t="s">
        <v>517</v>
      </c>
      <c r="D261" s="178" t="s">
        <v>125</v>
      </c>
      <c r="E261" s="179" t="s">
        <v>518</v>
      </c>
      <c r="F261" s="180" t="s">
        <v>519</v>
      </c>
      <c r="G261" s="181" t="s">
        <v>136</v>
      </c>
      <c r="H261" s="182" t="n">
        <v>4.845</v>
      </c>
      <c r="I261" s="183"/>
      <c r="J261" s="184" t="n">
        <f aca="false">ROUND(I261*H261,2)</f>
        <v>0</v>
      </c>
      <c r="K261" s="180" t="s">
        <v>137</v>
      </c>
      <c r="L261" s="23"/>
      <c r="M261" s="185"/>
      <c r="N261" s="186" t="s">
        <v>40</v>
      </c>
      <c r="O261" s="60"/>
      <c r="P261" s="187" t="n">
        <f aca="false">O261*H261</f>
        <v>0</v>
      </c>
      <c r="Q261" s="187" t="n">
        <v>0</v>
      </c>
      <c r="R261" s="187" t="n">
        <f aca="false">Q261*H261</f>
        <v>0</v>
      </c>
      <c r="S261" s="187" t="n">
        <v>0</v>
      </c>
      <c r="T261" s="188" t="n">
        <f aca="false">S261*H261</f>
        <v>0</v>
      </c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R261" s="189" t="s">
        <v>200</v>
      </c>
      <c r="AT261" s="189" t="s">
        <v>125</v>
      </c>
      <c r="AU261" s="189" t="s">
        <v>130</v>
      </c>
      <c r="AY261" s="3" t="s">
        <v>123</v>
      </c>
      <c r="BE261" s="190" t="n">
        <f aca="false">IF(N261="základní",J261,0)</f>
        <v>0</v>
      </c>
      <c r="BF261" s="190" t="n">
        <f aca="false">IF(N261="snížená",J261,0)</f>
        <v>0</v>
      </c>
      <c r="BG261" s="190" t="n">
        <f aca="false">IF(N261="zákl. přenesená",J261,0)</f>
        <v>0</v>
      </c>
      <c r="BH261" s="190" t="n">
        <f aca="false">IF(N261="sníž. přenesená",J261,0)</f>
        <v>0</v>
      </c>
      <c r="BI261" s="190" t="n">
        <f aca="false">IF(N261="nulová",J261,0)</f>
        <v>0</v>
      </c>
      <c r="BJ261" s="3" t="s">
        <v>130</v>
      </c>
      <c r="BK261" s="190" t="n">
        <f aca="false">ROUND(I261*H261,2)</f>
        <v>0</v>
      </c>
      <c r="BL261" s="3" t="s">
        <v>200</v>
      </c>
      <c r="BM261" s="189" t="s">
        <v>520</v>
      </c>
    </row>
    <row r="262" s="27" customFormat="true" ht="21.75" hidden="false" customHeight="true" outlineLevel="0" collapsed="false">
      <c r="A262" s="22"/>
      <c r="B262" s="177"/>
      <c r="C262" s="178" t="s">
        <v>521</v>
      </c>
      <c r="D262" s="178" t="s">
        <v>125</v>
      </c>
      <c r="E262" s="179" t="s">
        <v>522</v>
      </c>
      <c r="F262" s="180" t="s">
        <v>523</v>
      </c>
      <c r="G262" s="181" t="s">
        <v>136</v>
      </c>
      <c r="H262" s="182" t="n">
        <v>5.31</v>
      </c>
      <c r="I262" s="183"/>
      <c r="J262" s="184" t="n">
        <f aca="false">ROUND(I262*H262,2)</f>
        <v>0</v>
      </c>
      <c r="K262" s="180" t="s">
        <v>137</v>
      </c>
      <c r="L262" s="23"/>
      <c r="M262" s="185"/>
      <c r="N262" s="186" t="s">
        <v>40</v>
      </c>
      <c r="O262" s="60"/>
      <c r="P262" s="187" t="n">
        <f aca="false">O262*H262</f>
        <v>0</v>
      </c>
      <c r="Q262" s="187" t="n">
        <v>0.0015</v>
      </c>
      <c r="R262" s="187" t="n">
        <f aca="false">Q262*H262</f>
        <v>0.007965</v>
      </c>
      <c r="S262" s="187" t="n">
        <v>0</v>
      </c>
      <c r="T262" s="188" t="n">
        <f aca="false">S262*H262</f>
        <v>0</v>
      </c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R262" s="189" t="s">
        <v>200</v>
      </c>
      <c r="AT262" s="189" t="s">
        <v>125</v>
      </c>
      <c r="AU262" s="189" t="s">
        <v>130</v>
      </c>
      <c r="AY262" s="3" t="s">
        <v>123</v>
      </c>
      <c r="BE262" s="190" t="n">
        <f aca="false">IF(N262="základní",J262,0)</f>
        <v>0</v>
      </c>
      <c r="BF262" s="190" t="n">
        <f aca="false">IF(N262="snížená",J262,0)</f>
        <v>0</v>
      </c>
      <c r="BG262" s="190" t="n">
        <f aca="false">IF(N262="zákl. přenesená",J262,0)</f>
        <v>0</v>
      </c>
      <c r="BH262" s="190" t="n">
        <f aca="false">IF(N262="sníž. přenesená",J262,0)</f>
        <v>0</v>
      </c>
      <c r="BI262" s="190" t="n">
        <f aca="false">IF(N262="nulová",J262,0)</f>
        <v>0</v>
      </c>
      <c r="BJ262" s="3" t="s">
        <v>130</v>
      </c>
      <c r="BK262" s="190" t="n">
        <f aca="false">ROUND(I262*H262,2)</f>
        <v>0</v>
      </c>
      <c r="BL262" s="3" t="s">
        <v>200</v>
      </c>
      <c r="BM262" s="189" t="s">
        <v>524</v>
      </c>
    </row>
    <row r="263" s="191" customFormat="true" ht="12.8" hidden="false" customHeight="false" outlineLevel="0" collapsed="false">
      <c r="B263" s="192"/>
      <c r="D263" s="193" t="s">
        <v>139</v>
      </c>
      <c r="E263" s="194"/>
      <c r="F263" s="195" t="s">
        <v>525</v>
      </c>
      <c r="H263" s="196" t="n">
        <v>5.31</v>
      </c>
      <c r="I263" s="197"/>
      <c r="L263" s="192"/>
      <c r="M263" s="198"/>
      <c r="N263" s="199"/>
      <c r="O263" s="199"/>
      <c r="P263" s="199"/>
      <c r="Q263" s="199"/>
      <c r="R263" s="199"/>
      <c r="S263" s="199"/>
      <c r="T263" s="200"/>
      <c r="AT263" s="194" t="s">
        <v>139</v>
      </c>
      <c r="AU263" s="194" t="s">
        <v>130</v>
      </c>
      <c r="AV263" s="191" t="s">
        <v>130</v>
      </c>
      <c r="AW263" s="191" t="s">
        <v>31</v>
      </c>
      <c r="AX263" s="191" t="s">
        <v>79</v>
      </c>
      <c r="AY263" s="194" t="s">
        <v>123</v>
      </c>
    </row>
    <row r="264" s="27" customFormat="true" ht="21.75" hidden="false" customHeight="true" outlineLevel="0" collapsed="false">
      <c r="A264" s="22"/>
      <c r="B264" s="177"/>
      <c r="C264" s="178" t="s">
        <v>526</v>
      </c>
      <c r="D264" s="178" t="s">
        <v>125</v>
      </c>
      <c r="E264" s="179" t="s">
        <v>527</v>
      </c>
      <c r="F264" s="180" t="s">
        <v>528</v>
      </c>
      <c r="G264" s="181" t="s">
        <v>292</v>
      </c>
      <c r="H264" s="211"/>
      <c r="I264" s="183"/>
      <c r="J264" s="184" t="n">
        <f aca="false">ROUND(I264*H264,2)</f>
        <v>0</v>
      </c>
      <c r="K264" s="180" t="s">
        <v>137</v>
      </c>
      <c r="L264" s="23"/>
      <c r="M264" s="185"/>
      <c r="N264" s="186" t="s">
        <v>40</v>
      </c>
      <c r="O264" s="60"/>
      <c r="P264" s="187" t="n">
        <f aca="false">O264*H264</f>
        <v>0</v>
      </c>
      <c r="Q264" s="187" t="n">
        <v>0</v>
      </c>
      <c r="R264" s="187" t="n">
        <f aca="false">Q264*H264</f>
        <v>0</v>
      </c>
      <c r="S264" s="187" t="n">
        <v>0</v>
      </c>
      <c r="T264" s="188" t="n">
        <f aca="false">S264*H264</f>
        <v>0</v>
      </c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R264" s="189" t="s">
        <v>200</v>
      </c>
      <c r="AT264" s="189" t="s">
        <v>125</v>
      </c>
      <c r="AU264" s="189" t="s">
        <v>130</v>
      </c>
      <c r="AY264" s="3" t="s">
        <v>123</v>
      </c>
      <c r="BE264" s="190" t="n">
        <f aca="false">IF(N264="základní",J264,0)</f>
        <v>0</v>
      </c>
      <c r="BF264" s="190" t="n">
        <f aca="false">IF(N264="snížená",J264,0)</f>
        <v>0</v>
      </c>
      <c r="BG264" s="190" t="n">
        <f aca="false">IF(N264="zákl. přenesená",J264,0)</f>
        <v>0</v>
      </c>
      <c r="BH264" s="190" t="n">
        <f aca="false">IF(N264="sníž. přenesená",J264,0)</f>
        <v>0</v>
      </c>
      <c r="BI264" s="190" t="n">
        <f aca="false">IF(N264="nulová",J264,0)</f>
        <v>0</v>
      </c>
      <c r="BJ264" s="3" t="s">
        <v>130</v>
      </c>
      <c r="BK264" s="190" t="n">
        <f aca="false">ROUND(I264*H264,2)</f>
        <v>0</v>
      </c>
      <c r="BL264" s="3" t="s">
        <v>200</v>
      </c>
      <c r="BM264" s="189" t="s">
        <v>529</v>
      </c>
    </row>
    <row r="265" s="163" customFormat="true" ht="22.8" hidden="false" customHeight="true" outlineLevel="0" collapsed="false">
      <c r="B265" s="164"/>
      <c r="D265" s="165" t="s">
        <v>73</v>
      </c>
      <c r="E265" s="175" t="s">
        <v>530</v>
      </c>
      <c r="F265" s="175" t="s">
        <v>531</v>
      </c>
      <c r="I265" s="167"/>
      <c r="J265" s="176" t="n">
        <f aca="false">BK265</f>
        <v>0</v>
      </c>
      <c r="L265" s="164"/>
      <c r="M265" s="169"/>
      <c r="N265" s="170"/>
      <c r="O265" s="170"/>
      <c r="P265" s="171" t="n">
        <f aca="false">SUM(P266:P267)</f>
        <v>0</v>
      </c>
      <c r="Q265" s="170"/>
      <c r="R265" s="171" t="n">
        <f aca="false">SUM(R266:R267)</f>
        <v>0</v>
      </c>
      <c r="S265" s="170"/>
      <c r="T265" s="172" t="n">
        <f aca="false">SUM(T266:T267)</f>
        <v>0.01368</v>
      </c>
      <c r="AR265" s="165" t="s">
        <v>130</v>
      </c>
      <c r="AT265" s="173" t="s">
        <v>73</v>
      </c>
      <c r="AU265" s="173" t="s">
        <v>79</v>
      </c>
      <c r="AY265" s="165" t="s">
        <v>123</v>
      </c>
      <c r="BK265" s="174" t="n">
        <f aca="false">SUM(BK266:BK267)</f>
        <v>0</v>
      </c>
    </row>
    <row r="266" s="27" customFormat="true" ht="21.75" hidden="false" customHeight="true" outlineLevel="0" collapsed="false">
      <c r="A266" s="22"/>
      <c r="B266" s="177"/>
      <c r="C266" s="178" t="s">
        <v>532</v>
      </c>
      <c r="D266" s="178" t="s">
        <v>125</v>
      </c>
      <c r="E266" s="179" t="s">
        <v>533</v>
      </c>
      <c r="F266" s="180" t="s">
        <v>534</v>
      </c>
      <c r="G266" s="181" t="s">
        <v>136</v>
      </c>
      <c r="H266" s="182" t="n">
        <v>4.56</v>
      </c>
      <c r="I266" s="183"/>
      <c r="J266" s="184" t="n">
        <f aca="false">ROUND(I266*H266,2)</f>
        <v>0</v>
      </c>
      <c r="K266" s="180" t="s">
        <v>137</v>
      </c>
      <c r="L266" s="23"/>
      <c r="M266" s="185"/>
      <c r="N266" s="186" t="s">
        <v>40</v>
      </c>
      <c r="O266" s="60"/>
      <c r="P266" s="187" t="n">
        <f aca="false">O266*H266</f>
        <v>0</v>
      </c>
      <c r="Q266" s="187" t="n">
        <v>0</v>
      </c>
      <c r="R266" s="187" t="n">
        <f aca="false">Q266*H266</f>
        <v>0</v>
      </c>
      <c r="S266" s="187" t="n">
        <v>0.003</v>
      </c>
      <c r="T266" s="188" t="n">
        <f aca="false">S266*H266</f>
        <v>0.01368</v>
      </c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R266" s="189" t="s">
        <v>200</v>
      </c>
      <c r="AT266" s="189" t="s">
        <v>125</v>
      </c>
      <c r="AU266" s="189" t="s">
        <v>130</v>
      </c>
      <c r="AY266" s="3" t="s">
        <v>123</v>
      </c>
      <c r="BE266" s="190" t="n">
        <f aca="false">IF(N266="základní",J266,0)</f>
        <v>0</v>
      </c>
      <c r="BF266" s="190" t="n">
        <f aca="false">IF(N266="snížená",J266,0)</f>
        <v>0</v>
      </c>
      <c r="BG266" s="190" t="n">
        <f aca="false">IF(N266="zákl. přenesená",J266,0)</f>
        <v>0</v>
      </c>
      <c r="BH266" s="190" t="n">
        <f aca="false">IF(N266="sníž. přenesená",J266,0)</f>
        <v>0</v>
      </c>
      <c r="BI266" s="190" t="n">
        <f aca="false">IF(N266="nulová",J266,0)</f>
        <v>0</v>
      </c>
      <c r="BJ266" s="3" t="s">
        <v>130</v>
      </c>
      <c r="BK266" s="190" t="n">
        <f aca="false">ROUND(I266*H266,2)</f>
        <v>0</v>
      </c>
      <c r="BL266" s="3" t="s">
        <v>200</v>
      </c>
      <c r="BM266" s="189" t="s">
        <v>535</v>
      </c>
    </row>
    <row r="267" s="191" customFormat="true" ht="12.8" hidden="false" customHeight="false" outlineLevel="0" collapsed="false">
      <c r="B267" s="192"/>
      <c r="D267" s="193" t="s">
        <v>139</v>
      </c>
      <c r="E267" s="194"/>
      <c r="F267" s="195" t="s">
        <v>536</v>
      </c>
      <c r="H267" s="196" t="n">
        <v>4.56</v>
      </c>
      <c r="I267" s="197"/>
      <c r="L267" s="192"/>
      <c r="M267" s="198"/>
      <c r="N267" s="199"/>
      <c r="O267" s="199"/>
      <c r="P267" s="199"/>
      <c r="Q267" s="199"/>
      <c r="R267" s="199"/>
      <c r="S267" s="199"/>
      <c r="T267" s="200"/>
      <c r="AT267" s="194" t="s">
        <v>139</v>
      </c>
      <c r="AU267" s="194" t="s">
        <v>130</v>
      </c>
      <c r="AV267" s="191" t="s">
        <v>130</v>
      </c>
      <c r="AW267" s="191" t="s">
        <v>31</v>
      </c>
      <c r="AX267" s="191" t="s">
        <v>79</v>
      </c>
      <c r="AY267" s="194" t="s">
        <v>123</v>
      </c>
    </row>
    <row r="268" s="163" customFormat="true" ht="22.8" hidden="false" customHeight="true" outlineLevel="0" collapsed="false">
      <c r="B268" s="164"/>
      <c r="D268" s="165" t="s">
        <v>73</v>
      </c>
      <c r="E268" s="175" t="s">
        <v>537</v>
      </c>
      <c r="F268" s="175" t="s">
        <v>538</v>
      </c>
      <c r="I268" s="167"/>
      <c r="J268" s="176" t="n">
        <f aca="false">BK268</f>
        <v>0</v>
      </c>
      <c r="L268" s="164"/>
      <c r="M268" s="169"/>
      <c r="N268" s="170"/>
      <c r="O268" s="170"/>
      <c r="P268" s="171" t="n">
        <f aca="false">SUM(P269:P283)</f>
        <v>0</v>
      </c>
      <c r="Q268" s="170"/>
      <c r="R268" s="171" t="n">
        <f aca="false">SUM(R269:R283)</f>
        <v>0.1961315</v>
      </c>
      <c r="S268" s="170"/>
      <c r="T268" s="172" t="n">
        <f aca="false">SUM(T269:T283)</f>
        <v>0.00036</v>
      </c>
      <c r="AR268" s="165" t="s">
        <v>130</v>
      </c>
      <c r="AT268" s="173" t="s">
        <v>73</v>
      </c>
      <c r="AU268" s="173" t="s">
        <v>79</v>
      </c>
      <c r="AY268" s="165" t="s">
        <v>123</v>
      </c>
      <c r="BK268" s="174" t="n">
        <f aca="false">SUM(BK269:BK283)</f>
        <v>0</v>
      </c>
    </row>
    <row r="269" s="27" customFormat="true" ht="21.75" hidden="false" customHeight="true" outlineLevel="0" collapsed="false">
      <c r="A269" s="22"/>
      <c r="B269" s="177"/>
      <c r="C269" s="178" t="s">
        <v>539</v>
      </c>
      <c r="D269" s="178" t="s">
        <v>125</v>
      </c>
      <c r="E269" s="179" t="s">
        <v>540</v>
      </c>
      <c r="F269" s="180" t="s">
        <v>541</v>
      </c>
      <c r="G269" s="181" t="s">
        <v>136</v>
      </c>
      <c r="H269" s="182" t="n">
        <v>7.75</v>
      </c>
      <c r="I269" s="183"/>
      <c r="J269" s="184" t="n">
        <f aca="false">ROUND(I269*H269,2)</f>
        <v>0</v>
      </c>
      <c r="K269" s="180" t="s">
        <v>137</v>
      </c>
      <c r="L269" s="23"/>
      <c r="M269" s="185"/>
      <c r="N269" s="186" t="s">
        <v>40</v>
      </c>
      <c r="O269" s="60"/>
      <c r="P269" s="187" t="n">
        <f aca="false">O269*H269</f>
        <v>0</v>
      </c>
      <c r="Q269" s="187" t="n">
        <v>0.0015</v>
      </c>
      <c r="R269" s="187" t="n">
        <f aca="false">Q269*H269</f>
        <v>0.011625</v>
      </c>
      <c r="S269" s="187" t="n">
        <v>0</v>
      </c>
      <c r="T269" s="188" t="n">
        <f aca="false">S269*H269</f>
        <v>0</v>
      </c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R269" s="189" t="s">
        <v>200</v>
      </c>
      <c r="AT269" s="189" t="s">
        <v>125</v>
      </c>
      <c r="AU269" s="189" t="s">
        <v>130</v>
      </c>
      <c r="AY269" s="3" t="s">
        <v>123</v>
      </c>
      <c r="BE269" s="190" t="n">
        <f aca="false">IF(N269="základní",J269,0)</f>
        <v>0</v>
      </c>
      <c r="BF269" s="190" t="n">
        <f aca="false">IF(N269="snížená",J269,0)</f>
        <v>0</v>
      </c>
      <c r="BG269" s="190" t="n">
        <f aca="false">IF(N269="zákl. přenesená",J269,0)</f>
        <v>0</v>
      </c>
      <c r="BH269" s="190" t="n">
        <f aca="false">IF(N269="sníž. přenesená",J269,0)</f>
        <v>0</v>
      </c>
      <c r="BI269" s="190" t="n">
        <f aca="false">IF(N269="nulová",J269,0)</f>
        <v>0</v>
      </c>
      <c r="BJ269" s="3" t="s">
        <v>130</v>
      </c>
      <c r="BK269" s="190" t="n">
        <f aca="false">ROUND(I269*H269,2)</f>
        <v>0</v>
      </c>
      <c r="BL269" s="3" t="s">
        <v>200</v>
      </c>
      <c r="BM269" s="189" t="s">
        <v>542</v>
      </c>
    </row>
    <row r="270" s="191" customFormat="true" ht="12.8" hidden="false" customHeight="false" outlineLevel="0" collapsed="false">
      <c r="B270" s="192"/>
      <c r="D270" s="193" t="s">
        <v>139</v>
      </c>
      <c r="E270" s="194"/>
      <c r="F270" s="195" t="s">
        <v>543</v>
      </c>
      <c r="H270" s="196" t="n">
        <v>7.75</v>
      </c>
      <c r="I270" s="197"/>
      <c r="L270" s="192"/>
      <c r="M270" s="198"/>
      <c r="N270" s="199"/>
      <c r="O270" s="199"/>
      <c r="P270" s="199"/>
      <c r="Q270" s="199"/>
      <c r="R270" s="199"/>
      <c r="S270" s="199"/>
      <c r="T270" s="200"/>
      <c r="AT270" s="194" t="s">
        <v>139</v>
      </c>
      <c r="AU270" s="194" t="s">
        <v>130</v>
      </c>
      <c r="AV270" s="191" t="s">
        <v>130</v>
      </c>
      <c r="AW270" s="191" t="s">
        <v>31</v>
      </c>
      <c r="AX270" s="191" t="s">
        <v>79</v>
      </c>
      <c r="AY270" s="194" t="s">
        <v>123</v>
      </c>
    </row>
    <row r="271" s="27" customFormat="true" ht="33" hidden="false" customHeight="true" outlineLevel="0" collapsed="false">
      <c r="A271" s="22"/>
      <c r="B271" s="177"/>
      <c r="C271" s="178" t="s">
        <v>544</v>
      </c>
      <c r="D271" s="178" t="s">
        <v>125</v>
      </c>
      <c r="E271" s="179" t="s">
        <v>545</v>
      </c>
      <c r="F271" s="180" t="s">
        <v>546</v>
      </c>
      <c r="G271" s="181" t="s">
        <v>136</v>
      </c>
      <c r="H271" s="182" t="n">
        <v>17.765</v>
      </c>
      <c r="I271" s="183"/>
      <c r="J271" s="184" t="n">
        <f aca="false">ROUND(I271*H271,2)</f>
        <v>0</v>
      </c>
      <c r="K271" s="180" t="s">
        <v>137</v>
      </c>
      <c r="L271" s="23"/>
      <c r="M271" s="185"/>
      <c r="N271" s="186" t="s">
        <v>40</v>
      </c>
      <c r="O271" s="60"/>
      <c r="P271" s="187" t="n">
        <f aca="false">O271*H271</f>
        <v>0</v>
      </c>
      <c r="Q271" s="187" t="n">
        <v>0.009</v>
      </c>
      <c r="R271" s="187" t="n">
        <f aca="false">Q271*H271</f>
        <v>0.159885</v>
      </c>
      <c r="S271" s="187" t="n">
        <v>0</v>
      </c>
      <c r="T271" s="188" t="n">
        <f aca="false">S271*H271</f>
        <v>0</v>
      </c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R271" s="189" t="s">
        <v>200</v>
      </c>
      <c r="AT271" s="189" t="s">
        <v>125</v>
      </c>
      <c r="AU271" s="189" t="s">
        <v>130</v>
      </c>
      <c r="AY271" s="3" t="s">
        <v>123</v>
      </c>
      <c r="BE271" s="190" t="n">
        <f aca="false">IF(N271="základní",J271,0)</f>
        <v>0</v>
      </c>
      <c r="BF271" s="190" t="n">
        <f aca="false">IF(N271="snížená",J271,0)</f>
        <v>0</v>
      </c>
      <c r="BG271" s="190" t="n">
        <f aca="false">IF(N271="zákl. přenesená",J271,0)</f>
        <v>0</v>
      </c>
      <c r="BH271" s="190" t="n">
        <f aca="false">IF(N271="sníž. přenesená",J271,0)</f>
        <v>0</v>
      </c>
      <c r="BI271" s="190" t="n">
        <f aca="false">IF(N271="nulová",J271,0)</f>
        <v>0</v>
      </c>
      <c r="BJ271" s="3" t="s">
        <v>130</v>
      </c>
      <c r="BK271" s="190" t="n">
        <f aca="false">ROUND(I271*H271,2)</f>
        <v>0</v>
      </c>
      <c r="BL271" s="3" t="s">
        <v>200</v>
      </c>
      <c r="BM271" s="189" t="s">
        <v>547</v>
      </c>
    </row>
    <row r="272" s="191" customFormat="true" ht="12.8" hidden="false" customHeight="false" outlineLevel="0" collapsed="false">
      <c r="B272" s="192"/>
      <c r="D272" s="193" t="s">
        <v>139</v>
      </c>
      <c r="E272" s="194"/>
      <c r="F272" s="195" t="s">
        <v>548</v>
      </c>
      <c r="H272" s="196" t="n">
        <v>17.765</v>
      </c>
      <c r="I272" s="197"/>
      <c r="L272" s="192"/>
      <c r="M272" s="198"/>
      <c r="N272" s="199"/>
      <c r="O272" s="199"/>
      <c r="P272" s="199"/>
      <c r="Q272" s="199"/>
      <c r="R272" s="199"/>
      <c r="S272" s="199"/>
      <c r="T272" s="200"/>
      <c r="AT272" s="194" t="s">
        <v>139</v>
      </c>
      <c r="AU272" s="194" t="s">
        <v>130</v>
      </c>
      <c r="AV272" s="191" t="s">
        <v>130</v>
      </c>
      <c r="AW272" s="191" t="s">
        <v>31</v>
      </c>
      <c r="AX272" s="191" t="s">
        <v>79</v>
      </c>
      <c r="AY272" s="194" t="s">
        <v>123</v>
      </c>
    </row>
    <row r="273" s="27" customFormat="true" ht="21.75" hidden="false" customHeight="true" outlineLevel="0" collapsed="false">
      <c r="A273" s="22"/>
      <c r="B273" s="177"/>
      <c r="C273" s="213" t="s">
        <v>549</v>
      </c>
      <c r="D273" s="213" t="s">
        <v>406</v>
      </c>
      <c r="E273" s="214" t="s">
        <v>550</v>
      </c>
      <c r="F273" s="215" t="s">
        <v>551</v>
      </c>
      <c r="G273" s="216" t="s">
        <v>187</v>
      </c>
      <c r="H273" s="217" t="n">
        <v>20.43</v>
      </c>
      <c r="I273" s="218"/>
      <c r="J273" s="219" t="n">
        <f aca="false">ROUND(I273*H273,2)</f>
        <v>0</v>
      </c>
      <c r="K273" s="215"/>
      <c r="L273" s="220"/>
      <c r="M273" s="221"/>
      <c r="N273" s="222" t="s">
        <v>40</v>
      </c>
      <c r="O273" s="60"/>
      <c r="P273" s="187" t="n">
        <f aca="false">O273*H273</f>
        <v>0</v>
      </c>
      <c r="Q273" s="187" t="n">
        <v>0.0007</v>
      </c>
      <c r="R273" s="187" t="n">
        <f aca="false">Q273*H273</f>
        <v>0.014301</v>
      </c>
      <c r="S273" s="187" t="n">
        <v>0</v>
      </c>
      <c r="T273" s="188" t="n">
        <f aca="false">S273*H273</f>
        <v>0</v>
      </c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R273" s="189" t="s">
        <v>277</v>
      </c>
      <c r="AT273" s="189" t="s">
        <v>406</v>
      </c>
      <c r="AU273" s="189" t="s">
        <v>130</v>
      </c>
      <c r="AY273" s="3" t="s">
        <v>123</v>
      </c>
      <c r="BE273" s="190" t="n">
        <f aca="false">IF(N273="základní",J273,0)</f>
        <v>0</v>
      </c>
      <c r="BF273" s="190" t="n">
        <f aca="false">IF(N273="snížená",J273,0)</f>
        <v>0</v>
      </c>
      <c r="BG273" s="190" t="n">
        <f aca="false">IF(N273="zákl. přenesená",J273,0)</f>
        <v>0</v>
      </c>
      <c r="BH273" s="190" t="n">
        <f aca="false">IF(N273="sníž. přenesená",J273,0)</f>
        <v>0</v>
      </c>
      <c r="BI273" s="190" t="n">
        <f aca="false">IF(N273="nulová",J273,0)</f>
        <v>0</v>
      </c>
      <c r="BJ273" s="3" t="s">
        <v>130</v>
      </c>
      <c r="BK273" s="190" t="n">
        <f aca="false">ROUND(I273*H273,2)</f>
        <v>0</v>
      </c>
      <c r="BL273" s="3" t="s">
        <v>200</v>
      </c>
      <c r="BM273" s="189" t="s">
        <v>552</v>
      </c>
    </row>
    <row r="274" s="191" customFormat="true" ht="12.8" hidden="false" customHeight="false" outlineLevel="0" collapsed="false">
      <c r="B274" s="192"/>
      <c r="D274" s="193" t="s">
        <v>139</v>
      </c>
      <c r="F274" s="195" t="s">
        <v>553</v>
      </c>
      <c r="H274" s="196" t="n">
        <v>20.43</v>
      </c>
      <c r="I274" s="197"/>
      <c r="L274" s="192"/>
      <c r="M274" s="198"/>
      <c r="N274" s="199"/>
      <c r="O274" s="199"/>
      <c r="P274" s="199"/>
      <c r="Q274" s="199"/>
      <c r="R274" s="199"/>
      <c r="S274" s="199"/>
      <c r="T274" s="200"/>
      <c r="AT274" s="194" t="s">
        <v>139</v>
      </c>
      <c r="AU274" s="194" t="s">
        <v>130</v>
      </c>
      <c r="AV274" s="191" t="s">
        <v>130</v>
      </c>
      <c r="AW274" s="191" t="s">
        <v>2</v>
      </c>
      <c r="AX274" s="191" t="s">
        <v>79</v>
      </c>
      <c r="AY274" s="194" t="s">
        <v>123</v>
      </c>
    </row>
    <row r="275" s="27" customFormat="true" ht="21.75" hidden="false" customHeight="true" outlineLevel="0" collapsed="false">
      <c r="A275" s="22"/>
      <c r="B275" s="177"/>
      <c r="C275" s="178" t="s">
        <v>554</v>
      </c>
      <c r="D275" s="178" t="s">
        <v>125</v>
      </c>
      <c r="E275" s="179" t="s">
        <v>555</v>
      </c>
      <c r="F275" s="180" t="s">
        <v>556</v>
      </c>
      <c r="G275" s="181" t="s">
        <v>136</v>
      </c>
      <c r="H275" s="182" t="n">
        <v>17.765</v>
      </c>
      <c r="I275" s="183"/>
      <c r="J275" s="184" t="n">
        <f aca="false">ROUND(I275*H275,2)</f>
        <v>0</v>
      </c>
      <c r="K275" s="180" t="s">
        <v>137</v>
      </c>
      <c r="L275" s="23"/>
      <c r="M275" s="185"/>
      <c r="N275" s="186" t="s">
        <v>40</v>
      </c>
      <c r="O275" s="60"/>
      <c r="P275" s="187" t="n">
        <f aca="false">O275*H275</f>
        <v>0</v>
      </c>
      <c r="Q275" s="187" t="n">
        <v>0</v>
      </c>
      <c r="R275" s="187" t="n">
        <f aca="false">Q275*H275</f>
        <v>0</v>
      </c>
      <c r="S275" s="187" t="n">
        <v>0</v>
      </c>
      <c r="T275" s="188" t="n">
        <f aca="false">S275*H275</f>
        <v>0</v>
      </c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R275" s="189" t="s">
        <v>200</v>
      </c>
      <c r="AT275" s="189" t="s">
        <v>125</v>
      </c>
      <c r="AU275" s="189" t="s">
        <v>130</v>
      </c>
      <c r="AY275" s="3" t="s">
        <v>123</v>
      </c>
      <c r="BE275" s="190" t="n">
        <f aca="false">IF(N275="základní",J275,0)</f>
        <v>0</v>
      </c>
      <c r="BF275" s="190" t="n">
        <f aca="false">IF(N275="snížená",J275,0)</f>
        <v>0</v>
      </c>
      <c r="BG275" s="190" t="n">
        <f aca="false">IF(N275="zákl. přenesená",J275,0)</f>
        <v>0</v>
      </c>
      <c r="BH275" s="190" t="n">
        <f aca="false">IF(N275="sníž. přenesená",J275,0)</f>
        <v>0</v>
      </c>
      <c r="BI275" s="190" t="n">
        <f aca="false">IF(N275="nulová",J275,0)</f>
        <v>0</v>
      </c>
      <c r="BJ275" s="3" t="s">
        <v>130</v>
      </c>
      <c r="BK275" s="190" t="n">
        <f aca="false">ROUND(I275*H275,2)</f>
        <v>0</v>
      </c>
      <c r="BL275" s="3" t="s">
        <v>200</v>
      </c>
      <c r="BM275" s="189" t="s">
        <v>557</v>
      </c>
    </row>
    <row r="276" s="27" customFormat="true" ht="21.75" hidden="false" customHeight="true" outlineLevel="0" collapsed="false">
      <c r="A276" s="22"/>
      <c r="B276" s="177"/>
      <c r="C276" s="178" t="s">
        <v>558</v>
      </c>
      <c r="D276" s="178" t="s">
        <v>125</v>
      </c>
      <c r="E276" s="179" t="s">
        <v>559</v>
      </c>
      <c r="F276" s="180" t="s">
        <v>560</v>
      </c>
      <c r="G276" s="181" t="s">
        <v>136</v>
      </c>
      <c r="H276" s="182" t="n">
        <v>17.765</v>
      </c>
      <c r="I276" s="183"/>
      <c r="J276" s="184" t="n">
        <f aca="false">ROUND(I276*H276,2)</f>
        <v>0</v>
      </c>
      <c r="K276" s="180" t="s">
        <v>137</v>
      </c>
      <c r="L276" s="23"/>
      <c r="M276" s="185"/>
      <c r="N276" s="186" t="s">
        <v>40</v>
      </c>
      <c r="O276" s="60"/>
      <c r="P276" s="187" t="n">
        <f aca="false">O276*H276</f>
        <v>0</v>
      </c>
      <c r="Q276" s="187" t="n">
        <v>0</v>
      </c>
      <c r="R276" s="187" t="n">
        <f aca="false">Q276*H276</f>
        <v>0</v>
      </c>
      <c r="S276" s="187" t="n">
        <v>0</v>
      </c>
      <c r="T276" s="188" t="n">
        <f aca="false">S276*H276</f>
        <v>0</v>
      </c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R276" s="189" t="s">
        <v>200</v>
      </c>
      <c r="AT276" s="189" t="s">
        <v>125</v>
      </c>
      <c r="AU276" s="189" t="s">
        <v>130</v>
      </c>
      <c r="AY276" s="3" t="s">
        <v>123</v>
      </c>
      <c r="BE276" s="190" t="n">
        <f aca="false">IF(N276="základní",J276,0)</f>
        <v>0</v>
      </c>
      <c r="BF276" s="190" t="n">
        <f aca="false">IF(N276="snížená",J276,0)</f>
        <v>0</v>
      </c>
      <c r="BG276" s="190" t="n">
        <f aca="false">IF(N276="zákl. přenesená",J276,0)</f>
        <v>0</v>
      </c>
      <c r="BH276" s="190" t="n">
        <f aca="false">IF(N276="sníž. přenesená",J276,0)</f>
        <v>0</v>
      </c>
      <c r="BI276" s="190" t="n">
        <f aca="false">IF(N276="nulová",J276,0)</f>
        <v>0</v>
      </c>
      <c r="BJ276" s="3" t="s">
        <v>130</v>
      </c>
      <c r="BK276" s="190" t="n">
        <f aca="false">ROUND(I276*H276,2)</f>
        <v>0</v>
      </c>
      <c r="BL276" s="3" t="s">
        <v>200</v>
      </c>
      <c r="BM276" s="189" t="s">
        <v>561</v>
      </c>
    </row>
    <row r="277" s="27" customFormat="true" ht="16.5" hidden="false" customHeight="true" outlineLevel="0" collapsed="false">
      <c r="A277" s="22"/>
      <c r="B277" s="177"/>
      <c r="C277" s="178" t="s">
        <v>562</v>
      </c>
      <c r="D277" s="178" t="s">
        <v>125</v>
      </c>
      <c r="E277" s="179" t="s">
        <v>563</v>
      </c>
      <c r="F277" s="180" t="s">
        <v>564</v>
      </c>
      <c r="G277" s="181" t="s">
        <v>187</v>
      </c>
      <c r="H277" s="182" t="n">
        <v>1</v>
      </c>
      <c r="I277" s="183"/>
      <c r="J277" s="184" t="n">
        <f aca="false">ROUND(I277*H277,2)</f>
        <v>0</v>
      </c>
      <c r="K277" s="180" t="s">
        <v>137</v>
      </c>
      <c r="L277" s="23"/>
      <c r="M277" s="185"/>
      <c r="N277" s="186" t="s">
        <v>40</v>
      </c>
      <c r="O277" s="60"/>
      <c r="P277" s="187" t="n">
        <f aca="false">O277*H277</f>
        <v>0</v>
      </c>
      <c r="Q277" s="187" t="n">
        <v>0</v>
      </c>
      <c r="R277" s="187" t="n">
        <f aca="false">Q277*H277</f>
        <v>0</v>
      </c>
      <c r="S277" s="187" t="n">
        <v>0.00036</v>
      </c>
      <c r="T277" s="188" t="n">
        <f aca="false">S277*H277</f>
        <v>0.00036</v>
      </c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R277" s="189" t="s">
        <v>200</v>
      </c>
      <c r="AT277" s="189" t="s">
        <v>125</v>
      </c>
      <c r="AU277" s="189" t="s">
        <v>130</v>
      </c>
      <c r="AY277" s="3" t="s">
        <v>123</v>
      </c>
      <c r="BE277" s="190" t="n">
        <f aca="false">IF(N277="základní",J277,0)</f>
        <v>0</v>
      </c>
      <c r="BF277" s="190" t="n">
        <f aca="false">IF(N277="snížená",J277,0)</f>
        <v>0</v>
      </c>
      <c r="BG277" s="190" t="n">
        <f aca="false">IF(N277="zákl. přenesená",J277,0)</f>
        <v>0</v>
      </c>
      <c r="BH277" s="190" t="n">
        <f aca="false">IF(N277="sníž. přenesená",J277,0)</f>
        <v>0</v>
      </c>
      <c r="BI277" s="190" t="n">
        <f aca="false">IF(N277="nulová",J277,0)</f>
        <v>0</v>
      </c>
      <c r="BJ277" s="3" t="s">
        <v>130</v>
      </c>
      <c r="BK277" s="190" t="n">
        <f aca="false">ROUND(I277*H277,2)</f>
        <v>0</v>
      </c>
      <c r="BL277" s="3" t="s">
        <v>200</v>
      </c>
      <c r="BM277" s="189" t="s">
        <v>565</v>
      </c>
    </row>
    <row r="278" s="27" customFormat="true" ht="16.5" hidden="false" customHeight="true" outlineLevel="0" collapsed="false">
      <c r="A278" s="22"/>
      <c r="B278" s="177"/>
      <c r="C278" s="178" t="s">
        <v>566</v>
      </c>
      <c r="D278" s="178" t="s">
        <v>125</v>
      </c>
      <c r="E278" s="179" t="s">
        <v>567</v>
      </c>
      <c r="F278" s="180" t="s">
        <v>568</v>
      </c>
      <c r="G278" s="181" t="s">
        <v>157</v>
      </c>
      <c r="H278" s="182" t="n">
        <v>16.1</v>
      </c>
      <c r="I278" s="183"/>
      <c r="J278" s="184" t="n">
        <f aca="false">ROUND(I278*H278,2)</f>
        <v>0</v>
      </c>
      <c r="K278" s="180" t="s">
        <v>137</v>
      </c>
      <c r="L278" s="23"/>
      <c r="M278" s="185"/>
      <c r="N278" s="186" t="s">
        <v>40</v>
      </c>
      <c r="O278" s="60"/>
      <c r="P278" s="187" t="n">
        <f aca="false">O278*H278</f>
        <v>0</v>
      </c>
      <c r="Q278" s="187" t="n">
        <v>0.00031</v>
      </c>
      <c r="R278" s="187" t="n">
        <f aca="false">Q278*H278</f>
        <v>0.004991</v>
      </c>
      <c r="S278" s="187" t="n">
        <v>0</v>
      </c>
      <c r="T278" s="188" t="n">
        <f aca="false">S278*H278</f>
        <v>0</v>
      </c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R278" s="189" t="s">
        <v>200</v>
      </c>
      <c r="AT278" s="189" t="s">
        <v>125</v>
      </c>
      <c r="AU278" s="189" t="s">
        <v>130</v>
      </c>
      <c r="AY278" s="3" t="s">
        <v>123</v>
      </c>
      <c r="BE278" s="190" t="n">
        <f aca="false">IF(N278="základní",J278,0)</f>
        <v>0</v>
      </c>
      <c r="BF278" s="190" t="n">
        <f aca="false">IF(N278="snížená",J278,0)</f>
        <v>0</v>
      </c>
      <c r="BG278" s="190" t="n">
        <f aca="false">IF(N278="zákl. přenesená",J278,0)</f>
        <v>0</v>
      </c>
      <c r="BH278" s="190" t="n">
        <f aca="false">IF(N278="sníž. přenesená",J278,0)</f>
        <v>0</v>
      </c>
      <c r="BI278" s="190" t="n">
        <f aca="false">IF(N278="nulová",J278,0)</f>
        <v>0</v>
      </c>
      <c r="BJ278" s="3" t="s">
        <v>130</v>
      </c>
      <c r="BK278" s="190" t="n">
        <f aca="false">ROUND(I278*H278,2)</f>
        <v>0</v>
      </c>
      <c r="BL278" s="3" t="s">
        <v>200</v>
      </c>
      <c r="BM278" s="189" t="s">
        <v>569</v>
      </c>
    </row>
    <row r="279" s="191" customFormat="true" ht="12.8" hidden="false" customHeight="false" outlineLevel="0" collapsed="false">
      <c r="B279" s="192"/>
      <c r="D279" s="193" t="s">
        <v>139</v>
      </c>
      <c r="E279" s="194"/>
      <c r="F279" s="195" t="s">
        <v>570</v>
      </c>
      <c r="H279" s="196" t="n">
        <v>3.8</v>
      </c>
      <c r="I279" s="197"/>
      <c r="L279" s="192"/>
      <c r="M279" s="198"/>
      <c r="N279" s="199"/>
      <c r="O279" s="199"/>
      <c r="P279" s="199"/>
      <c r="Q279" s="199"/>
      <c r="R279" s="199"/>
      <c r="S279" s="199"/>
      <c r="T279" s="200"/>
      <c r="AT279" s="194" t="s">
        <v>139</v>
      </c>
      <c r="AU279" s="194" t="s">
        <v>130</v>
      </c>
      <c r="AV279" s="191" t="s">
        <v>130</v>
      </c>
      <c r="AW279" s="191" t="s">
        <v>31</v>
      </c>
      <c r="AX279" s="191" t="s">
        <v>74</v>
      </c>
      <c r="AY279" s="194" t="s">
        <v>123</v>
      </c>
    </row>
    <row r="280" s="191" customFormat="true" ht="12.8" hidden="false" customHeight="false" outlineLevel="0" collapsed="false">
      <c r="B280" s="192"/>
      <c r="D280" s="193" t="s">
        <v>139</v>
      </c>
      <c r="E280" s="194"/>
      <c r="F280" s="195" t="s">
        <v>571</v>
      </c>
      <c r="H280" s="196" t="n">
        <v>12.3</v>
      </c>
      <c r="I280" s="197"/>
      <c r="L280" s="192"/>
      <c r="M280" s="198"/>
      <c r="N280" s="199"/>
      <c r="O280" s="199"/>
      <c r="P280" s="199"/>
      <c r="Q280" s="199"/>
      <c r="R280" s="199"/>
      <c r="S280" s="199"/>
      <c r="T280" s="200"/>
      <c r="AT280" s="194" t="s">
        <v>139</v>
      </c>
      <c r="AU280" s="194" t="s">
        <v>130</v>
      </c>
      <c r="AV280" s="191" t="s">
        <v>130</v>
      </c>
      <c r="AW280" s="191" t="s">
        <v>31</v>
      </c>
      <c r="AX280" s="191" t="s">
        <v>74</v>
      </c>
      <c r="AY280" s="194" t="s">
        <v>123</v>
      </c>
    </row>
    <row r="281" s="201" customFormat="true" ht="12.8" hidden="false" customHeight="false" outlineLevel="0" collapsed="false">
      <c r="B281" s="202"/>
      <c r="D281" s="193" t="s">
        <v>139</v>
      </c>
      <c r="E281" s="203"/>
      <c r="F281" s="204" t="s">
        <v>141</v>
      </c>
      <c r="H281" s="205" t="n">
        <v>16.1</v>
      </c>
      <c r="I281" s="206"/>
      <c r="L281" s="202"/>
      <c r="M281" s="207"/>
      <c r="N281" s="208"/>
      <c r="O281" s="208"/>
      <c r="P281" s="208"/>
      <c r="Q281" s="208"/>
      <c r="R281" s="208"/>
      <c r="S281" s="208"/>
      <c r="T281" s="209"/>
      <c r="AT281" s="203" t="s">
        <v>139</v>
      </c>
      <c r="AU281" s="203" t="s">
        <v>130</v>
      </c>
      <c r="AV281" s="201" t="s">
        <v>129</v>
      </c>
      <c r="AW281" s="201" t="s">
        <v>31</v>
      </c>
      <c r="AX281" s="201" t="s">
        <v>79</v>
      </c>
      <c r="AY281" s="203" t="s">
        <v>123</v>
      </c>
    </row>
    <row r="282" s="27" customFormat="true" ht="16.5" hidden="false" customHeight="true" outlineLevel="0" collapsed="false">
      <c r="A282" s="22"/>
      <c r="B282" s="177"/>
      <c r="C282" s="178" t="s">
        <v>572</v>
      </c>
      <c r="D282" s="178" t="s">
        <v>125</v>
      </c>
      <c r="E282" s="179" t="s">
        <v>573</v>
      </c>
      <c r="F282" s="180" t="s">
        <v>574</v>
      </c>
      <c r="G282" s="181" t="s">
        <v>136</v>
      </c>
      <c r="H282" s="182" t="n">
        <v>17.765</v>
      </c>
      <c r="I282" s="183"/>
      <c r="J282" s="184" t="n">
        <f aca="false">ROUND(I282*H282,2)</f>
        <v>0</v>
      </c>
      <c r="K282" s="180" t="s">
        <v>137</v>
      </c>
      <c r="L282" s="23"/>
      <c r="M282" s="185"/>
      <c r="N282" s="186" t="s">
        <v>40</v>
      </c>
      <c r="O282" s="60"/>
      <c r="P282" s="187" t="n">
        <f aca="false">O282*H282</f>
        <v>0</v>
      </c>
      <c r="Q282" s="187" t="n">
        <v>0.0003</v>
      </c>
      <c r="R282" s="187" t="n">
        <f aca="false">Q282*H282</f>
        <v>0.0053295</v>
      </c>
      <c r="S282" s="187" t="n">
        <v>0</v>
      </c>
      <c r="T282" s="188" t="n">
        <f aca="false">S282*H282</f>
        <v>0</v>
      </c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R282" s="189" t="s">
        <v>200</v>
      </c>
      <c r="AT282" s="189" t="s">
        <v>125</v>
      </c>
      <c r="AU282" s="189" t="s">
        <v>130</v>
      </c>
      <c r="AY282" s="3" t="s">
        <v>123</v>
      </c>
      <c r="BE282" s="190" t="n">
        <f aca="false">IF(N282="základní",J282,0)</f>
        <v>0</v>
      </c>
      <c r="BF282" s="190" t="n">
        <f aca="false">IF(N282="snížená",J282,0)</f>
        <v>0</v>
      </c>
      <c r="BG282" s="190" t="n">
        <f aca="false">IF(N282="zákl. přenesená",J282,0)</f>
        <v>0</v>
      </c>
      <c r="BH282" s="190" t="n">
        <f aca="false">IF(N282="sníž. přenesená",J282,0)</f>
        <v>0</v>
      </c>
      <c r="BI282" s="190" t="n">
        <f aca="false">IF(N282="nulová",J282,0)</f>
        <v>0</v>
      </c>
      <c r="BJ282" s="3" t="s">
        <v>130</v>
      </c>
      <c r="BK282" s="190" t="n">
        <f aca="false">ROUND(I282*H282,2)</f>
        <v>0</v>
      </c>
      <c r="BL282" s="3" t="s">
        <v>200</v>
      </c>
      <c r="BM282" s="189" t="s">
        <v>575</v>
      </c>
    </row>
    <row r="283" s="27" customFormat="true" ht="21.75" hidden="false" customHeight="true" outlineLevel="0" collapsed="false">
      <c r="A283" s="22"/>
      <c r="B283" s="177"/>
      <c r="C283" s="223" t="s">
        <v>576</v>
      </c>
      <c r="D283" s="178" t="s">
        <v>125</v>
      </c>
      <c r="E283" s="179" t="s">
        <v>577</v>
      </c>
      <c r="F283" s="180" t="s">
        <v>578</v>
      </c>
      <c r="G283" s="181" t="s">
        <v>292</v>
      </c>
      <c r="H283" s="211"/>
      <c r="I283" s="183"/>
      <c r="J283" s="184" t="n">
        <f aca="false">ROUND(I283*H283,2)</f>
        <v>0</v>
      </c>
      <c r="K283" s="180" t="s">
        <v>137</v>
      </c>
      <c r="L283" s="23"/>
      <c r="M283" s="185"/>
      <c r="N283" s="186" t="s">
        <v>40</v>
      </c>
      <c r="O283" s="60"/>
      <c r="P283" s="187" t="n">
        <f aca="false">O283*H283</f>
        <v>0</v>
      </c>
      <c r="Q283" s="187" t="n">
        <v>0</v>
      </c>
      <c r="R283" s="187" t="n">
        <f aca="false">Q283*H283</f>
        <v>0</v>
      </c>
      <c r="S283" s="187" t="n">
        <v>0</v>
      </c>
      <c r="T283" s="188" t="n">
        <f aca="false">S283*H283</f>
        <v>0</v>
      </c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R283" s="189" t="s">
        <v>200</v>
      </c>
      <c r="AT283" s="189" t="s">
        <v>125</v>
      </c>
      <c r="AU283" s="189" t="s">
        <v>130</v>
      </c>
      <c r="AY283" s="3" t="s">
        <v>123</v>
      </c>
      <c r="BE283" s="190" t="n">
        <f aca="false">IF(N283="základní",J283,0)</f>
        <v>0</v>
      </c>
      <c r="BF283" s="190" t="n">
        <f aca="false">IF(N283="snížená",J283,0)</f>
        <v>0</v>
      </c>
      <c r="BG283" s="190" t="n">
        <f aca="false">IF(N283="zákl. přenesená",J283,0)</f>
        <v>0</v>
      </c>
      <c r="BH283" s="190" t="n">
        <f aca="false">IF(N283="sníž. přenesená",J283,0)</f>
        <v>0</v>
      </c>
      <c r="BI283" s="190" t="n">
        <f aca="false">IF(N283="nulová",J283,0)</f>
        <v>0</v>
      </c>
      <c r="BJ283" s="3" t="s">
        <v>130</v>
      </c>
      <c r="BK283" s="190" t="n">
        <f aca="false">ROUND(I283*H283,2)</f>
        <v>0</v>
      </c>
      <c r="BL283" s="3" t="s">
        <v>200</v>
      </c>
      <c r="BM283" s="189" t="s">
        <v>579</v>
      </c>
    </row>
    <row r="284" s="163" customFormat="true" ht="22.8" hidden="false" customHeight="true" outlineLevel="0" collapsed="false">
      <c r="B284" s="164"/>
      <c r="D284" s="165" t="s">
        <v>73</v>
      </c>
      <c r="E284" s="175" t="s">
        <v>580</v>
      </c>
      <c r="F284" s="175" t="s">
        <v>581</v>
      </c>
      <c r="I284" s="167"/>
      <c r="J284" s="176" t="n">
        <f aca="false">BK284</f>
        <v>0</v>
      </c>
      <c r="L284" s="164"/>
      <c r="M284" s="169"/>
      <c r="N284" s="170"/>
      <c r="O284" s="170"/>
      <c r="P284" s="171" t="n">
        <f aca="false">SUM(P285:P292)</f>
        <v>0</v>
      </c>
      <c r="Q284" s="170"/>
      <c r="R284" s="171" t="n">
        <f aca="false">SUM(R285:R292)</f>
        <v>0.02728805</v>
      </c>
      <c r="S284" s="170"/>
      <c r="T284" s="172" t="n">
        <f aca="false">SUM(T285:T292)</f>
        <v>0.00573345</v>
      </c>
      <c r="AR284" s="165" t="s">
        <v>130</v>
      </c>
      <c r="AT284" s="173" t="s">
        <v>73</v>
      </c>
      <c r="AU284" s="173" t="s">
        <v>79</v>
      </c>
      <c r="AY284" s="165" t="s">
        <v>123</v>
      </c>
      <c r="BK284" s="174" t="n">
        <f aca="false">SUM(BK285:BK292)</f>
        <v>0</v>
      </c>
    </row>
    <row r="285" s="27" customFormat="true" ht="16.5" hidden="false" customHeight="true" outlineLevel="0" collapsed="false">
      <c r="A285" s="22"/>
      <c r="B285" s="177"/>
      <c r="C285" s="223" t="s">
        <v>582</v>
      </c>
      <c r="D285" s="178" t="s">
        <v>125</v>
      </c>
      <c r="E285" s="179" t="s">
        <v>583</v>
      </c>
      <c r="F285" s="180" t="s">
        <v>584</v>
      </c>
      <c r="G285" s="181" t="s">
        <v>136</v>
      </c>
      <c r="H285" s="182" t="n">
        <v>18.495</v>
      </c>
      <c r="I285" s="183"/>
      <c r="J285" s="184" t="n">
        <f aca="false">ROUND(I285*H285,2)</f>
        <v>0</v>
      </c>
      <c r="K285" s="180" t="s">
        <v>137</v>
      </c>
      <c r="L285" s="23"/>
      <c r="M285" s="185"/>
      <c r="N285" s="186" t="s">
        <v>40</v>
      </c>
      <c r="O285" s="60"/>
      <c r="P285" s="187" t="n">
        <f aca="false">O285*H285</f>
        <v>0</v>
      </c>
      <c r="Q285" s="187" t="n">
        <v>0.001</v>
      </c>
      <c r="R285" s="187" t="n">
        <f aca="false">Q285*H285</f>
        <v>0.018495</v>
      </c>
      <c r="S285" s="187" t="n">
        <v>0.00031</v>
      </c>
      <c r="T285" s="188" t="n">
        <f aca="false">S285*H285</f>
        <v>0.00573345</v>
      </c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R285" s="189" t="s">
        <v>200</v>
      </c>
      <c r="AT285" s="189" t="s">
        <v>125</v>
      </c>
      <c r="AU285" s="189" t="s">
        <v>130</v>
      </c>
      <c r="AY285" s="3" t="s">
        <v>123</v>
      </c>
      <c r="BE285" s="190" t="n">
        <f aca="false">IF(N285="základní",J285,0)</f>
        <v>0</v>
      </c>
      <c r="BF285" s="190" t="n">
        <f aca="false">IF(N285="snížená",J285,0)</f>
        <v>0</v>
      </c>
      <c r="BG285" s="190" t="n">
        <f aca="false">IF(N285="zákl. přenesená",J285,0)</f>
        <v>0</v>
      </c>
      <c r="BH285" s="190" t="n">
        <f aca="false">IF(N285="sníž. přenesená",J285,0)</f>
        <v>0</v>
      </c>
      <c r="BI285" s="190" t="n">
        <f aca="false">IF(N285="nulová",J285,0)</f>
        <v>0</v>
      </c>
      <c r="BJ285" s="3" t="s">
        <v>130</v>
      </c>
      <c r="BK285" s="190" t="n">
        <f aca="false">ROUND(I285*H285,2)</f>
        <v>0</v>
      </c>
      <c r="BL285" s="3" t="s">
        <v>200</v>
      </c>
      <c r="BM285" s="189" t="s">
        <v>585</v>
      </c>
    </row>
    <row r="286" s="191" customFormat="true" ht="12.8" hidden="false" customHeight="false" outlineLevel="0" collapsed="false">
      <c r="B286" s="192"/>
      <c r="D286" s="193" t="s">
        <v>139</v>
      </c>
      <c r="E286" s="194"/>
      <c r="F286" s="195" t="s">
        <v>586</v>
      </c>
      <c r="H286" s="196" t="n">
        <v>18.495</v>
      </c>
      <c r="I286" s="197"/>
      <c r="L286" s="192"/>
      <c r="M286" s="198"/>
      <c r="N286" s="199"/>
      <c r="O286" s="199"/>
      <c r="P286" s="199"/>
      <c r="Q286" s="199"/>
      <c r="R286" s="199"/>
      <c r="S286" s="199"/>
      <c r="T286" s="200"/>
      <c r="AT286" s="194" t="s">
        <v>139</v>
      </c>
      <c r="AU286" s="194" t="s">
        <v>130</v>
      </c>
      <c r="AV286" s="191" t="s">
        <v>130</v>
      </c>
      <c r="AW286" s="191" t="s">
        <v>31</v>
      </c>
      <c r="AX286" s="191" t="s">
        <v>79</v>
      </c>
      <c r="AY286" s="194" t="s">
        <v>123</v>
      </c>
    </row>
    <row r="287" s="27" customFormat="true" ht="21.75" hidden="false" customHeight="true" outlineLevel="0" collapsed="false">
      <c r="A287" s="22"/>
      <c r="B287" s="177"/>
      <c r="C287" s="223" t="s">
        <v>587</v>
      </c>
      <c r="D287" s="178" t="s">
        <v>125</v>
      </c>
      <c r="E287" s="179" t="s">
        <v>588</v>
      </c>
      <c r="F287" s="180" t="s">
        <v>589</v>
      </c>
      <c r="G287" s="181" t="s">
        <v>136</v>
      </c>
      <c r="H287" s="182" t="n">
        <v>18.495</v>
      </c>
      <c r="I287" s="183"/>
      <c r="J287" s="184" t="n">
        <f aca="false">ROUND(I287*H287,2)</f>
        <v>0</v>
      </c>
      <c r="K287" s="180" t="s">
        <v>137</v>
      </c>
      <c r="L287" s="23"/>
      <c r="M287" s="185"/>
      <c r="N287" s="186" t="s">
        <v>40</v>
      </c>
      <c r="O287" s="60"/>
      <c r="P287" s="187" t="n">
        <f aca="false">O287*H287</f>
        <v>0</v>
      </c>
      <c r="Q287" s="187" t="n">
        <v>0</v>
      </c>
      <c r="R287" s="187" t="n">
        <f aca="false">Q287*H287</f>
        <v>0</v>
      </c>
      <c r="S287" s="187" t="n">
        <v>0</v>
      </c>
      <c r="T287" s="188" t="n">
        <f aca="false">S287*H287</f>
        <v>0</v>
      </c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R287" s="189" t="s">
        <v>200</v>
      </c>
      <c r="AT287" s="189" t="s">
        <v>125</v>
      </c>
      <c r="AU287" s="189" t="s">
        <v>130</v>
      </c>
      <c r="AY287" s="3" t="s">
        <v>123</v>
      </c>
      <c r="BE287" s="190" t="n">
        <f aca="false">IF(N287="základní",J287,0)</f>
        <v>0</v>
      </c>
      <c r="BF287" s="190" t="n">
        <f aca="false">IF(N287="snížená",J287,0)</f>
        <v>0</v>
      </c>
      <c r="BG287" s="190" t="n">
        <f aca="false">IF(N287="zákl. přenesená",J287,0)</f>
        <v>0</v>
      </c>
      <c r="BH287" s="190" t="n">
        <f aca="false">IF(N287="sníž. přenesená",J287,0)</f>
        <v>0</v>
      </c>
      <c r="BI287" s="190" t="n">
        <f aca="false">IF(N287="nulová",J287,0)</f>
        <v>0</v>
      </c>
      <c r="BJ287" s="3" t="s">
        <v>130</v>
      </c>
      <c r="BK287" s="190" t="n">
        <f aca="false">ROUND(I287*H287,2)</f>
        <v>0</v>
      </c>
      <c r="BL287" s="3" t="s">
        <v>200</v>
      </c>
      <c r="BM287" s="189" t="s">
        <v>590</v>
      </c>
    </row>
    <row r="288" s="27" customFormat="true" ht="21.75" hidden="false" customHeight="true" outlineLevel="0" collapsed="false">
      <c r="A288" s="22"/>
      <c r="B288" s="177"/>
      <c r="C288" s="223" t="s">
        <v>591</v>
      </c>
      <c r="D288" s="178" t="s">
        <v>125</v>
      </c>
      <c r="E288" s="179" t="s">
        <v>592</v>
      </c>
      <c r="F288" s="180" t="s">
        <v>593</v>
      </c>
      <c r="G288" s="181" t="s">
        <v>136</v>
      </c>
      <c r="H288" s="182" t="n">
        <v>17.945</v>
      </c>
      <c r="I288" s="183"/>
      <c r="J288" s="184" t="n">
        <f aca="false">ROUND(I288*H288,2)</f>
        <v>0</v>
      </c>
      <c r="K288" s="180" t="s">
        <v>137</v>
      </c>
      <c r="L288" s="23"/>
      <c r="M288" s="185"/>
      <c r="N288" s="186" t="s">
        <v>40</v>
      </c>
      <c r="O288" s="60"/>
      <c r="P288" s="187" t="n">
        <f aca="false">O288*H288</f>
        <v>0</v>
      </c>
      <c r="Q288" s="187" t="n">
        <v>0.0002</v>
      </c>
      <c r="R288" s="187" t="n">
        <f aca="false">Q288*H288</f>
        <v>0.003589</v>
      </c>
      <c r="S288" s="187" t="n">
        <v>0</v>
      </c>
      <c r="T288" s="188" t="n">
        <f aca="false">S288*H288</f>
        <v>0</v>
      </c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R288" s="189" t="s">
        <v>200</v>
      </c>
      <c r="AT288" s="189" t="s">
        <v>125</v>
      </c>
      <c r="AU288" s="189" t="s">
        <v>130</v>
      </c>
      <c r="AY288" s="3" t="s">
        <v>123</v>
      </c>
      <c r="BE288" s="190" t="n">
        <f aca="false">IF(N288="základní",J288,0)</f>
        <v>0</v>
      </c>
      <c r="BF288" s="190" t="n">
        <f aca="false">IF(N288="snížená",J288,0)</f>
        <v>0</v>
      </c>
      <c r="BG288" s="190" t="n">
        <f aca="false">IF(N288="zákl. přenesená",J288,0)</f>
        <v>0</v>
      </c>
      <c r="BH288" s="190" t="n">
        <f aca="false">IF(N288="sníž. přenesená",J288,0)</f>
        <v>0</v>
      </c>
      <c r="BI288" s="190" t="n">
        <f aca="false">IF(N288="nulová",J288,0)</f>
        <v>0</v>
      </c>
      <c r="BJ288" s="3" t="s">
        <v>130</v>
      </c>
      <c r="BK288" s="190" t="n">
        <f aca="false">ROUND(I288*H288,2)</f>
        <v>0</v>
      </c>
      <c r="BL288" s="3" t="s">
        <v>200</v>
      </c>
      <c r="BM288" s="189" t="s">
        <v>594</v>
      </c>
    </row>
    <row r="289" s="191" customFormat="true" ht="12.8" hidden="false" customHeight="false" outlineLevel="0" collapsed="false">
      <c r="B289" s="192"/>
      <c r="D289" s="193" t="s">
        <v>139</v>
      </c>
      <c r="E289" s="194"/>
      <c r="F289" s="195" t="s">
        <v>171</v>
      </c>
      <c r="H289" s="196" t="n">
        <v>4.845</v>
      </c>
      <c r="I289" s="197"/>
      <c r="L289" s="192"/>
      <c r="M289" s="198"/>
      <c r="N289" s="199"/>
      <c r="O289" s="199"/>
      <c r="P289" s="199"/>
      <c r="Q289" s="199"/>
      <c r="R289" s="199"/>
      <c r="S289" s="199"/>
      <c r="T289" s="200"/>
      <c r="AT289" s="194" t="s">
        <v>139</v>
      </c>
      <c r="AU289" s="194" t="s">
        <v>130</v>
      </c>
      <c r="AV289" s="191" t="s">
        <v>130</v>
      </c>
      <c r="AW289" s="191" t="s">
        <v>31</v>
      </c>
      <c r="AX289" s="191" t="s">
        <v>74</v>
      </c>
      <c r="AY289" s="194" t="s">
        <v>123</v>
      </c>
    </row>
    <row r="290" s="191" customFormat="true" ht="12.8" hidden="false" customHeight="false" outlineLevel="0" collapsed="false">
      <c r="B290" s="192"/>
      <c r="D290" s="193" t="s">
        <v>139</v>
      </c>
      <c r="E290" s="194"/>
      <c r="F290" s="195" t="s">
        <v>595</v>
      </c>
      <c r="H290" s="196" t="n">
        <v>13.1</v>
      </c>
      <c r="I290" s="197"/>
      <c r="L290" s="192"/>
      <c r="M290" s="198"/>
      <c r="N290" s="199"/>
      <c r="O290" s="199"/>
      <c r="P290" s="199"/>
      <c r="Q290" s="199"/>
      <c r="R290" s="199"/>
      <c r="S290" s="199"/>
      <c r="T290" s="200"/>
      <c r="AT290" s="194" t="s">
        <v>139</v>
      </c>
      <c r="AU290" s="194" t="s">
        <v>130</v>
      </c>
      <c r="AV290" s="191" t="s">
        <v>130</v>
      </c>
      <c r="AW290" s="191" t="s">
        <v>31</v>
      </c>
      <c r="AX290" s="191" t="s">
        <v>74</v>
      </c>
      <c r="AY290" s="194" t="s">
        <v>123</v>
      </c>
    </row>
    <row r="291" s="201" customFormat="true" ht="12.8" hidden="false" customHeight="false" outlineLevel="0" collapsed="false">
      <c r="B291" s="202"/>
      <c r="D291" s="193" t="s">
        <v>139</v>
      </c>
      <c r="E291" s="203"/>
      <c r="F291" s="204" t="s">
        <v>141</v>
      </c>
      <c r="H291" s="205" t="n">
        <v>17.945</v>
      </c>
      <c r="I291" s="206"/>
      <c r="L291" s="202"/>
      <c r="M291" s="207"/>
      <c r="N291" s="208"/>
      <c r="O291" s="208"/>
      <c r="P291" s="208"/>
      <c r="Q291" s="208"/>
      <c r="R291" s="208"/>
      <c r="S291" s="208"/>
      <c r="T291" s="209"/>
      <c r="AT291" s="203" t="s">
        <v>139</v>
      </c>
      <c r="AU291" s="203" t="s">
        <v>130</v>
      </c>
      <c r="AV291" s="201" t="s">
        <v>129</v>
      </c>
      <c r="AW291" s="201" t="s">
        <v>31</v>
      </c>
      <c r="AX291" s="201" t="s">
        <v>79</v>
      </c>
      <c r="AY291" s="203" t="s">
        <v>123</v>
      </c>
    </row>
    <row r="292" s="27" customFormat="true" ht="21.75" hidden="false" customHeight="true" outlineLevel="0" collapsed="false">
      <c r="A292" s="22"/>
      <c r="B292" s="177"/>
      <c r="C292" s="223" t="s">
        <v>596</v>
      </c>
      <c r="D292" s="178" t="s">
        <v>125</v>
      </c>
      <c r="E292" s="179" t="s">
        <v>597</v>
      </c>
      <c r="F292" s="180" t="s">
        <v>598</v>
      </c>
      <c r="G292" s="181" t="s">
        <v>136</v>
      </c>
      <c r="H292" s="182" t="n">
        <v>17.945</v>
      </c>
      <c r="I292" s="183"/>
      <c r="J292" s="184" t="n">
        <f aca="false">ROUND(I292*H292,2)</f>
        <v>0</v>
      </c>
      <c r="K292" s="180" t="s">
        <v>137</v>
      </c>
      <c r="L292" s="23"/>
      <c r="M292" s="185"/>
      <c r="N292" s="186" t="s">
        <v>40</v>
      </c>
      <c r="O292" s="60"/>
      <c r="P292" s="187" t="n">
        <f aca="false">O292*H292</f>
        <v>0</v>
      </c>
      <c r="Q292" s="187" t="n">
        <v>0.00029</v>
      </c>
      <c r="R292" s="187" t="n">
        <f aca="false">Q292*H292</f>
        <v>0.00520405</v>
      </c>
      <c r="S292" s="187" t="n">
        <v>0</v>
      </c>
      <c r="T292" s="188" t="n">
        <f aca="false">S292*H292</f>
        <v>0</v>
      </c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R292" s="189" t="s">
        <v>200</v>
      </c>
      <c r="AT292" s="189" t="s">
        <v>125</v>
      </c>
      <c r="AU292" s="189" t="s">
        <v>130</v>
      </c>
      <c r="AY292" s="3" t="s">
        <v>123</v>
      </c>
      <c r="BE292" s="190" t="n">
        <f aca="false">IF(N292="základní",J292,0)</f>
        <v>0</v>
      </c>
      <c r="BF292" s="190" t="n">
        <f aca="false">IF(N292="snížená",J292,0)</f>
        <v>0</v>
      </c>
      <c r="BG292" s="190" t="n">
        <f aca="false">IF(N292="zákl. přenesená",J292,0)</f>
        <v>0</v>
      </c>
      <c r="BH292" s="190" t="n">
        <f aca="false">IF(N292="sníž. přenesená",J292,0)</f>
        <v>0</v>
      </c>
      <c r="BI292" s="190" t="n">
        <f aca="false">IF(N292="nulová",J292,0)</f>
        <v>0</v>
      </c>
      <c r="BJ292" s="3" t="s">
        <v>130</v>
      </c>
      <c r="BK292" s="190" t="n">
        <f aca="false">ROUND(I292*H292,2)</f>
        <v>0</v>
      </c>
      <c r="BL292" s="3" t="s">
        <v>200</v>
      </c>
      <c r="BM292" s="189" t="s">
        <v>599</v>
      </c>
    </row>
    <row r="293" s="163" customFormat="true" ht="25.9" hidden="false" customHeight="true" outlineLevel="0" collapsed="false">
      <c r="B293" s="164"/>
      <c r="D293" s="165" t="s">
        <v>73</v>
      </c>
      <c r="E293" s="166" t="s">
        <v>600</v>
      </c>
      <c r="F293" s="166" t="s">
        <v>601</v>
      </c>
      <c r="I293" s="167"/>
      <c r="J293" s="168" t="n">
        <f aca="false">BK293</f>
        <v>0</v>
      </c>
      <c r="L293" s="164"/>
      <c r="M293" s="169"/>
      <c r="N293" s="170"/>
      <c r="O293" s="170"/>
      <c r="P293" s="171" t="n">
        <f aca="false">SUM(P294:P300)</f>
        <v>0</v>
      </c>
      <c r="Q293" s="170"/>
      <c r="R293" s="171" t="n">
        <f aca="false">SUM(R294:R300)</f>
        <v>0</v>
      </c>
      <c r="S293" s="170"/>
      <c r="T293" s="172" t="n">
        <f aca="false">SUM(T294:T300)</f>
        <v>0</v>
      </c>
      <c r="AR293" s="165" t="s">
        <v>129</v>
      </c>
      <c r="AT293" s="173" t="s">
        <v>73</v>
      </c>
      <c r="AU293" s="173" t="s">
        <v>74</v>
      </c>
      <c r="AY293" s="165" t="s">
        <v>123</v>
      </c>
      <c r="BK293" s="174" t="n">
        <f aca="false">SUM(BK294:BK300)</f>
        <v>0</v>
      </c>
    </row>
    <row r="294" s="27" customFormat="true" ht="16.5" hidden="false" customHeight="true" outlineLevel="0" collapsed="false">
      <c r="A294" s="22"/>
      <c r="B294" s="177"/>
      <c r="C294" s="223" t="s">
        <v>602</v>
      </c>
      <c r="D294" s="178" t="s">
        <v>125</v>
      </c>
      <c r="E294" s="179" t="s">
        <v>603</v>
      </c>
      <c r="F294" s="180" t="s">
        <v>604</v>
      </c>
      <c r="G294" s="181" t="s">
        <v>605</v>
      </c>
      <c r="H294" s="182" t="n">
        <v>4</v>
      </c>
      <c r="I294" s="183"/>
      <c r="J294" s="184" t="n">
        <f aca="false">ROUND(I294*H294,2)</f>
        <v>0</v>
      </c>
      <c r="K294" s="180" t="s">
        <v>137</v>
      </c>
      <c r="L294" s="23"/>
      <c r="M294" s="185"/>
      <c r="N294" s="186" t="s">
        <v>40</v>
      </c>
      <c r="O294" s="60"/>
      <c r="P294" s="187" t="n">
        <f aca="false">O294*H294</f>
        <v>0</v>
      </c>
      <c r="Q294" s="187" t="n">
        <v>0</v>
      </c>
      <c r="R294" s="187" t="n">
        <f aca="false">Q294*H294</f>
        <v>0</v>
      </c>
      <c r="S294" s="187" t="n">
        <v>0</v>
      </c>
      <c r="T294" s="188" t="n">
        <f aca="false">S294*H294</f>
        <v>0</v>
      </c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R294" s="189" t="s">
        <v>606</v>
      </c>
      <c r="AT294" s="189" t="s">
        <v>125</v>
      </c>
      <c r="AU294" s="189" t="s">
        <v>79</v>
      </c>
      <c r="AY294" s="3" t="s">
        <v>123</v>
      </c>
      <c r="BE294" s="190" t="n">
        <f aca="false">IF(N294="základní",J294,0)</f>
        <v>0</v>
      </c>
      <c r="BF294" s="190" t="n">
        <f aca="false">IF(N294="snížená",J294,0)</f>
        <v>0</v>
      </c>
      <c r="BG294" s="190" t="n">
        <f aca="false">IF(N294="zákl. přenesená",J294,0)</f>
        <v>0</v>
      </c>
      <c r="BH294" s="190" t="n">
        <f aca="false">IF(N294="sníž. přenesená",J294,0)</f>
        <v>0</v>
      </c>
      <c r="BI294" s="190" t="n">
        <f aca="false">IF(N294="nulová",J294,0)</f>
        <v>0</v>
      </c>
      <c r="BJ294" s="3" t="s">
        <v>130</v>
      </c>
      <c r="BK294" s="190" t="n">
        <f aca="false">ROUND(I294*H294,2)</f>
        <v>0</v>
      </c>
      <c r="BL294" s="3" t="s">
        <v>606</v>
      </c>
      <c r="BM294" s="189" t="s">
        <v>607</v>
      </c>
    </row>
    <row r="295" s="191" customFormat="true" ht="12.8" hidden="false" customHeight="false" outlineLevel="0" collapsed="false">
      <c r="B295" s="192"/>
      <c r="D295" s="193" t="s">
        <v>139</v>
      </c>
      <c r="E295" s="194"/>
      <c r="F295" s="195" t="s">
        <v>608</v>
      </c>
      <c r="H295" s="196" t="n">
        <v>4</v>
      </c>
      <c r="I295" s="197"/>
      <c r="L295" s="192"/>
      <c r="M295" s="198"/>
      <c r="N295" s="199"/>
      <c r="O295" s="199"/>
      <c r="P295" s="199"/>
      <c r="Q295" s="199"/>
      <c r="R295" s="199"/>
      <c r="S295" s="199"/>
      <c r="T295" s="200"/>
      <c r="AT295" s="194" t="s">
        <v>139</v>
      </c>
      <c r="AU295" s="194" t="s">
        <v>79</v>
      </c>
      <c r="AV295" s="191" t="s">
        <v>130</v>
      </c>
      <c r="AW295" s="191" t="s">
        <v>31</v>
      </c>
      <c r="AX295" s="191" t="s">
        <v>74</v>
      </c>
      <c r="AY295" s="194" t="s">
        <v>123</v>
      </c>
    </row>
    <row r="296" s="201" customFormat="true" ht="12.8" hidden="false" customHeight="false" outlineLevel="0" collapsed="false">
      <c r="B296" s="202"/>
      <c r="D296" s="193" t="s">
        <v>139</v>
      </c>
      <c r="E296" s="203"/>
      <c r="F296" s="204" t="s">
        <v>141</v>
      </c>
      <c r="H296" s="205" t="n">
        <v>4</v>
      </c>
      <c r="I296" s="206"/>
      <c r="L296" s="202"/>
      <c r="M296" s="207"/>
      <c r="N296" s="208"/>
      <c r="O296" s="208"/>
      <c r="P296" s="208"/>
      <c r="Q296" s="208"/>
      <c r="R296" s="208"/>
      <c r="S296" s="208"/>
      <c r="T296" s="209"/>
      <c r="AT296" s="203" t="s">
        <v>139</v>
      </c>
      <c r="AU296" s="203" t="s">
        <v>79</v>
      </c>
      <c r="AV296" s="201" t="s">
        <v>129</v>
      </c>
      <c r="AW296" s="201" t="s">
        <v>31</v>
      </c>
      <c r="AX296" s="201" t="s">
        <v>79</v>
      </c>
      <c r="AY296" s="203" t="s">
        <v>123</v>
      </c>
    </row>
    <row r="297" s="27" customFormat="true" ht="16.5" hidden="false" customHeight="true" outlineLevel="0" collapsed="false">
      <c r="A297" s="22"/>
      <c r="B297" s="177"/>
      <c r="C297" s="223" t="s">
        <v>609</v>
      </c>
      <c r="D297" s="178" t="s">
        <v>125</v>
      </c>
      <c r="E297" s="179" t="s">
        <v>610</v>
      </c>
      <c r="F297" s="180" t="s">
        <v>611</v>
      </c>
      <c r="G297" s="181" t="s">
        <v>605</v>
      </c>
      <c r="H297" s="182" t="n">
        <v>5</v>
      </c>
      <c r="I297" s="183"/>
      <c r="J297" s="184" t="n">
        <f aca="false">ROUND(I297*H297,2)</f>
        <v>0</v>
      </c>
      <c r="K297" s="180" t="s">
        <v>137</v>
      </c>
      <c r="L297" s="23"/>
      <c r="M297" s="185"/>
      <c r="N297" s="186" t="s">
        <v>40</v>
      </c>
      <c r="O297" s="60"/>
      <c r="P297" s="187" t="n">
        <f aca="false">O297*H297</f>
        <v>0</v>
      </c>
      <c r="Q297" s="187" t="n">
        <v>0</v>
      </c>
      <c r="R297" s="187" t="n">
        <f aca="false">Q297*H297</f>
        <v>0</v>
      </c>
      <c r="S297" s="187" t="n">
        <v>0</v>
      </c>
      <c r="T297" s="188" t="n">
        <f aca="false">S297*H297</f>
        <v>0</v>
      </c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R297" s="189" t="s">
        <v>606</v>
      </c>
      <c r="AT297" s="189" t="s">
        <v>125</v>
      </c>
      <c r="AU297" s="189" t="s">
        <v>79</v>
      </c>
      <c r="AY297" s="3" t="s">
        <v>123</v>
      </c>
      <c r="BE297" s="190" t="n">
        <f aca="false">IF(N297="základní",J297,0)</f>
        <v>0</v>
      </c>
      <c r="BF297" s="190" t="n">
        <f aca="false">IF(N297="snížená",J297,0)</f>
        <v>0</v>
      </c>
      <c r="BG297" s="190" t="n">
        <f aca="false">IF(N297="zákl. přenesená",J297,0)</f>
        <v>0</v>
      </c>
      <c r="BH297" s="190" t="n">
        <f aca="false">IF(N297="sníž. přenesená",J297,0)</f>
        <v>0</v>
      </c>
      <c r="BI297" s="190" t="n">
        <f aca="false">IF(N297="nulová",J297,0)</f>
        <v>0</v>
      </c>
      <c r="BJ297" s="3" t="s">
        <v>130</v>
      </c>
      <c r="BK297" s="190" t="n">
        <f aca="false">ROUND(I297*H297,2)</f>
        <v>0</v>
      </c>
      <c r="BL297" s="3" t="s">
        <v>606</v>
      </c>
      <c r="BM297" s="189" t="s">
        <v>612</v>
      </c>
    </row>
    <row r="298" s="191" customFormat="true" ht="12.8" hidden="false" customHeight="false" outlineLevel="0" collapsed="false">
      <c r="B298" s="192"/>
      <c r="D298" s="193" t="s">
        <v>139</v>
      </c>
      <c r="E298" s="194"/>
      <c r="F298" s="195" t="s">
        <v>613</v>
      </c>
      <c r="H298" s="196" t="n">
        <v>2</v>
      </c>
      <c r="I298" s="197"/>
      <c r="L298" s="192"/>
      <c r="M298" s="198"/>
      <c r="N298" s="199"/>
      <c r="O298" s="199"/>
      <c r="P298" s="199"/>
      <c r="Q298" s="199"/>
      <c r="R298" s="199"/>
      <c r="S298" s="199"/>
      <c r="T298" s="200"/>
      <c r="AT298" s="194" t="s">
        <v>139</v>
      </c>
      <c r="AU298" s="194" t="s">
        <v>79</v>
      </c>
      <c r="AV298" s="191" t="s">
        <v>130</v>
      </c>
      <c r="AW298" s="191" t="s">
        <v>31</v>
      </c>
      <c r="AX298" s="191" t="s">
        <v>74</v>
      </c>
      <c r="AY298" s="194" t="s">
        <v>123</v>
      </c>
    </row>
    <row r="299" s="191" customFormat="true" ht="12.8" hidden="false" customHeight="false" outlineLevel="0" collapsed="false">
      <c r="B299" s="192"/>
      <c r="D299" s="193" t="s">
        <v>139</v>
      </c>
      <c r="E299" s="194"/>
      <c r="F299" s="195" t="s">
        <v>614</v>
      </c>
      <c r="H299" s="196" t="n">
        <v>3</v>
      </c>
      <c r="I299" s="197"/>
      <c r="L299" s="192"/>
      <c r="M299" s="198"/>
      <c r="N299" s="199"/>
      <c r="O299" s="199"/>
      <c r="P299" s="199"/>
      <c r="Q299" s="199"/>
      <c r="R299" s="199"/>
      <c r="S299" s="199"/>
      <c r="T299" s="200"/>
      <c r="AT299" s="194" t="s">
        <v>139</v>
      </c>
      <c r="AU299" s="194" t="s">
        <v>79</v>
      </c>
      <c r="AV299" s="191" t="s">
        <v>130</v>
      </c>
      <c r="AW299" s="191" t="s">
        <v>31</v>
      </c>
      <c r="AX299" s="191" t="s">
        <v>74</v>
      </c>
      <c r="AY299" s="194" t="s">
        <v>123</v>
      </c>
    </row>
    <row r="300" s="201" customFormat="true" ht="12.8" hidden="false" customHeight="false" outlineLevel="0" collapsed="false">
      <c r="B300" s="202"/>
      <c r="D300" s="193" t="s">
        <v>139</v>
      </c>
      <c r="E300" s="203"/>
      <c r="F300" s="204" t="s">
        <v>141</v>
      </c>
      <c r="H300" s="205" t="n">
        <v>5</v>
      </c>
      <c r="I300" s="206"/>
      <c r="L300" s="202"/>
      <c r="M300" s="207"/>
      <c r="N300" s="208"/>
      <c r="O300" s="208"/>
      <c r="P300" s="208"/>
      <c r="Q300" s="208"/>
      <c r="R300" s="208"/>
      <c r="S300" s="208"/>
      <c r="T300" s="209"/>
      <c r="AT300" s="203" t="s">
        <v>139</v>
      </c>
      <c r="AU300" s="203" t="s">
        <v>79</v>
      </c>
      <c r="AV300" s="201" t="s">
        <v>129</v>
      </c>
      <c r="AW300" s="201" t="s">
        <v>31</v>
      </c>
      <c r="AX300" s="201" t="s">
        <v>79</v>
      </c>
      <c r="AY300" s="203" t="s">
        <v>123</v>
      </c>
    </row>
    <row r="301" s="163" customFormat="true" ht="25.9" hidden="false" customHeight="true" outlineLevel="0" collapsed="false">
      <c r="B301" s="164"/>
      <c r="D301" s="165" t="s">
        <v>73</v>
      </c>
      <c r="E301" s="166" t="s">
        <v>615</v>
      </c>
      <c r="F301" s="166" t="s">
        <v>616</v>
      </c>
      <c r="I301" s="167"/>
      <c r="J301" s="168" t="n">
        <f aca="false">BK301</f>
        <v>0</v>
      </c>
      <c r="L301" s="164"/>
      <c r="M301" s="169"/>
      <c r="N301" s="170"/>
      <c r="O301" s="170"/>
      <c r="P301" s="171" t="n">
        <f aca="false">P302+P304+P306</f>
        <v>0</v>
      </c>
      <c r="Q301" s="170"/>
      <c r="R301" s="171" t="n">
        <f aca="false">R302+R304+R306</f>
        <v>0</v>
      </c>
      <c r="S301" s="170"/>
      <c r="T301" s="172" t="n">
        <f aca="false">T302+T304+T306</f>
        <v>0</v>
      </c>
      <c r="AR301" s="165" t="s">
        <v>150</v>
      </c>
      <c r="AT301" s="173" t="s">
        <v>73</v>
      </c>
      <c r="AU301" s="173" t="s">
        <v>74</v>
      </c>
      <c r="AY301" s="165" t="s">
        <v>123</v>
      </c>
      <c r="BK301" s="174" t="n">
        <f aca="false">BK302+BK304+BK306</f>
        <v>0</v>
      </c>
    </row>
    <row r="302" s="163" customFormat="true" ht="22.8" hidden="false" customHeight="true" outlineLevel="0" collapsed="false">
      <c r="B302" s="164"/>
      <c r="D302" s="165" t="s">
        <v>73</v>
      </c>
      <c r="E302" s="175" t="s">
        <v>617</v>
      </c>
      <c r="F302" s="175" t="s">
        <v>618</v>
      </c>
      <c r="I302" s="167"/>
      <c r="J302" s="176" t="n">
        <f aca="false">BK302</f>
        <v>0</v>
      </c>
      <c r="L302" s="164"/>
      <c r="M302" s="169"/>
      <c r="N302" s="170"/>
      <c r="O302" s="170"/>
      <c r="P302" s="171" t="n">
        <f aca="false">P303</f>
        <v>0</v>
      </c>
      <c r="Q302" s="170"/>
      <c r="R302" s="171" t="n">
        <f aca="false">R303</f>
        <v>0</v>
      </c>
      <c r="S302" s="170"/>
      <c r="T302" s="172" t="n">
        <f aca="false">T303</f>
        <v>0</v>
      </c>
      <c r="AR302" s="165" t="s">
        <v>150</v>
      </c>
      <c r="AT302" s="173" t="s">
        <v>73</v>
      </c>
      <c r="AU302" s="173" t="s">
        <v>79</v>
      </c>
      <c r="AY302" s="165" t="s">
        <v>123</v>
      </c>
      <c r="BK302" s="174" t="n">
        <f aca="false">BK303</f>
        <v>0</v>
      </c>
    </row>
    <row r="303" s="27" customFormat="true" ht="16.5" hidden="false" customHeight="true" outlineLevel="0" collapsed="false">
      <c r="A303" s="22"/>
      <c r="B303" s="177"/>
      <c r="C303" s="223" t="s">
        <v>619</v>
      </c>
      <c r="D303" s="178" t="s">
        <v>125</v>
      </c>
      <c r="E303" s="179" t="s">
        <v>620</v>
      </c>
      <c r="F303" s="180" t="s">
        <v>618</v>
      </c>
      <c r="G303" s="181" t="s">
        <v>128</v>
      </c>
      <c r="H303" s="182" t="n">
        <v>1</v>
      </c>
      <c r="I303" s="183"/>
      <c r="J303" s="184" t="n">
        <f aca="false">ROUND(I303*H303,2)</f>
        <v>0</v>
      </c>
      <c r="K303" s="180" t="s">
        <v>137</v>
      </c>
      <c r="L303" s="23"/>
      <c r="M303" s="185"/>
      <c r="N303" s="186" t="s">
        <v>40</v>
      </c>
      <c r="O303" s="60"/>
      <c r="P303" s="187" t="n">
        <f aca="false">O303*H303</f>
        <v>0</v>
      </c>
      <c r="Q303" s="187" t="n">
        <v>0</v>
      </c>
      <c r="R303" s="187" t="n">
        <f aca="false">Q303*H303</f>
        <v>0</v>
      </c>
      <c r="S303" s="187" t="n">
        <v>0</v>
      </c>
      <c r="T303" s="188" t="n">
        <f aca="false">S303*H303</f>
        <v>0</v>
      </c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R303" s="189" t="s">
        <v>621</v>
      </c>
      <c r="AT303" s="189" t="s">
        <v>125</v>
      </c>
      <c r="AU303" s="189" t="s">
        <v>130</v>
      </c>
      <c r="AY303" s="3" t="s">
        <v>123</v>
      </c>
      <c r="BE303" s="190" t="n">
        <f aca="false">IF(N303="základní",J303,0)</f>
        <v>0</v>
      </c>
      <c r="BF303" s="190" t="n">
        <f aca="false">IF(N303="snížená",J303,0)</f>
        <v>0</v>
      </c>
      <c r="BG303" s="190" t="n">
        <f aca="false">IF(N303="zákl. přenesená",J303,0)</f>
        <v>0</v>
      </c>
      <c r="BH303" s="190" t="n">
        <f aca="false">IF(N303="sníž. přenesená",J303,0)</f>
        <v>0</v>
      </c>
      <c r="BI303" s="190" t="n">
        <f aca="false">IF(N303="nulová",J303,0)</f>
        <v>0</v>
      </c>
      <c r="BJ303" s="3" t="s">
        <v>130</v>
      </c>
      <c r="BK303" s="190" t="n">
        <f aca="false">ROUND(I303*H303,2)</f>
        <v>0</v>
      </c>
      <c r="BL303" s="3" t="s">
        <v>621</v>
      </c>
      <c r="BM303" s="189" t="s">
        <v>622</v>
      </c>
    </row>
    <row r="304" s="163" customFormat="true" ht="22.8" hidden="false" customHeight="true" outlineLevel="0" collapsed="false">
      <c r="B304" s="164"/>
      <c r="D304" s="165" t="s">
        <v>73</v>
      </c>
      <c r="E304" s="175" t="s">
        <v>623</v>
      </c>
      <c r="F304" s="175" t="s">
        <v>624</v>
      </c>
      <c r="I304" s="167"/>
      <c r="J304" s="176" t="n">
        <f aca="false">BK304</f>
        <v>0</v>
      </c>
      <c r="L304" s="164"/>
      <c r="M304" s="169"/>
      <c r="N304" s="170"/>
      <c r="O304" s="170"/>
      <c r="P304" s="171" t="n">
        <f aca="false">P305</f>
        <v>0</v>
      </c>
      <c r="Q304" s="170"/>
      <c r="R304" s="171" t="n">
        <f aca="false">R305</f>
        <v>0</v>
      </c>
      <c r="S304" s="170"/>
      <c r="T304" s="172" t="n">
        <f aca="false">T305</f>
        <v>0</v>
      </c>
      <c r="AR304" s="165" t="s">
        <v>150</v>
      </c>
      <c r="AT304" s="173" t="s">
        <v>73</v>
      </c>
      <c r="AU304" s="173" t="s">
        <v>79</v>
      </c>
      <c r="AY304" s="165" t="s">
        <v>123</v>
      </c>
      <c r="BK304" s="174" t="n">
        <f aca="false">BK305</f>
        <v>0</v>
      </c>
    </row>
    <row r="305" s="27" customFormat="true" ht="16.5" hidden="false" customHeight="true" outlineLevel="0" collapsed="false">
      <c r="A305" s="22"/>
      <c r="B305" s="177"/>
      <c r="C305" s="223" t="s">
        <v>625</v>
      </c>
      <c r="D305" s="178" t="s">
        <v>125</v>
      </c>
      <c r="E305" s="179" t="s">
        <v>626</v>
      </c>
      <c r="F305" s="180" t="s">
        <v>627</v>
      </c>
      <c r="G305" s="181" t="s">
        <v>128</v>
      </c>
      <c r="H305" s="182" t="n">
        <v>1</v>
      </c>
      <c r="I305" s="183"/>
      <c r="J305" s="184" t="n">
        <f aca="false">ROUND(I305*H305,2)</f>
        <v>0</v>
      </c>
      <c r="K305" s="180" t="s">
        <v>137</v>
      </c>
      <c r="L305" s="23"/>
      <c r="M305" s="185"/>
      <c r="N305" s="186" t="s">
        <v>40</v>
      </c>
      <c r="O305" s="60"/>
      <c r="P305" s="187" t="n">
        <f aca="false">O305*H305</f>
        <v>0</v>
      </c>
      <c r="Q305" s="187" t="n">
        <v>0</v>
      </c>
      <c r="R305" s="187" t="n">
        <f aca="false">Q305*H305</f>
        <v>0</v>
      </c>
      <c r="S305" s="187" t="n">
        <v>0</v>
      </c>
      <c r="T305" s="188" t="n">
        <f aca="false">S305*H305</f>
        <v>0</v>
      </c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R305" s="189" t="s">
        <v>621</v>
      </c>
      <c r="AT305" s="189" t="s">
        <v>125</v>
      </c>
      <c r="AU305" s="189" t="s">
        <v>130</v>
      </c>
      <c r="AY305" s="3" t="s">
        <v>123</v>
      </c>
      <c r="BE305" s="190" t="n">
        <f aca="false">IF(N305="základní",J305,0)</f>
        <v>0</v>
      </c>
      <c r="BF305" s="190" t="n">
        <f aca="false">IF(N305="snížená",J305,0)</f>
        <v>0</v>
      </c>
      <c r="BG305" s="190" t="n">
        <f aca="false">IF(N305="zákl. přenesená",J305,0)</f>
        <v>0</v>
      </c>
      <c r="BH305" s="190" t="n">
        <f aca="false">IF(N305="sníž. přenesená",J305,0)</f>
        <v>0</v>
      </c>
      <c r="BI305" s="190" t="n">
        <f aca="false">IF(N305="nulová",J305,0)</f>
        <v>0</v>
      </c>
      <c r="BJ305" s="3" t="s">
        <v>130</v>
      </c>
      <c r="BK305" s="190" t="n">
        <f aca="false">ROUND(I305*H305,2)</f>
        <v>0</v>
      </c>
      <c r="BL305" s="3" t="s">
        <v>621</v>
      </c>
      <c r="BM305" s="189" t="s">
        <v>628</v>
      </c>
    </row>
    <row r="306" s="163" customFormat="true" ht="22.8" hidden="false" customHeight="true" outlineLevel="0" collapsed="false">
      <c r="B306" s="164"/>
      <c r="D306" s="165" t="s">
        <v>73</v>
      </c>
      <c r="E306" s="175" t="s">
        <v>629</v>
      </c>
      <c r="F306" s="175" t="s">
        <v>630</v>
      </c>
      <c r="I306" s="167"/>
      <c r="J306" s="176" t="n">
        <f aca="false">BK306</f>
        <v>0</v>
      </c>
      <c r="L306" s="164"/>
      <c r="M306" s="169"/>
      <c r="N306" s="170"/>
      <c r="O306" s="170"/>
      <c r="P306" s="171" t="n">
        <f aca="false">P307</f>
        <v>0</v>
      </c>
      <c r="Q306" s="170"/>
      <c r="R306" s="171" t="n">
        <f aca="false">R307</f>
        <v>0</v>
      </c>
      <c r="S306" s="170"/>
      <c r="T306" s="172" t="n">
        <f aca="false">T307</f>
        <v>0</v>
      </c>
      <c r="AR306" s="165" t="s">
        <v>150</v>
      </c>
      <c r="AT306" s="173" t="s">
        <v>73</v>
      </c>
      <c r="AU306" s="173" t="s">
        <v>79</v>
      </c>
      <c r="AY306" s="165" t="s">
        <v>123</v>
      </c>
      <c r="BK306" s="174" t="n">
        <f aca="false">BK307</f>
        <v>0</v>
      </c>
    </row>
    <row r="307" s="27" customFormat="true" ht="16.5" hidden="false" customHeight="true" outlineLevel="0" collapsed="false">
      <c r="A307" s="22"/>
      <c r="B307" s="177"/>
      <c r="C307" s="223" t="s">
        <v>631</v>
      </c>
      <c r="D307" s="178" t="s">
        <v>125</v>
      </c>
      <c r="E307" s="179" t="s">
        <v>632</v>
      </c>
      <c r="F307" s="180" t="s">
        <v>633</v>
      </c>
      <c r="G307" s="181" t="s">
        <v>128</v>
      </c>
      <c r="H307" s="182" t="n">
        <v>1</v>
      </c>
      <c r="I307" s="183"/>
      <c r="J307" s="184" t="n">
        <f aca="false">ROUND(I307*H307,2)</f>
        <v>0</v>
      </c>
      <c r="K307" s="180" t="s">
        <v>137</v>
      </c>
      <c r="L307" s="23"/>
      <c r="M307" s="224"/>
      <c r="N307" s="225" t="s">
        <v>40</v>
      </c>
      <c r="O307" s="226"/>
      <c r="P307" s="227" t="n">
        <f aca="false">O307*H307</f>
        <v>0</v>
      </c>
      <c r="Q307" s="227" t="n">
        <v>0</v>
      </c>
      <c r="R307" s="227" t="n">
        <f aca="false">Q307*H307</f>
        <v>0</v>
      </c>
      <c r="S307" s="227" t="n">
        <v>0</v>
      </c>
      <c r="T307" s="228" t="n">
        <f aca="false">S307*H307</f>
        <v>0</v>
      </c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R307" s="189" t="s">
        <v>621</v>
      </c>
      <c r="AT307" s="189" t="s">
        <v>125</v>
      </c>
      <c r="AU307" s="189" t="s">
        <v>130</v>
      </c>
      <c r="AY307" s="3" t="s">
        <v>123</v>
      </c>
      <c r="BE307" s="190" t="n">
        <f aca="false">IF(N307="základní",J307,0)</f>
        <v>0</v>
      </c>
      <c r="BF307" s="190" t="n">
        <f aca="false">IF(N307="snížená",J307,0)</f>
        <v>0</v>
      </c>
      <c r="BG307" s="190" t="n">
        <f aca="false">IF(N307="zákl. přenesená",J307,0)</f>
        <v>0</v>
      </c>
      <c r="BH307" s="190" t="n">
        <f aca="false">IF(N307="sníž. přenesená",J307,0)</f>
        <v>0</v>
      </c>
      <c r="BI307" s="190" t="n">
        <f aca="false">IF(N307="nulová",J307,0)</f>
        <v>0</v>
      </c>
      <c r="BJ307" s="3" t="s">
        <v>130</v>
      </c>
      <c r="BK307" s="190" t="n">
        <f aca="false">ROUND(I307*H307,2)</f>
        <v>0</v>
      </c>
      <c r="BL307" s="3" t="s">
        <v>621</v>
      </c>
      <c r="BM307" s="189" t="s">
        <v>634</v>
      </c>
    </row>
    <row r="308" s="27" customFormat="true" ht="6.95" hidden="false" customHeight="true" outlineLevel="0" collapsed="false">
      <c r="A308" s="22"/>
      <c r="B308" s="44"/>
      <c r="C308" s="45"/>
      <c r="D308" s="45"/>
      <c r="E308" s="45"/>
      <c r="F308" s="45"/>
      <c r="G308" s="45"/>
      <c r="H308" s="45"/>
      <c r="I308" s="132"/>
      <c r="J308" s="45"/>
      <c r="K308" s="45"/>
      <c r="L308" s="23"/>
      <c r="M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</row>
  </sheetData>
  <autoFilter ref="C132:K307"/>
  <mergeCells count="6">
    <mergeCell ref="L2:V2"/>
    <mergeCell ref="E7:H7"/>
    <mergeCell ref="E16:H16"/>
    <mergeCell ref="E25:H25"/>
    <mergeCell ref="E85:H85"/>
    <mergeCell ref="E125:H125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2020-08-30T17:04:16Z</dcterms:created>
  <dc:creator>Eva-TOSH\Eva</dc:creator>
  <dc:description/>
  <dc:language>cs-CZ</dc:language>
  <cp:lastModifiedBy/>
  <cp:lastPrinted>2020-08-30T19:08:23Z</cp:lastPrinted>
  <dcterms:modified xsi:type="dcterms:W3CDTF">2020-08-30T19:09:25Z</dcterms:modified>
  <cp:revision>1</cp:revision>
  <dc:subject/>
  <dc:title/>
</cp:coreProperties>
</file>