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Výběrová řízení nová\Jedovnice\Rok 2021\"/>
    </mc:Choice>
  </mc:AlternateContent>
  <xr:revisionPtr revIDLastSave="0" documentId="13_ncr:11_{70A947F6-6E83-40EA-9AF5-414D40FB2B9B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505_2021_01 505_2021_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'505_2021_01 505_2021_01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'505_2021_01 505_2021_01 Pol'!$A$1:$X$69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G41" i="1"/>
  <c r="F41" i="1"/>
  <c r="G40" i="1"/>
  <c r="F40" i="1"/>
  <c r="G39" i="1"/>
  <c r="F39" i="1"/>
  <c r="G59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Q10" i="12"/>
  <c r="V10" i="12"/>
  <c r="G12" i="12"/>
  <c r="I12" i="12"/>
  <c r="K12" i="12"/>
  <c r="M12" i="12"/>
  <c r="O12" i="12"/>
  <c r="Q12" i="12"/>
  <c r="V12" i="12"/>
  <c r="G15" i="12"/>
  <c r="G8" i="12" s="1"/>
  <c r="I15" i="12"/>
  <c r="K15" i="12"/>
  <c r="O15" i="12"/>
  <c r="O8" i="12" s="1"/>
  <c r="Q15" i="12"/>
  <c r="V15" i="12"/>
  <c r="G16" i="12"/>
  <c r="I16" i="12"/>
  <c r="K16" i="12"/>
  <c r="M16" i="12"/>
  <c r="O16" i="12"/>
  <c r="Q16" i="12"/>
  <c r="V16" i="12"/>
  <c r="G17" i="12"/>
  <c r="K17" i="12"/>
  <c r="O17" i="12"/>
  <c r="V17" i="12"/>
  <c r="G18" i="12"/>
  <c r="I18" i="12"/>
  <c r="I17" i="12" s="1"/>
  <c r="K18" i="12"/>
  <c r="M18" i="12"/>
  <c r="M17" i="12" s="1"/>
  <c r="O18" i="12"/>
  <c r="Q18" i="12"/>
  <c r="Q17" i="12" s="1"/>
  <c r="V18" i="12"/>
  <c r="G20" i="12"/>
  <c r="I20" i="12"/>
  <c r="I19" i="12" s="1"/>
  <c r="K20" i="12"/>
  <c r="M20" i="12"/>
  <c r="O20" i="12"/>
  <c r="Q20" i="12"/>
  <c r="Q19" i="12" s="1"/>
  <c r="V20" i="12"/>
  <c r="G27" i="12"/>
  <c r="M27" i="12" s="1"/>
  <c r="I27" i="12"/>
  <c r="K27" i="12"/>
  <c r="K19" i="12" s="1"/>
  <c r="O27" i="12"/>
  <c r="Q27" i="12"/>
  <c r="V27" i="12"/>
  <c r="V19" i="12" s="1"/>
  <c r="G28" i="12"/>
  <c r="I28" i="12"/>
  <c r="K28" i="12"/>
  <c r="M28" i="12"/>
  <c r="O28" i="12"/>
  <c r="Q28" i="12"/>
  <c r="V28" i="12"/>
  <c r="G29" i="12"/>
  <c r="G19" i="12" s="1"/>
  <c r="I29" i="12"/>
  <c r="K29" i="12"/>
  <c r="O29" i="12"/>
  <c r="O19" i="12" s="1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3" i="12"/>
  <c r="G32" i="12" s="1"/>
  <c r="I33" i="12"/>
  <c r="I32" i="12" s="1"/>
  <c r="K33" i="12"/>
  <c r="K32" i="12" s="1"/>
  <c r="O33" i="12"/>
  <c r="O32" i="12" s="1"/>
  <c r="Q33" i="12"/>
  <c r="Q32" i="12" s="1"/>
  <c r="V33" i="12"/>
  <c r="V32" i="12" s="1"/>
  <c r="G35" i="12"/>
  <c r="I35" i="12"/>
  <c r="K35" i="12"/>
  <c r="M35" i="12"/>
  <c r="O35" i="12"/>
  <c r="Q35" i="12"/>
  <c r="V35" i="12"/>
  <c r="G43" i="12"/>
  <c r="I43" i="12"/>
  <c r="K43" i="12"/>
  <c r="M43" i="12"/>
  <c r="O43" i="12"/>
  <c r="Q43" i="12"/>
  <c r="V43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4" i="12"/>
  <c r="G53" i="12" s="1"/>
  <c r="I54" i="12"/>
  <c r="K54" i="12"/>
  <c r="K53" i="12" s="1"/>
  <c r="M54" i="12"/>
  <c r="M53" i="12" s="1"/>
  <c r="O54" i="12"/>
  <c r="O53" i="12" s="1"/>
  <c r="Q54" i="12"/>
  <c r="V54" i="12"/>
  <c r="V53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I57" i="12"/>
  <c r="I53" i="12" s="1"/>
  <c r="K57" i="12"/>
  <c r="M57" i="12"/>
  <c r="O57" i="12"/>
  <c r="Q57" i="12"/>
  <c r="Q53" i="12" s="1"/>
  <c r="V57" i="12"/>
  <c r="AE59" i="12"/>
  <c r="I20" i="1"/>
  <c r="I19" i="1"/>
  <c r="I18" i="1"/>
  <c r="I17" i="1"/>
  <c r="I16" i="1"/>
  <c r="I54" i="1"/>
  <c r="J53" i="1" s="1"/>
  <c r="F42" i="1"/>
  <c r="G42" i="1"/>
  <c r="G25" i="1" s="1"/>
  <c r="A25" i="1" s="1"/>
  <c r="H41" i="1"/>
  <c r="I41" i="1" s="1"/>
  <c r="H40" i="1"/>
  <c r="I40" i="1" s="1"/>
  <c r="H39" i="1"/>
  <c r="I39" i="1" s="1"/>
  <c r="I42" i="1" s="1"/>
  <c r="J50" i="1" l="1"/>
  <c r="J51" i="1"/>
  <c r="J49" i="1"/>
  <c r="J52" i="1"/>
  <c r="G26" i="1"/>
  <c r="A26" i="1"/>
  <c r="G28" i="1"/>
  <c r="G23" i="1"/>
  <c r="M8" i="12"/>
  <c r="AF59" i="12"/>
  <c r="M33" i="12"/>
  <c r="M32" i="12" s="1"/>
  <c r="M29" i="12"/>
  <c r="M19" i="12" s="1"/>
  <c r="M15" i="12"/>
  <c r="J41" i="1"/>
  <c r="J39" i="1"/>
  <c r="J42" i="1" s="1"/>
  <c r="J40" i="1"/>
  <c r="H42" i="1"/>
  <c r="I21" i="1"/>
  <c r="J28" i="1"/>
  <c r="J26" i="1"/>
  <c r="G38" i="1"/>
  <c r="F38" i="1"/>
  <c r="J23" i="1"/>
  <c r="J24" i="1"/>
  <c r="J25" i="1"/>
  <c r="J27" i="1"/>
  <c r="E24" i="1"/>
  <c r="E26" i="1"/>
  <c r="J54" i="1" l="1"/>
  <c r="A23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Marečková Anna</author>
  </authors>
  <commentList>
    <comment ref="S6" authorId="0" shapeId="0" xr:uid="{5CC749A8-FBD1-4F7F-93D5-7FF8C94DB1E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928177E-CB2C-45C3-AD09-5C0D3CBA7F9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<sst xmlns="http://schemas.openxmlformats.org/spreadsheetml/2006/main" count="356" uniqueCount="183">
  <si>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</si>
  <si>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</si>
  <si>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</si>
  <si>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</si>
  <si>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</si>
  <si>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</si>
  <si>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</si>
  <si>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</si>
  <si>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</si>
  <si>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</si>
  <si>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</si>
  <si>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</si>
  <si>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</si>
  <si>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</si>
  <si>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</si>
  <si>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</si>
  <si>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</si>
  <si>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</si>
  <si>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</si>
  <si>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</si>
  <si>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</si>
  <si>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</si>
  <si>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</si>
  <si>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</si>
  <si>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</si>
  <si>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</si>
  <si>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</si>
  <si>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</si>
  <si>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</si>
  <si>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</si>
  <si>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</si>
  <si>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</si>
  <si>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</si>
  <si>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</si>
  <si>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</si>
  <si>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</si>
  <si>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</si>
  <si>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</si>
  <si>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</si>
  <si>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</si>
  <si>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</si>
  <si>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</si>
  <si>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</si>
  <si>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505/2021/01</t>
  </si>
  <si>
    <t>Jedovnice - opravy podlah</t>
  </si>
  <si>
    <t>Jedovnice - opravy v patře</t>
  </si>
  <si>
    <t>Objekt:</t>
  </si>
  <si>
    <t>Rozpočet:</t>
  </si>
  <si>
    <t>Marečková</t>
  </si>
  <si>
    <t>sdfsdf</t>
  </si>
  <si>
    <t>OSM MMB</t>
  </si>
  <si>
    <t>505/2021</t>
  </si>
  <si>
    <t>Stavba</t>
  </si>
  <si>
    <t>Celkem za stavbu</t>
  </si>
  <si>
    <t>CZK</t>
  </si>
  <si>
    <t>Rekapitulace dílů</t>
  </si>
  <si>
    <t>Typ dílu</t>
  </si>
  <si>
    <t>762</t>
  </si>
  <si>
    <t>Konstrukce tesařské</t>
  </si>
  <si>
    <t>766</t>
  </si>
  <si>
    <t>Konstrukce truhlářské</t>
  </si>
  <si>
    <t>775</t>
  </si>
  <si>
    <t>Podlahy vlysové a parketové</t>
  </si>
  <si>
    <t>776</t>
  </si>
  <si>
    <t>Podlahy povlakové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</si>
  <si>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</si>
  <si>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</si>
  <si>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</si>
  <si>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</si>
  <si>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</si>
  <si>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</si>
  <si>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</si>
  <si>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</si>
  <si>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</si>
  <si>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</si>
  <si>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</si>
  <si>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</si>
  <si>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</si>
  <si>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</si>
  <si>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</si>
  <si>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</si>
  <si>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</si>
  <si>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</si>
  <si>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</si>
  <si>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</si>
  <si>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</si>
  <si>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</si>
  <si>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</si>
  <si>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</si>
  <si>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</si>
  <si>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</si>
  <si>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</si>
  <si>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</si>
  <si>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</si>
  <si>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</si>
  <si>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</si>
  <si>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</si>
  <si>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762524104R00</t>
  </si>
  <si>
    <t>Položení podlah hoblovaných z prken, pero, drážka</t>
  </si>
  <si>
    <t>m2</t>
  </si>
  <si>
    <t>RTS 21/ I</t>
  </si>
  <si>
    <t>Práce</t>
  </si>
  <si>
    <t>POL1_</t>
  </si>
  <si>
    <t>762595000R00</t>
  </si>
  <si>
    <t>Spojovací a ochranné prostředky k položení podlah</t>
  </si>
  <si>
    <t>m3</t>
  </si>
  <si>
    <t>65,4625*0,12</t>
  </si>
  <si>
    <t>VV</t>
  </si>
  <si>
    <t>60725032R</t>
  </si>
  <si>
    <t>Deska dřevoštěpková OSB ECO 3 N tl. 12 mm</t>
  </si>
  <si>
    <t>SPCM</t>
  </si>
  <si>
    <t>Specifikace</t>
  </si>
  <si>
    <t>POL3_</t>
  </si>
  <si>
    <t>65,4625</t>
  </si>
  <si>
    <t>ztratné 10% : 65,4625*0,1</t>
  </si>
  <si>
    <t>998762194R00</t>
  </si>
  <si>
    <t>Příplatek zvětšený přesun, tesařské konstr. do 1km</t>
  </si>
  <si>
    <t>t</t>
  </si>
  <si>
    <t>Přesun hmot</t>
  </si>
  <si>
    <t>POL7_</t>
  </si>
  <si>
    <t>998762199R00</t>
  </si>
  <si>
    <t>Příplatek zvětš. přesun, tesařské konstr.další 1km</t>
  </si>
  <si>
    <t>766664915R00</t>
  </si>
  <si>
    <t>Seříznutí dveřních křídel  kompletizovaných</t>
  </si>
  <si>
    <t>kus</t>
  </si>
  <si>
    <t>775413110R00</t>
  </si>
  <si>
    <t>Podlahové lišty ze dřeva, přibíjené</t>
  </si>
  <si>
    <t>m</t>
  </si>
  <si>
    <t>hala : 3,05+3,6+1,1+0,45+1,1+3,5+3,1+2,65+4</t>
  </si>
  <si>
    <t>chodba : 3,5+0,9+4</t>
  </si>
  <si>
    <t>1 pokoj : (2,85+3,6)*2</t>
  </si>
  <si>
    <t>2 pokoj : (3+3,6)*2</t>
  </si>
  <si>
    <t>3 pokoj : 2,55+2,65+1+1+3,45+1,22+0,15</t>
  </si>
  <si>
    <t>4 pokoj : (3,4+2,65)*2</t>
  </si>
  <si>
    <t>775411810R00</t>
  </si>
  <si>
    <t>Demontáž lišt dřevěných, přibíjených</t>
  </si>
  <si>
    <t>775981113RV2</t>
  </si>
  <si>
    <t>Lišta hliníková přechodová,různá výška vlys.podlah profil 28/ST, š.46 mm,v.13-15 mm, s naráž.profilem</t>
  </si>
  <si>
    <t>775981124RT1</t>
  </si>
  <si>
    <t>Lišta nerezová podlahová krycí, vlysová podlaha profil 760/A, samolepicí, šířka 60 mm</t>
  </si>
  <si>
    <t>998775194R00</t>
  </si>
  <si>
    <t>Příplatek zvětš. přesun, podlahy vlysové do 1 km</t>
  </si>
  <si>
    <t>998775199R00</t>
  </si>
  <si>
    <t>Příplatek zvětš. přesun, podlahy vlysové další 1km</t>
  </si>
  <si>
    <t>776101101R00</t>
  </si>
  <si>
    <t>Vysávání podlah prům.vysavačem pod povlak.podlahy</t>
  </si>
  <si>
    <t>65,46250</t>
  </si>
  <si>
    <t>776511810RT2</t>
  </si>
  <si>
    <t>Odstranění PVC a koberců lepených bez podložky z ploch 10 - 20 m2</t>
  </si>
  <si>
    <t>hala : 3,6*3,05+3,1*3,6</t>
  </si>
  <si>
    <t>1 pokoj : 2,85*3,6</t>
  </si>
  <si>
    <t>2 pokoj : 3*3,6</t>
  </si>
  <si>
    <t>3 pokoj : 2,55*3,45</t>
  </si>
  <si>
    <t>4 pokoj : 3,40*2,65</t>
  </si>
  <si>
    <t>chodba : 4,95*0,9</t>
  </si>
  <si>
    <t>dvě vrstvy : 65,46250</t>
  </si>
  <si>
    <t>776521100RU2</t>
  </si>
  <si>
    <t>Lepení povlak.podlah z pásů PVC na Chemopren včetně podlahoviny Novoflor extra, tl. 2,0 mm</t>
  </si>
  <si>
    <t>hala : 22,14</t>
  </si>
  <si>
    <t>1 pokoj : 10,26</t>
  </si>
  <si>
    <t>2 pokoj : 10,80</t>
  </si>
  <si>
    <t>3 pokoj : 8,7975</t>
  </si>
  <si>
    <t>4 pokoj : 9,01</t>
  </si>
  <si>
    <t>chodba : 4,455</t>
  </si>
  <si>
    <t>10% ztratné : 65,4625*0,1</t>
  </si>
  <si>
    <t>998776194R00</t>
  </si>
  <si>
    <t>Příplatek zvětš. přesun, podlahy povlak. do 1 km</t>
  </si>
  <si>
    <t>998776199R00</t>
  </si>
  <si>
    <t>Příplatek zvětš. přesun, podlahy povlak. další 1km</t>
  </si>
  <si>
    <t>979011211R00</t>
  </si>
  <si>
    <t>Svislá doprava suti a vybour. hmot za 2.NP nošením</t>
  </si>
  <si>
    <t>Přesun suti</t>
  </si>
  <si>
    <t>POL8_</t>
  </si>
  <si>
    <t>979081111RT3</t>
  </si>
  <si>
    <t>Odvoz suti a vybour. hmot na skládku do 1 km kontejnerem 7 t</t>
  </si>
  <si>
    <t>979081121R00</t>
  </si>
  <si>
    <t>Příplatek k odvozu za každý další 1 km</t>
  </si>
  <si>
    <t>979990181R00</t>
  </si>
  <si>
    <t>Poplatek za skládku suti - PVC podlahová krytina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</si>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</sst>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ild.brno.cz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opLeftCell="B29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51</v>
      </c>
      <c r="E2" s="115" t="s">
        <v>45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4403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48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SUMIF(F49:F53,A16,I49:I53)+SUMIF(F49:F53,"PSU",I49:I53)</f>
        <v>0</v>
      </c>
      <c r="J16" s="85"/>
    </row>
    <row r="17" spans="1:10" ht="23.25" customHeight="1" x14ac:dyDescent="0.2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SUMIF(F49:F53,A17,I49:I53)</f>
        <v>0</v>
      </c>
      <c r="J17" s="85"/>
    </row>
    <row r="18" spans="1:10" ht="23.25" customHeight="1" x14ac:dyDescent="0.2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SUMIF(F49:F53,A18,I49:I53)</f>
        <v>0</v>
      </c>
      <c r="J18" s="85"/>
    </row>
    <row r="19" spans="1:10" ht="23.25" customHeight="1" x14ac:dyDescent="0.2">
      <c r="A19" s="196" t="s">
        <v>68</v>
      </c>
      <c r="B19" s="38" t="s">
        <v>29</v>
      </c>
      <c r="C19" s="62"/>
      <c r="D19" s="63"/>
      <c r="E19" s="83"/>
      <c r="F19" s="84"/>
      <c r="G19" s="83"/>
      <c r="H19" s="84"/>
      <c r="I19" s="83">
        <f>SUMIF(F49:F53,A19,I49:I53)</f>
        <v>0</v>
      </c>
      <c r="J19" s="85"/>
    </row>
    <row r="20" spans="1:10" ht="23.25" customHeight="1" x14ac:dyDescent="0.2">
      <c r="A20" s="196" t="s">
        <v>69</v>
      </c>
      <c r="B20" s="38" t="s">
        <v>30</v>
      </c>
      <c r="C20" s="62"/>
      <c r="D20" s="63"/>
      <c r="E20" s="83"/>
      <c r="F20" s="84"/>
      <c r="G20" s="83"/>
      <c r="H20" s="84"/>
      <c r="I20" s="83">
        <f>SUMIF(F49:F53,A20,I49:I53)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 t="s">
        <v>49</v>
      </c>
      <c r="E34" s="104"/>
      <c r="G34" s="105" t="s">
        <v>50</v>
      </c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52</v>
      </c>
      <c r="C39" s="148"/>
      <c r="D39" s="148"/>
      <c r="E39" s="148"/>
      <c r="F39" s="149">
        <f>'505_2021_01 505_2021_01 Pol'!AE59</f>
        <v>0</v>
      </c>
      <c r="G39" s="150">
        <f>'505_2021_01 505_2021_01 Pol'!AF59</f>
        <v>0</v>
      </c>
      <c r="H39" s="151">
        <f>(F39*SazbaDPH1/100)+(G39*SazbaDPH2/100)</f>
        <v>0</v>
      </c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hidden="1" customHeight="1" x14ac:dyDescent="0.2">
      <c r="A40" s="137">
        <v>2</v>
      </c>
      <c r="B40" s="153" t="s">
        <v>43</v>
      </c>
      <c r="C40" s="154" t="s">
        <v>45</v>
      </c>
      <c r="D40" s="154"/>
      <c r="E40" s="154"/>
      <c r="F40" s="155">
        <f>'505_2021_01 505_2021_01 Pol'!AE59</f>
        <v>0</v>
      </c>
      <c r="G40" s="156">
        <f>'505_2021_01 505_2021_01 Pol'!AF59</f>
        <v>0</v>
      </c>
      <c r="H40" s="156">
        <f>(F40*SazbaDPH1/100)+(G40*SazbaDPH2/100)</f>
        <v>0</v>
      </c>
      <c r="I40" s="156">
        <f>F40+G40+H40</f>
        <v>0</v>
      </c>
      <c r="J40" s="157" t="str">
        <f>IF(_xlfn.SINGLE(CenaCelkemVypocet)=0,"",I40/_xlfn.SINGLE(CenaCelkemVypocet)*100)</f>
        <v/>
      </c>
    </row>
    <row r="41" spans="1:10" ht="25.5" hidden="1" customHeight="1" x14ac:dyDescent="0.2">
      <c r="A41" s="137">
        <v>3</v>
      </c>
      <c r="B41" s="158" t="s">
        <v>43</v>
      </c>
      <c r="C41" s="148" t="s">
        <v>44</v>
      </c>
      <c r="D41" s="148"/>
      <c r="E41" s="148"/>
      <c r="F41" s="159">
        <f>'505_2021_01 505_2021_01 Pol'!AE59</f>
        <v>0</v>
      </c>
      <c r="G41" s="151">
        <f>'505_2021_01 505_2021_01 Pol'!AF59</f>
        <v>0</v>
      </c>
      <c r="H41" s="151">
        <f>(F41*SazbaDPH1/100)+(G41*SazbaDPH2/100)</f>
        <v>0</v>
      </c>
      <c r="I41" s="151">
        <f>F41+G41+H41</f>
        <v>0</v>
      </c>
      <c r="J41" s="152" t="str">
        <f>IF(_xlfn.SINGLE(CenaCelkemVypocet)=0,"",I41/_xlfn.SINGLE(CenaCelkemVypocet)*100)</f>
        <v/>
      </c>
    </row>
    <row r="42" spans="1:10" ht="25.5" hidden="1" customHeight="1" x14ac:dyDescent="0.2">
      <c r="A42" s="137"/>
      <c r="B42" s="160" t="s">
        <v>53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75" x14ac:dyDescent="0.25">
      <c r="B46" s="176" t="s">
        <v>55</v>
      </c>
    </row>
    <row r="48" spans="1:10" ht="25.5" customHeight="1" x14ac:dyDescent="0.2">
      <c r="A48" s="178"/>
      <c r="B48" s="181" t="s">
        <v>18</v>
      </c>
      <c r="C48" s="181" t="s">
        <v>6</v>
      </c>
      <c r="D48" s="182"/>
      <c r="E48" s="182"/>
      <c r="F48" s="183" t="s">
        <v>56</v>
      </c>
      <c r="G48" s="183"/>
      <c r="H48" s="183"/>
      <c r="I48" s="183" t="s">
        <v>31</v>
      </c>
      <c r="J48" s="183" t="s">
        <v>0</v>
      </c>
    </row>
    <row r="49" spans="1:10" ht="36.75" customHeight="1" x14ac:dyDescent="0.2">
      <c r="A49" s="179"/>
      <c r="B49" s="184" t="s">
        <v>57</v>
      </c>
      <c r="C49" s="185" t="s">
        <v>58</v>
      </c>
      <c r="D49" s="186"/>
      <c r="E49" s="186"/>
      <c r="F49" s="192" t="s">
        <v>27</v>
      </c>
      <c r="G49" s="193"/>
      <c r="H49" s="193"/>
      <c r="I49" s="193">
        <f>'505_2021_01 505_2021_01 Pol'!G8</f>
        <v>0</v>
      </c>
      <c r="J49" s="190" t="str">
        <f>IF(I54=0,"",I49/I54*100)</f>
        <v/>
      </c>
    </row>
    <row r="50" spans="1:10" ht="36.75" customHeight="1" x14ac:dyDescent="0.2">
      <c r="A50" s="179"/>
      <c r="B50" s="184" t="s">
        <v>59</v>
      </c>
      <c r="C50" s="185" t="s">
        <v>60</v>
      </c>
      <c r="D50" s="186"/>
      <c r="E50" s="186"/>
      <c r="F50" s="192" t="s">
        <v>27</v>
      </c>
      <c r="G50" s="193"/>
      <c r="H50" s="193"/>
      <c r="I50" s="193">
        <f>'505_2021_01 505_2021_01 Pol'!G17</f>
        <v>0</v>
      </c>
      <c r="J50" s="190" t="str">
        <f>IF(I54=0,"",I50/I54*100)</f>
        <v/>
      </c>
    </row>
    <row r="51" spans="1:10" ht="36.75" customHeight="1" x14ac:dyDescent="0.2">
      <c r="A51" s="179"/>
      <c r="B51" s="184" t="s">
        <v>61</v>
      </c>
      <c r="C51" s="185" t="s">
        <v>62</v>
      </c>
      <c r="D51" s="186"/>
      <c r="E51" s="186"/>
      <c r="F51" s="192" t="s">
        <v>27</v>
      </c>
      <c r="G51" s="193"/>
      <c r="H51" s="193"/>
      <c r="I51" s="193">
        <f>'505_2021_01 505_2021_01 Pol'!G19</f>
        <v>0</v>
      </c>
      <c r="J51" s="190" t="str">
        <f>IF(I54=0,"",I51/I54*100)</f>
        <v/>
      </c>
    </row>
    <row r="52" spans="1:10" ht="36.75" customHeight="1" x14ac:dyDescent="0.2">
      <c r="A52" s="179"/>
      <c r="B52" s="184" t="s">
        <v>63</v>
      </c>
      <c r="C52" s="185" t="s">
        <v>64</v>
      </c>
      <c r="D52" s="186"/>
      <c r="E52" s="186"/>
      <c r="F52" s="192" t="s">
        <v>27</v>
      </c>
      <c r="G52" s="193"/>
      <c r="H52" s="193"/>
      <c r="I52" s="193">
        <f>'505_2021_01 505_2021_01 Pol'!G32</f>
        <v>0</v>
      </c>
      <c r="J52" s="190" t="str">
        <f>IF(I54=0,"",I52/I54*100)</f>
        <v/>
      </c>
    </row>
    <row r="53" spans="1:10" ht="36.75" customHeight="1" x14ac:dyDescent="0.2">
      <c r="A53" s="179"/>
      <c r="B53" s="184" t="s">
        <v>65</v>
      </c>
      <c r="C53" s="185" t="s">
        <v>66</v>
      </c>
      <c r="D53" s="186"/>
      <c r="E53" s="186"/>
      <c r="F53" s="192" t="s">
        <v>67</v>
      </c>
      <c r="G53" s="193"/>
      <c r="H53" s="193"/>
      <c r="I53" s="193">
        <f>'505_2021_01 505_2021_01 Pol'!G53</f>
        <v>0</v>
      </c>
      <c r="J53" s="190" t="str">
        <f>IF(I54=0,"",I53/I54*100)</f>
        <v/>
      </c>
    </row>
    <row r="54" spans="1:10" ht="25.5" customHeight="1" x14ac:dyDescent="0.2">
      <c r="A54" s="180"/>
      <c r="B54" s="187" t="s">
        <v>1</v>
      </c>
      <c r="C54" s="188"/>
      <c r="D54" s="189"/>
      <c r="E54" s="189"/>
      <c r="F54" s="194"/>
      <c r="G54" s="195"/>
      <c r="H54" s="195"/>
      <c r="I54" s="195">
        <f>SUM(I49:I53)</f>
        <v>0</v>
      </c>
      <c r="J54" s="191">
        <f>SUM(J49:J53)</f>
        <v>0</v>
      </c>
    </row>
    <row r="55" spans="1:10" x14ac:dyDescent="0.2">
      <c r="F55" s="135"/>
      <c r="G55" s="135"/>
      <c r="H55" s="135"/>
      <c r="I55" s="135"/>
      <c r="J55" s="136"/>
    </row>
    <row r="56" spans="1:10" x14ac:dyDescent="0.2">
      <c r="F56" s="135"/>
      <c r="G56" s="135"/>
      <c r="H56" s="135"/>
      <c r="I56" s="135"/>
      <c r="J56" s="136"/>
    </row>
    <row r="57" spans="1:10" x14ac:dyDescent="0.2">
      <c r="F57" s="135"/>
      <c r="G57" s="135"/>
      <c r="H57" s="135"/>
      <c r="I57" s="135"/>
      <c r="J57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3644-34D2-4CB0-A3E7-BB6D4A41E191}">
  <sheetPr>
    <outlinePr summaryBelow="0"/>
  </sheetPr>
  <dimension ref="A1:BH5000"/>
  <sheetViews>
    <sheetView tabSelected="1" workbookViewId="0">
      <pane ySplit="7" topLeftCell="A3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7" t="s">
        <v>7</v>
      </c>
      <c r="B1" s="197"/>
      <c r="C1" s="197"/>
      <c r="D1" s="197"/>
      <c r="E1" s="197"/>
      <c r="F1" s="197"/>
      <c r="G1" s="197"/>
      <c r="AG1" t="s">
        <v>70</v>
      </c>
    </row>
    <row r="2" spans="1:60" ht="24.95" customHeight="1" x14ac:dyDescent="0.2">
      <c r="A2" s="198" t="s">
        <v>8</v>
      </c>
      <c r="B2" s="49" t="s">
        <v>51</v>
      </c>
      <c r="C2" s="201" t="s">
        <v>45</v>
      </c>
      <c r="D2" s="199"/>
      <c r="E2" s="199"/>
      <c r="F2" s="199"/>
      <c r="G2" s="200"/>
      <c r="AG2" t="s">
        <v>71</v>
      </c>
    </row>
    <row r="3" spans="1:60" ht="24.95" customHeight="1" x14ac:dyDescent="0.2">
      <c r="A3" s="198" t="s">
        <v>9</v>
      </c>
      <c r="B3" s="49" t="s">
        <v>43</v>
      </c>
      <c r="C3" s="201" t="s">
        <v>45</v>
      </c>
      <c r="D3" s="199"/>
      <c r="E3" s="199"/>
      <c r="F3" s="199"/>
      <c r="G3" s="200"/>
      <c r="AC3" s="177" t="s">
        <v>71</v>
      </c>
      <c r="AG3" t="s">
        <v>72</v>
      </c>
    </row>
    <row r="4" spans="1:60" ht="24.95" customHeight="1" x14ac:dyDescent="0.2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G4" t="s">
        <v>73</v>
      </c>
    </row>
    <row r="5" spans="1:60" x14ac:dyDescent="0.2">
      <c r="D5" s="10"/>
    </row>
    <row r="6" spans="1:60" ht="38.25" x14ac:dyDescent="0.2">
      <c r="A6" s="208" t="s">
        <v>74</v>
      </c>
      <c r="B6" s="210" t="s">
        <v>75</v>
      </c>
      <c r="C6" s="210" t="s">
        <v>76</v>
      </c>
      <c r="D6" s="209" t="s">
        <v>77</v>
      </c>
      <c r="E6" s="208" t="s">
        <v>78</v>
      </c>
      <c r="F6" s="207" t="s">
        <v>79</v>
      </c>
      <c r="G6" s="208" t="s">
        <v>31</v>
      </c>
      <c r="H6" s="211" t="s">
        <v>32</v>
      </c>
      <c r="I6" s="211" t="s">
        <v>80</v>
      </c>
      <c r="J6" s="211" t="s">
        <v>33</v>
      </c>
      <c r="K6" s="211" t="s">
        <v>81</v>
      </c>
      <c r="L6" s="211" t="s">
        <v>82</v>
      </c>
      <c r="M6" s="211" t="s">
        <v>83</v>
      </c>
      <c r="N6" s="211" t="s">
        <v>84</v>
      </c>
      <c r="O6" s="211" t="s">
        <v>85</v>
      </c>
      <c r="P6" s="211" t="s">
        <v>86</v>
      </c>
      <c r="Q6" s="211" t="s">
        <v>87</v>
      </c>
      <c r="R6" s="211" t="s">
        <v>88</v>
      </c>
      <c r="S6" s="211" t="s">
        <v>89</v>
      </c>
      <c r="T6" s="211" t="s">
        <v>90</v>
      </c>
      <c r="U6" s="211" t="s">
        <v>91</v>
      </c>
      <c r="V6" s="211" t="s">
        <v>92</v>
      </c>
      <c r="W6" s="211" t="s">
        <v>93</v>
      </c>
      <c r="X6" s="211" t="s">
        <v>94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35" t="s">
        <v>95</v>
      </c>
      <c r="B8" s="236" t="s">
        <v>57</v>
      </c>
      <c r="C8" s="256" t="s">
        <v>58</v>
      </c>
      <c r="D8" s="237"/>
      <c r="E8" s="238"/>
      <c r="F8" s="239"/>
      <c r="G8" s="239">
        <f>SUMIF(AG9:AG16,"&lt;&gt;NOR",G9:G16)</f>
        <v>0</v>
      </c>
      <c r="H8" s="239"/>
      <c r="I8" s="239">
        <f>SUM(I9:I16)</f>
        <v>0</v>
      </c>
      <c r="J8" s="239"/>
      <c r="K8" s="239">
        <f>SUM(K9:K16)</f>
        <v>0</v>
      </c>
      <c r="L8" s="239"/>
      <c r="M8" s="240">
        <f>SUM(M9:M16)</f>
        <v>0</v>
      </c>
      <c r="N8" s="234"/>
      <c r="O8" s="234">
        <f>SUM(O9:O16)</f>
        <v>0.5</v>
      </c>
      <c r="P8" s="234"/>
      <c r="Q8" s="234">
        <f>SUM(Q9:Q16)</f>
        <v>0</v>
      </c>
      <c r="R8" s="234"/>
      <c r="S8" s="234"/>
      <c r="T8" s="234"/>
      <c r="U8" s="234"/>
      <c r="V8" s="234">
        <f>SUM(V9:V16)</f>
        <v>27.62</v>
      </c>
      <c r="W8" s="234"/>
      <c r="X8" s="234"/>
      <c r="AG8" t="s">
        <v>96</v>
      </c>
    </row>
    <row r="9" spans="1:60" outlineLevel="1" x14ac:dyDescent="0.2">
      <c r="A9" s="248">
        <v>1</v>
      </c>
      <c r="B9" s="249" t="s">
        <v>97</v>
      </c>
      <c r="C9" s="257" t="s">
        <v>98</v>
      </c>
      <c r="D9" s="250" t="s">
        <v>99</v>
      </c>
      <c r="E9" s="251">
        <v>65.462500000000006</v>
      </c>
      <c r="F9" s="252"/>
      <c r="G9" s="253">
        <f>ROUND(E9*F9,2)</f>
        <v>0</v>
      </c>
      <c r="H9" s="252"/>
      <c r="I9" s="253">
        <f>ROUND(E9*H9,2)</f>
        <v>0</v>
      </c>
      <c r="J9" s="252"/>
      <c r="K9" s="253">
        <f>ROUND(E9*J9,2)</f>
        <v>0</v>
      </c>
      <c r="L9" s="253">
        <v>21</v>
      </c>
      <c r="M9" s="254">
        <f>G9*(1+L9/100)</f>
        <v>0</v>
      </c>
      <c r="N9" s="231">
        <v>0</v>
      </c>
      <c r="O9" s="231">
        <f>ROUND(E9*N9,2)</f>
        <v>0</v>
      </c>
      <c r="P9" s="231">
        <v>0</v>
      </c>
      <c r="Q9" s="231">
        <f>ROUND(E9*P9,2)</f>
        <v>0</v>
      </c>
      <c r="R9" s="231"/>
      <c r="S9" s="231" t="s">
        <v>100</v>
      </c>
      <c r="T9" s="231" t="s">
        <v>100</v>
      </c>
      <c r="U9" s="231">
        <v>0.36</v>
      </c>
      <c r="V9" s="231">
        <f>ROUND(E9*U9,2)</f>
        <v>23.57</v>
      </c>
      <c r="W9" s="231"/>
      <c r="X9" s="231" t="s">
        <v>101</v>
      </c>
      <c r="Y9" s="212"/>
      <c r="Z9" s="212"/>
      <c r="AA9" s="212"/>
      <c r="AB9" s="212"/>
      <c r="AC9" s="212"/>
      <c r="AD9" s="212"/>
      <c r="AE9" s="212"/>
      <c r="AF9" s="212"/>
      <c r="AG9" s="212" t="s">
        <v>102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 x14ac:dyDescent="0.2">
      <c r="A10" s="241">
        <v>2</v>
      </c>
      <c r="B10" s="242" t="s">
        <v>103</v>
      </c>
      <c r="C10" s="258" t="s">
        <v>104</v>
      </c>
      <c r="D10" s="243" t="s">
        <v>105</v>
      </c>
      <c r="E10" s="244">
        <v>7.8555000000000001</v>
      </c>
      <c r="F10" s="245"/>
      <c r="G10" s="246">
        <f>ROUND(E10*F10,2)</f>
        <v>0</v>
      </c>
      <c r="H10" s="245"/>
      <c r="I10" s="246">
        <f>ROUND(E10*H10,2)</f>
        <v>0</v>
      </c>
      <c r="J10" s="245"/>
      <c r="K10" s="246">
        <f>ROUND(E10*J10,2)</f>
        <v>0</v>
      </c>
      <c r="L10" s="246">
        <v>21</v>
      </c>
      <c r="M10" s="247">
        <f>G10*(1+L10/100)</f>
        <v>0</v>
      </c>
      <c r="N10" s="231">
        <v>2.9499999999999999E-3</v>
      </c>
      <c r="O10" s="231">
        <f>ROUND(E10*N10,2)</f>
        <v>0.02</v>
      </c>
      <c r="P10" s="231">
        <v>0</v>
      </c>
      <c r="Q10" s="231">
        <f>ROUND(E10*P10,2)</f>
        <v>0</v>
      </c>
      <c r="R10" s="231"/>
      <c r="S10" s="231" t="s">
        <v>100</v>
      </c>
      <c r="T10" s="231" t="s">
        <v>100</v>
      </c>
      <c r="U10" s="231">
        <v>0</v>
      </c>
      <c r="V10" s="231">
        <f>ROUND(E10*U10,2)</f>
        <v>0</v>
      </c>
      <c r="W10" s="231"/>
      <c r="X10" s="231" t="s">
        <v>101</v>
      </c>
      <c r="Y10" s="212"/>
      <c r="Z10" s="212"/>
      <c r="AA10" s="212"/>
      <c r="AB10" s="212"/>
      <c r="AC10" s="212"/>
      <c r="AD10" s="212"/>
      <c r="AE10" s="212"/>
      <c r="AF10" s="212"/>
      <c r="AG10" s="212" t="s">
        <v>102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29"/>
      <c r="B11" s="230"/>
      <c r="C11" s="259" t="s">
        <v>106</v>
      </c>
      <c r="D11" s="232"/>
      <c r="E11" s="233">
        <v>7.8555000000000001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12"/>
      <c r="Z11" s="212"/>
      <c r="AA11" s="212"/>
      <c r="AB11" s="212"/>
      <c r="AC11" s="212"/>
      <c r="AD11" s="212"/>
      <c r="AE11" s="212"/>
      <c r="AF11" s="212"/>
      <c r="AG11" s="212" t="s">
        <v>107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41">
        <v>3</v>
      </c>
      <c r="B12" s="242" t="s">
        <v>108</v>
      </c>
      <c r="C12" s="258" t="s">
        <v>109</v>
      </c>
      <c r="D12" s="243" t="s">
        <v>99</v>
      </c>
      <c r="E12" s="244">
        <v>72.008750000000006</v>
      </c>
      <c r="F12" s="245"/>
      <c r="G12" s="246">
        <f>ROUND(E12*F12,2)</f>
        <v>0</v>
      </c>
      <c r="H12" s="245"/>
      <c r="I12" s="246">
        <f>ROUND(E12*H12,2)</f>
        <v>0</v>
      </c>
      <c r="J12" s="245"/>
      <c r="K12" s="246">
        <f>ROUND(E12*J12,2)</f>
        <v>0</v>
      </c>
      <c r="L12" s="246">
        <v>21</v>
      </c>
      <c r="M12" s="247">
        <f>G12*(1+L12/100)</f>
        <v>0</v>
      </c>
      <c r="N12" s="231">
        <v>6.6E-3</v>
      </c>
      <c r="O12" s="231">
        <f>ROUND(E12*N12,2)</f>
        <v>0.48</v>
      </c>
      <c r="P12" s="231">
        <v>0</v>
      </c>
      <c r="Q12" s="231">
        <f>ROUND(E12*P12,2)</f>
        <v>0</v>
      </c>
      <c r="R12" s="231" t="s">
        <v>110</v>
      </c>
      <c r="S12" s="231" t="s">
        <v>100</v>
      </c>
      <c r="T12" s="231" t="s">
        <v>100</v>
      </c>
      <c r="U12" s="231">
        <v>0</v>
      </c>
      <c r="V12" s="231">
        <f>ROUND(E12*U12,2)</f>
        <v>0</v>
      </c>
      <c r="W12" s="231"/>
      <c r="X12" s="231" t="s">
        <v>111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112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29"/>
      <c r="B13" s="230"/>
      <c r="C13" s="259" t="s">
        <v>113</v>
      </c>
      <c r="D13" s="232"/>
      <c r="E13" s="233">
        <v>65.462500000000006</v>
      </c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12"/>
      <c r="Z13" s="212"/>
      <c r="AA13" s="212"/>
      <c r="AB13" s="212"/>
      <c r="AC13" s="212"/>
      <c r="AD13" s="212"/>
      <c r="AE13" s="212"/>
      <c r="AF13" s="212"/>
      <c r="AG13" s="212" t="s">
        <v>107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29"/>
      <c r="B14" s="230"/>
      <c r="C14" s="259" t="s">
        <v>114</v>
      </c>
      <c r="D14" s="232"/>
      <c r="E14" s="233">
        <v>6.5462499999999997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107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48">
        <v>4</v>
      </c>
      <c r="B15" s="249" t="s">
        <v>115</v>
      </c>
      <c r="C15" s="257" t="s">
        <v>116</v>
      </c>
      <c r="D15" s="250" t="s">
        <v>117</v>
      </c>
      <c r="E15" s="251">
        <v>4.9843000000000002</v>
      </c>
      <c r="F15" s="252"/>
      <c r="G15" s="253">
        <f>ROUND(E15*F15,2)</f>
        <v>0</v>
      </c>
      <c r="H15" s="252"/>
      <c r="I15" s="253">
        <f>ROUND(E15*H15,2)</f>
        <v>0</v>
      </c>
      <c r="J15" s="252"/>
      <c r="K15" s="253">
        <f>ROUND(E15*J15,2)</f>
        <v>0</v>
      </c>
      <c r="L15" s="253">
        <v>21</v>
      </c>
      <c r="M15" s="254">
        <f>G15*(1+L15/100)</f>
        <v>0</v>
      </c>
      <c r="N15" s="231">
        <v>0</v>
      </c>
      <c r="O15" s="231">
        <f>ROUND(E15*N15,2)</f>
        <v>0</v>
      </c>
      <c r="P15" s="231">
        <v>0</v>
      </c>
      <c r="Q15" s="231">
        <f>ROUND(E15*P15,2)</f>
        <v>0</v>
      </c>
      <c r="R15" s="231"/>
      <c r="S15" s="231" t="s">
        <v>100</v>
      </c>
      <c r="T15" s="231" t="s">
        <v>100</v>
      </c>
      <c r="U15" s="231">
        <v>0.81200000000000006</v>
      </c>
      <c r="V15" s="231">
        <f>ROUND(E15*U15,2)</f>
        <v>4.05</v>
      </c>
      <c r="W15" s="231"/>
      <c r="X15" s="231" t="s">
        <v>118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119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48">
        <v>5</v>
      </c>
      <c r="B16" s="249" t="s">
        <v>120</v>
      </c>
      <c r="C16" s="257" t="s">
        <v>121</v>
      </c>
      <c r="D16" s="250" t="s">
        <v>117</v>
      </c>
      <c r="E16" s="251">
        <v>4.9843000000000002</v>
      </c>
      <c r="F16" s="252"/>
      <c r="G16" s="253">
        <f>ROUND(E16*F16,2)</f>
        <v>0</v>
      </c>
      <c r="H16" s="252"/>
      <c r="I16" s="253">
        <f>ROUND(E16*H16,2)</f>
        <v>0</v>
      </c>
      <c r="J16" s="252"/>
      <c r="K16" s="253">
        <f>ROUND(E16*J16,2)</f>
        <v>0</v>
      </c>
      <c r="L16" s="253">
        <v>21</v>
      </c>
      <c r="M16" s="254">
        <f>G16*(1+L16/100)</f>
        <v>0</v>
      </c>
      <c r="N16" s="231">
        <v>0</v>
      </c>
      <c r="O16" s="231">
        <f>ROUND(E16*N16,2)</f>
        <v>0</v>
      </c>
      <c r="P16" s="231">
        <v>0</v>
      </c>
      <c r="Q16" s="231">
        <f>ROUND(E16*P16,2)</f>
        <v>0</v>
      </c>
      <c r="R16" s="231"/>
      <c r="S16" s="231" t="s">
        <v>100</v>
      </c>
      <c r="T16" s="231" t="s">
        <v>100</v>
      </c>
      <c r="U16" s="231">
        <v>0</v>
      </c>
      <c r="V16" s="231">
        <f>ROUND(E16*U16,2)</f>
        <v>0</v>
      </c>
      <c r="W16" s="231"/>
      <c r="X16" s="231" t="s">
        <v>118</v>
      </c>
      <c r="Y16" s="212"/>
      <c r="Z16" s="212"/>
      <c r="AA16" s="212"/>
      <c r="AB16" s="212"/>
      <c r="AC16" s="212"/>
      <c r="AD16" s="212"/>
      <c r="AE16" s="212"/>
      <c r="AF16" s="212"/>
      <c r="AG16" s="212" t="s">
        <v>119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">
      <c r="A17" s="235" t="s">
        <v>95</v>
      </c>
      <c r="B17" s="236" t="s">
        <v>59</v>
      </c>
      <c r="C17" s="256" t="s">
        <v>60</v>
      </c>
      <c r="D17" s="237"/>
      <c r="E17" s="238"/>
      <c r="F17" s="239"/>
      <c r="G17" s="239">
        <f>SUMIF(AG18:AG18,"&lt;&gt;NOR",G18:G18)</f>
        <v>0</v>
      </c>
      <c r="H17" s="239"/>
      <c r="I17" s="239">
        <f>SUM(I18:I18)</f>
        <v>0</v>
      </c>
      <c r="J17" s="239"/>
      <c r="K17" s="239">
        <f>SUM(K18:K18)</f>
        <v>0</v>
      </c>
      <c r="L17" s="239"/>
      <c r="M17" s="240">
        <f>SUM(M18:M18)</f>
        <v>0</v>
      </c>
      <c r="N17" s="234"/>
      <c r="O17" s="234">
        <f>SUM(O18:O18)</f>
        <v>0</v>
      </c>
      <c r="P17" s="234"/>
      <c r="Q17" s="234">
        <f>SUM(Q18:Q18)</f>
        <v>0</v>
      </c>
      <c r="R17" s="234"/>
      <c r="S17" s="234"/>
      <c r="T17" s="234"/>
      <c r="U17" s="234"/>
      <c r="V17" s="234">
        <f>SUM(V18:V18)</f>
        <v>0.57999999999999996</v>
      </c>
      <c r="W17" s="234"/>
      <c r="X17" s="234"/>
      <c r="AG17" t="s">
        <v>96</v>
      </c>
    </row>
    <row r="18" spans="1:60" outlineLevel="1" x14ac:dyDescent="0.2">
      <c r="A18" s="248">
        <v>6</v>
      </c>
      <c r="B18" s="249" t="s">
        <v>122</v>
      </c>
      <c r="C18" s="257" t="s">
        <v>123</v>
      </c>
      <c r="D18" s="250" t="s">
        <v>124</v>
      </c>
      <c r="E18" s="251">
        <v>4</v>
      </c>
      <c r="F18" s="252"/>
      <c r="G18" s="253">
        <f>ROUND(E18*F18,2)</f>
        <v>0</v>
      </c>
      <c r="H18" s="252"/>
      <c r="I18" s="253">
        <f>ROUND(E18*H18,2)</f>
        <v>0</v>
      </c>
      <c r="J18" s="252"/>
      <c r="K18" s="253">
        <f>ROUND(E18*J18,2)</f>
        <v>0</v>
      </c>
      <c r="L18" s="253">
        <v>21</v>
      </c>
      <c r="M18" s="254">
        <f>G18*(1+L18/100)</f>
        <v>0</v>
      </c>
      <c r="N18" s="231">
        <v>0</v>
      </c>
      <c r="O18" s="231">
        <f>ROUND(E18*N18,2)</f>
        <v>0</v>
      </c>
      <c r="P18" s="231">
        <v>0</v>
      </c>
      <c r="Q18" s="231">
        <f>ROUND(E18*P18,2)</f>
        <v>0</v>
      </c>
      <c r="R18" s="231"/>
      <c r="S18" s="231" t="s">
        <v>100</v>
      </c>
      <c r="T18" s="231" t="s">
        <v>100</v>
      </c>
      <c r="U18" s="231">
        <v>0.14399999999999999</v>
      </c>
      <c r="V18" s="231">
        <f>ROUND(E18*U18,2)</f>
        <v>0.57999999999999996</v>
      </c>
      <c r="W18" s="231"/>
      <c r="X18" s="231" t="s">
        <v>101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102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x14ac:dyDescent="0.2">
      <c r="A19" s="235" t="s">
        <v>95</v>
      </c>
      <c r="B19" s="236" t="s">
        <v>61</v>
      </c>
      <c r="C19" s="256" t="s">
        <v>62</v>
      </c>
      <c r="D19" s="237"/>
      <c r="E19" s="238"/>
      <c r="F19" s="239"/>
      <c r="G19" s="239">
        <f>SUMIF(AG20:AG31,"&lt;&gt;NOR",G20:G31)</f>
        <v>0</v>
      </c>
      <c r="H19" s="239"/>
      <c r="I19" s="239">
        <f>SUM(I20:I31)</f>
        <v>0</v>
      </c>
      <c r="J19" s="239"/>
      <c r="K19" s="239">
        <f>SUM(K20:K31)</f>
        <v>0</v>
      </c>
      <c r="L19" s="239"/>
      <c r="M19" s="240">
        <f>SUM(M20:M31)</f>
        <v>0</v>
      </c>
      <c r="N19" s="234"/>
      <c r="O19" s="234">
        <f>SUM(O20:O31)</f>
        <v>0.01</v>
      </c>
      <c r="P19" s="234"/>
      <c r="Q19" s="234">
        <f>SUM(Q20:Q31)</f>
        <v>0.08</v>
      </c>
      <c r="R19" s="234"/>
      <c r="S19" s="234"/>
      <c r="T19" s="234"/>
      <c r="U19" s="234"/>
      <c r="V19" s="234">
        <f>SUM(V20:V31)</f>
        <v>10.95</v>
      </c>
      <c r="W19" s="234"/>
      <c r="X19" s="234"/>
      <c r="AG19" t="s">
        <v>96</v>
      </c>
    </row>
    <row r="20" spans="1:60" outlineLevel="1" x14ac:dyDescent="0.2">
      <c r="A20" s="241">
        <v>7</v>
      </c>
      <c r="B20" s="242" t="s">
        <v>125</v>
      </c>
      <c r="C20" s="258" t="s">
        <v>126</v>
      </c>
      <c r="D20" s="243" t="s">
        <v>127</v>
      </c>
      <c r="E20" s="244">
        <v>81.17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7">
        <f>G20*(1+L20/100)</f>
        <v>0</v>
      </c>
      <c r="N20" s="231">
        <v>1.7000000000000001E-4</v>
      </c>
      <c r="O20" s="231">
        <f>ROUND(E20*N20,2)</f>
        <v>0.01</v>
      </c>
      <c r="P20" s="231">
        <v>0</v>
      </c>
      <c r="Q20" s="231">
        <f>ROUND(E20*P20,2)</f>
        <v>0</v>
      </c>
      <c r="R20" s="231"/>
      <c r="S20" s="231" t="s">
        <v>100</v>
      </c>
      <c r="T20" s="231" t="s">
        <v>100</v>
      </c>
      <c r="U20" s="231">
        <v>0.09</v>
      </c>
      <c r="V20" s="231">
        <f>ROUND(E20*U20,2)</f>
        <v>7.31</v>
      </c>
      <c r="W20" s="231"/>
      <c r="X20" s="231" t="s">
        <v>101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102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29"/>
      <c r="B21" s="230"/>
      <c r="C21" s="259" t="s">
        <v>128</v>
      </c>
      <c r="D21" s="232"/>
      <c r="E21" s="233">
        <v>22.55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12"/>
      <c r="Z21" s="212"/>
      <c r="AA21" s="212"/>
      <c r="AB21" s="212"/>
      <c r="AC21" s="212"/>
      <c r="AD21" s="212"/>
      <c r="AE21" s="212"/>
      <c r="AF21" s="212"/>
      <c r="AG21" s="212" t="s">
        <v>107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29"/>
      <c r="B22" s="230"/>
      <c r="C22" s="259" t="s">
        <v>129</v>
      </c>
      <c r="D22" s="232"/>
      <c r="E22" s="233">
        <v>8.4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12"/>
      <c r="Z22" s="212"/>
      <c r="AA22" s="212"/>
      <c r="AB22" s="212"/>
      <c r="AC22" s="212"/>
      <c r="AD22" s="212"/>
      <c r="AE22" s="212"/>
      <c r="AF22" s="212"/>
      <c r="AG22" s="212" t="s">
        <v>107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29"/>
      <c r="B23" s="230"/>
      <c r="C23" s="259" t="s">
        <v>130</v>
      </c>
      <c r="D23" s="232"/>
      <c r="E23" s="233">
        <v>12.9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12"/>
      <c r="Z23" s="212"/>
      <c r="AA23" s="212"/>
      <c r="AB23" s="212"/>
      <c r="AC23" s="212"/>
      <c r="AD23" s="212"/>
      <c r="AE23" s="212"/>
      <c r="AF23" s="212"/>
      <c r="AG23" s="212" t="s">
        <v>107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29"/>
      <c r="B24" s="230"/>
      <c r="C24" s="259" t="s">
        <v>131</v>
      </c>
      <c r="D24" s="232"/>
      <c r="E24" s="233">
        <v>13.2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107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29"/>
      <c r="B25" s="230"/>
      <c r="C25" s="259" t="s">
        <v>132</v>
      </c>
      <c r="D25" s="232"/>
      <c r="E25" s="233">
        <v>12.02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12"/>
      <c r="Z25" s="212"/>
      <c r="AA25" s="212"/>
      <c r="AB25" s="212"/>
      <c r="AC25" s="212"/>
      <c r="AD25" s="212"/>
      <c r="AE25" s="212"/>
      <c r="AF25" s="212"/>
      <c r="AG25" s="212" t="s">
        <v>107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29"/>
      <c r="B26" s="230"/>
      <c r="C26" s="259" t="s">
        <v>133</v>
      </c>
      <c r="D26" s="232"/>
      <c r="E26" s="233">
        <v>12.1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107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48">
        <v>8</v>
      </c>
      <c r="B27" s="249" t="s">
        <v>134</v>
      </c>
      <c r="C27" s="257" t="s">
        <v>135</v>
      </c>
      <c r="D27" s="250" t="s">
        <v>127</v>
      </c>
      <c r="E27" s="251">
        <v>81.17</v>
      </c>
      <c r="F27" s="252"/>
      <c r="G27" s="253">
        <f>ROUND(E27*F27,2)</f>
        <v>0</v>
      </c>
      <c r="H27" s="252"/>
      <c r="I27" s="253">
        <f>ROUND(E27*H27,2)</f>
        <v>0</v>
      </c>
      <c r="J27" s="252"/>
      <c r="K27" s="253">
        <f>ROUND(E27*J27,2)</f>
        <v>0</v>
      </c>
      <c r="L27" s="253">
        <v>21</v>
      </c>
      <c r="M27" s="254">
        <f>G27*(1+L27/100)</f>
        <v>0</v>
      </c>
      <c r="N27" s="231">
        <v>0</v>
      </c>
      <c r="O27" s="231">
        <f>ROUND(E27*N27,2)</f>
        <v>0</v>
      </c>
      <c r="P27" s="231">
        <v>1E-3</v>
      </c>
      <c r="Q27" s="231">
        <f>ROUND(E27*P27,2)</f>
        <v>0.08</v>
      </c>
      <c r="R27" s="231"/>
      <c r="S27" s="231" t="s">
        <v>100</v>
      </c>
      <c r="T27" s="231" t="s">
        <v>100</v>
      </c>
      <c r="U27" s="231">
        <v>0.03</v>
      </c>
      <c r="V27" s="231">
        <f>ROUND(E27*U27,2)</f>
        <v>2.44</v>
      </c>
      <c r="W27" s="231"/>
      <c r="X27" s="231" t="s">
        <v>101</v>
      </c>
      <c r="Y27" s="212"/>
      <c r="Z27" s="212"/>
      <c r="AA27" s="212"/>
      <c r="AB27" s="212"/>
      <c r="AC27" s="212"/>
      <c r="AD27" s="212"/>
      <c r="AE27" s="212"/>
      <c r="AF27" s="212"/>
      <c r="AG27" s="212" t="s">
        <v>102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ht="22.5" outlineLevel="1" x14ac:dyDescent="0.2">
      <c r="A28" s="248">
        <v>9</v>
      </c>
      <c r="B28" s="249" t="s">
        <v>136</v>
      </c>
      <c r="C28" s="257" t="s">
        <v>137</v>
      </c>
      <c r="D28" s="250" t="s">
        <v>127</v>
      </c>
      <c r="E28" s="251">
        <v>4</v>
      </c>
      <c r="F28" s="252"/>
      <c r="G28" s="253">
        <f>ROUND(E28*F28,2)</f>
        <v>0</v>
      </c>
      <c r="H28" s="252"/>
      <c r="I28" s="253">
        <f>ROUND(E28*H28,2)</f>
        <v>0</v>
      </c>
      <c r="J28" s="252"/>
      <c r="K28" s="253">
        <f>ROUND(E28*J28,2)</f>
        <v>0</v>
      </c>
      <c r="L28" s="253">
        <v>21</v>
      </c>
      <c r="M28" s="254">
        <f>G28*(1+L28/100)</f>
        <v>0</v>
      </c>
      <c r="N28" s="231">
        <v>7.1000000000000002E-4</v>
      </c>
      <c r="O28" s="231">
        <f>ROUND(E28*N28,2)</f>
        <v>0</v>
      </c>
      <c r="P28" s="231">
        <v>0</v>
      </c>
      <c r="Q28" s="231">
        <f>ROUND(E28*P28,2)</f>
        <v>0</v>
      </c>
      <c r="R28" s="231"/>
      <c r="S28" s="231" t="s">
        <v>100</v>
      </c>
      <c r="T28" s="231" t="s">
        <v>100</v>
      </c>
      <c r="U28" s="231">
        <v>0.15</v>
      </c>
      <c r="V28" s="231">
        <f>ROUND(E28*U28,2)</f>
        <v>0.6</v>
      </c>
      <c r="W28" s="231"/>
      <c r="X28" s="231" t="s">
        <v>101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102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ht="22.5" outlineLevel="1" x14ac:dyDescent="0.2">
      <c r="A29" s="248">
        <v>10</v>
      </c>
      <c r="B29" s="249" t="s">
        <v>138</v>
      </c>
      <c r="C29" s="257" t="s">
        <v>139</v>
      </c>
      <c r="D29" s="250" t="s">
        <v>127</v>
      </c>
      <c r="E29" s="251">
        <v>4</v>
      </c>
      <c r="F29" s="252"/>
      <c r="G29" s="253">
        <f>ROUND(E29*F29,2)</f>
        <v>0</v>
      </c>
      <c r="H29" s="252"/>
      <c r="I29" s="253">
        <f>ROUND(E29*H29,2)</f>
        <v>0</v>
      </c>
      <c r="J29" s="252"/>
      <c r="K29" s="253">
        <f>ROUND(E29*J29,2)</f>
        <v>0</v>
      </c>
      <c r="L29" s="253">
        <v>21</v>
      </c>
      <c r="M29" s="254">
        <f>G29*(1+L29/100)</f>
        <v>0</v>
      </c>
      <c r="N29" s="231">
        <v>7.3999999999999999E-4</v>
      </c>
      <c r="O29" s="231">
        <f>ROUND(E29*N29,2)</f>
        <v>0</v>
      </c>
      <c r="P29" s="231">
        <v>0</v>
      </c>
      <c r="Q29" s="231">
        <f>ROUND(E29*P29,2)</f>
        <v>0</v>
      </c>
      <c r="R29" s="231"/>
      <c r="S29" s="231" t="s">
        <v>100</v>
      </c>
      <c r="T29" s="231" t="s">
        <v>100</v>
      </c>
      <c r="U29" s="231">
        <v>0.15</v>
      </c>
      <c r="V29" s="231">
        <f>ROUND(E29*U29,2)</f>
        <v>0.6</v>
      </c>
      <c r="W29" s="231"/>
      <c r="X29" s="231" t="s">
        <v>101</v>
      </c>
      <c r="Y29" s="212"/>
      <c r="Z29" s="212"/>
      <c r="AA29" s="212"/>
      <c r="AB29" s="212"/>
      <c r="AC29" s="212"/>
      <c r="AD29" s="212"/>
      <c r="AE29" s="212"/>
      <c r="AF29" s="212"/>
      <c r="AG29" s="212" t="s">
        <v>102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 x14ac:dyDescent="0.2">
      <c r="A30" s="248">
        <v>11</v>
      </c>
      <c r="B30" s="249" t="s">
        <v>140</v>
      </c>
      <c r="C30" s="257" t="s">
        <v>141</v>
      </c>
      <c r="D30" s="250" t="s">
        <v>117</v>
      </c>
      <c r="E30" s="251">
        <v>0.19600000000000001</v>
      </c>
      <c r="F30" s="252"/>
      <c r="G30" s="253">
        <f>ROUND(E30*F30,2)</f>
        <v>0</v>
      </c>
      <c r="H30" s="252"/>
      <c r="I30" s="253">
        <f>ROUND(E30*H30,2)</f>
        <v>0</v>
      </c>
      <c r="J30" s="252"/>
      <c r="K30" s="253">
        <f>ROUND(E30*J30,2)</f>
        <v>0</v>
      </c>
      <c r="L30" s="253">
        <v>21</v>
      </c>
      <c r="M30" s="254">
        <f>G30*(1+L30/100)</f>
        <v>0</v>
      </c>
      <c r="N30" s="231">
        <v>0</v>
      </c>
      <c r="O30" s="231">
        <f>ROUND(E30*N30,2)</f>
        <v>0</v>
      </c>
      <c r="P30" s="231">
        <v>0</v>
      </c>
      <c r="Q30" s="231">
        <f>ROUND(E30*P30,2)</f>
        <v>0</v>
      </c>
      <c r="R30" s="231"/>
      <c r="S30" s="231" t="s">
        <v>100</v>
      </c>
      <c r="T30" s="231" t="s">
        <v>100</v>
      </c>
      <c r="U30" s="231">
        <v>0</v>
      </c>
      <c r="V30" s="231">
        <f>ROUND(E30*U30,2)</f>
        <v>0</v>
      </c>
      <c r="W30" s="231"/>
      <c r="X30" s="231" t="s">
        <v>118</v>
      </c>
      <c r="Y30" s="212"/>
      <c r="Z30" s="212"/>
      <c r="AA30" s="212"/>
      <c r="AB30" s="212"/>
      <c r="AC30" s="212"/>
      <c r="AD30" s="212"/>
      <c r="AE30" s="212"/>
      <c r="AF30" s="212"/>
      <c r="AG30" s="212" t="s">
        <v>119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48">
        <v>12</v>
      </c>
      <c r="B31" s="249" t="s">
        <v>142</v>
      </c>
      <c r="C31" s="257" t="s">
        <v>143</v>
      </c>
      <c r="D31" s="250" t="s">
        <v>117</v>
      </c>
      <c r="E31" s="251">
        <v>0.19600000000000001</v>
      </c>
      <c r="F31" s="252"/>
      <c r="G31" s="253">
        <f>ROUND(E31*F31,2)</f>
        <v>0</v>
      </c>
      <c r="H31" s="252"/>
      <c r="I31" s="253">
        <f>ROUND(E31*H31,2)</f>
        <v>0</v>
      </c>
      <c r="J31" s="252"/>
      <c r="K31" s="253">
        <f>ROUND(E31*J31,2)</f>
        <v>0</v>
      </c>
      <c r="L31" s="253">
        <v>21</v>
      </c>
      <c r="M31" s="254">
        <f>G31*(1+L31/100)</f>
        <v>0</v>
      </c>
      <c r="N31" s="231">
        <v>0</v>
      </c>
      <c r="O31" s="231">
        <f>ROUND(E31*N31,2)</f>
        <v>0</v>
      </c>
      <c r="P31" s="231">
        <v>0</v>
      </c>
      <c r="Q31" s="231">
        <f>ROUND(E31*P31,2)</f>
        <v>0</v>
      </c>
      <c r="R31" s="231"/>
      <c r="S31" s="231" t="s">
        <v>100</v>
      </c>
      <c r="T31" s="231" t="s">
        <v>100</v>
      </c>
      <c r="U31" s="231">
        <v>0</v>
      </c>
      <c r="V31" s="231">
        <f>ROUND(E31*U31,2)</f>
        <v>0</v>
      </c>
      <c r="W31" s="231"/>
      <c r="X31" s="231" t="s">
        <v>118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119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x14ac:dyDescent="0.2">
      <c r="A32" s="235" t="s">
        <v>95</v>
      </c>
      <c r="B32" s="236" t="s">
        <v>63</v>
      </c>
      <c r="C32" s="256" t="s">
        <v>64</v>
      </c>
      <c r="D32" s="237"/>
      <c r="E32" s="238"/>
      <c r="F32" s="239"/>
      <c r="G32" s="239">
        <f>SUMIF(AG33:AG52,"&lt;&gt;NOR",G33:G52)</f>
        <v>0</v>
      </c>
      <c r="H32" s="239"/>
      <c r="I32" s="239">
        <f>SUM(I33:I52)</f>
        <v>0</v>
      </c>
      <c r="J32" s="239"/>
      <c r="K32" s="239">
        <f>SUM(K33:K52)</f>
        <v>0</v>
      </c>
      <c r="L32" s="239"/>
      <c r="M32" s="240">
        <f>SUM(M33:M52)</f>
        <v>0</v>
      </c>
      <c r="N32" s="234"/>
      <c r="O32" s="234">
        <f>SUM(O33:O52)</f>
        <v>0.25</v>
      </c>
      <c r="P32" s="234"/>
      <c r="Q32" s="234">
        <f>SUM(Q33:Q52)</f>
        <v>0.13</v>
      </c>
      <c r="R32" s="234"/>
      <c r="S32" s="234"/>
      <c r="T32" s="234"/>
      <c r="U32" s="234"/>
      <c r="V32" s="234">
        <f>SUM(V33:V52)</f>
        <v>44.379999999999995</v>
      </c>
      <c r="W32" s="234"/>
      <c r="X32" s="234"/>
      <c r="AG32" t="s">
        <v>96</v>
      </c>
    </row>
    <row r="33" spans="1:60" ht="22.5" outlineLevel="1" x14ac:dyDescent="0.2">
      <c r="A33" s="241">
        <v>13</v>
      </c>
      <c r="B33" s="242" t="s">
        <v>144</v>
      </c>
      <c r="C33" s="258" t="s">
        <v>145</v>
      </c>
      <c r="D33" s="243" t="s">
        <v>99</v>
      </c>
      <c r="E33" s="244">
        <v>65.462500000000006</v>
      </c>
      <c r="F33" s="245"/>
      <c r="G33" s="246">
        <f>ROUND(E33*F33,2)</f>
        <v>0</v>
      </c>
      <c r="H33" s="245"/>
      <c r="I33" s="246">
        <f>ROUND(E33*H33,2)</f>
        <v>0</v>
      </c>
      <c r="J33" s="245"/>
      <c r="K33" s="246">
        <f>ROUND(E33*J33,2)</f>
        <v>0</v>
      </c>
      <c r="L33" s="246">
        <v>21</v>
      </c>
      <c r="M33" s="247">
        <f>G33*(1+L33/100)</f>
        <v>0</v>
      </c>
      <c r="N33" s="231">
        <v>0</v>
      </c>
      <c r="O33" s="231">
        <f>ROUND(E33*N33,2)</f>
        <v>0</v>
      </c>
      <c r="P33" s="231">
        <v>0</v>
      </c>
      <c r="Q33" s="231">
        <f>ROUND(E33*P33,2)</f>
        <v>0</v>
      </c>
      <c r="R33" s="231"/>
      <c r="S33" s="231" t="s">
        <v>100</v>
      </c>
      <c r="T33" s="231" t="s">
        <v>100</v>
      </c>
      <c r="U33" s="231">
        <v>0.02</v>
      </c>
      <c r="V33" s="231">
        <f>ROUND(E33*U33,2)</f>
        <v>1.31</v>
      </c>
      <c r="W33" s="231"/>
      <c r="X33" s="231" t="s">
        <v>101</v>
      </c>
      <c r="Y33" s="212"/>
      <c r="Z33" s="212"/>
      <c r="AA33" s="212"/>
      <c r="AB33" s="212"/>
      <c r="AC33" s="212"/>
      <c r="AD33" s="212"/>
      <c r="AE33" s="212"/>
      <c r="AF33" s="212"/>
      <c r="AG33" s="212" t="s">
        <v>102</v>
      </c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 x14ac:dyDescent="0.2">
      <c r="A34" s="229"/>
      <c r="B34" s="230"/>
      <c r="C34" s="259" t="s">
        <v>146</v>
      </c>
      <c r="D34" s="232"/>
      <c r="E34" s="233">
        <v>65.462500000000006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12"/>
      <c r="Z34" s="212"/>
      <c r="AA34" s="212"/>
      <c r="AB34" s="212"/>
      <c r="AC34" s="212"/>
      <c r="AD34" s="212"/>
      <c r="AE34" s="212"/>
      <c r="AF34" s="212"/>
      <c r="AG34" s="212" t="s">
        <v>107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 x14ac:dyDescent="0.2">
      <c r="A35" s="241">
        <v>14</v>
      </c>
      <c r="B35" s="242" t="s">
        <v>147</v>
      </c>
      <c r="C35" s="258" t="s">
        <v>148</v>
      </c>
      <c r="D35" s="243" t="s">
        <v>99</v>
      </c>
      <c r="E35" s="244">
        <v>130.92500000000001</v>
      </c>
      <c r="F35" s="245"/>
      <c r="G35" s="246">
        <f>ROUND(E35*F35,2)</f>
        <v>0</v>
      </c>
      <c r="H35" s="245"/>
      <c r="I35" s="246">
        <f>ROUND(E35*H35,2)</f>
        <v>0</v>
      </c>
      <c r="J35" s="245"/>
      <c r="K35" s="246">
        <f>ROUND(E35*J35,2)</f>
        <v>0</v>
      </c>
      <c r="L35" s="246">
        <v>21</v>
      </c>
      <c r="M35" s="247">
        <f>G35*(1+L35/100)</f>
        <v>0</v>
      </c>
      <c r="N35" s="231">
        <v>0</v>
      </c>
      <c r="O35" s="231">
        <f>ROUND(E35*N35,2)</f>
        <v>0</v>
      </c>
      <c r="P35" s="231">
        <v>1E-3</v>
      </c>
      <c r="Q35" s="231">
        <f>ROUND(E35*P35,2)</f>
        <v>0.13</v>
      </c>
      <c r="R35" s="231"/>
      <c r="S35" s="231" t="s">
        <v>100</v>
      </c>
      <c r="T35" s="231" t="s">
        <v>100</v>
      </c>
      <c r="U35" s="231">
        <v>0.12</v>
      </c>
      <c r="V35" s="231">
        <f>ROUND(E35*U35,2)</f>
        <v>15.71</v>
      </c>
      <c r="W35" s="231"/>
      <c r="X35" s="231" t="s">
        <v>101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102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29"/>
      <c r="B36" s="230"/>
      <c r="C36" s="259" t="s">
        <v>149</v>
      </c>
      <c r="D36" s="232"/>
      <c r="E36" s="233">
        <v>22.14</v>
      </c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12"/>
      <c r="Z36" s="212"/>
      <c r="AA36" s="212"/>
      <c r="AB36" s="212"/>
      <c r="AC36" s="212"/>
      <c r="AD36" s="212"/>
      <c r="AE36" s="212"/>
      <c r="AF36" s="212"/>
      <c r="AG36" s="212" t="s">
        <v>107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29"/>
      <c r="B37" s="230"/>
      <c r="C37" s="259" t="s">
        <v>150</v>
      </c>
      <c r="D37" s="232"/>
      <c r="E37" s="233">
        <v>10.26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107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29"/>
      <c r="B38" s="230"/>
      <c r="C38" s="259" t="s">
        <v>151</v>
      </c>
      <c r="D38" s="232"/>
      <c r="E38" s="233">
        <v>10.8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12"/>
      <c r="Z38" s="212"/>
      <c r="AA38" s="212"/>
      <c r="AB38" s="212"/>
      <c r="AC38" s="212"/>
      <c r="AD38" s="212"/>
      <c r="AE38" s="212"/>
      <c r="AF38" s="212"/>
      <c r="AG38" s="212" t="s">
        <v>107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29"/>
      <c r="B39" s="230"/>
      <c r="C39" s="259" t="s">
        <v>152</v>
      </c>
      <c r="D39" s="232"/>
      <c r="E39" s="233">
        <v>8.7974999999999994</v>
      </c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12"/>
      <c r="Z39" s="212"/>
      <c r="AA39" s="212"/>
      <c r="AB39" s="212"/>
      <c r="AC39" s="212"/>
      <c r="AD39" s="212"/>
      <c r="AE39" s="212"/>
      <c r="AF39" s="212"/>
      <c r="AG39" s="212" t="s">
        <v>107</v>
      </c>
      <c r="AH39" s="212">
        <v>0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29"/>
      <c r="B40" s="230"/>
      <c r="C40" s="259" t="s">
        <v>153</v>
      </c>
      <c r="D40" s="232"/>
      <c r="E40" s="233">
        <v>9.01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107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29"/>
      <c r="B41" s="230"/>
      <c r="C41" s="259" t="s">
        <v>154</v>
      </c>
      <c r="D41" s="232"/>
      <c r="E41" s="233">
        <v>4.4550000000000001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12"/>
      <c r="Z41" s="212"/>
      <c r="AA41" s="212"/>
      <c r="AB41" s="212"/>
      <c r="AC41" s="212"/>
      <c r="AD41" s="212"/>
      <c r="AE41" s="212"/>
      <c r="AF41" s="212"/>
      <c r="AG41" s="212" t="s">
        <v>107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29"/>
      <c r="B42" s="230"/>
      <c r="C42" s="259" t="s">
        <v>155</v>
      </c>
      <c r="D42" s="232"/>
      <c r="E42" s="233">
        <v>65.462500000000006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12"/>
      <c r="Z42" s="212"/>
      <c r="AA42" s="212"/>
      <c r="AB42" s="212"/>
      <c r="AC42" s="212"/>
      <c r="AD42" s="212"/>
      <c r="AE42" s="212"/>
      <c r="AF42" s="212"/>
      <c r="AG42" s="212" t="s">
        <v>107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ht="22.5" outlineLevel="1" x14ac:dyDescent="0.2">
      <c r="A43" s="241">
        <v>15</v>
      </c>
      <c r="B43" s="242" t="s">
        <v>156</v>
      </c>
      <c r="C43" s="258" t="s">
        <v>157</v>
      </c>
      <c r="D43" s="243" t="s">
        <v>99</v>
      </c>
      <c r="E43" s="244">
        <v>72.008750000000006</v>
      </c>
      <c r="F43" s="245"/>
      <c r="G43" s="246">
        <f>ROUND(E43*F43,2)</f>
        <v>0</v>
      </c>
      <c r="H43" s="245"/>
      <c r="I43" s="246">
        <f>ROUND(E43*H43,2)</f>
        <v>0</v>
      </c>
      <c r="J43" s="245"/>
      <c r="K43" s="246">
        <f>ROUND(E43*J43,2)</f>
        <v>0</v>
      </c>
      <c r="L43" s="246">
        <v>21</v>
      </c>
      <c r="M43" s="247">
        <f>G43*(1+L43/100)</f>
        <v>0</v>
      </c>
      <c r="N43" s="231">
        <v>3.46E-3</v>
      </c>
      <c r="O43" s="231">
        <f>ROUND(E43*N43,2)</f>
        <v>0.25</v>
      </c>
      <c r="P43" s="231">
        <v>0</v>
      </c>
      <c r="Q43" s="231">
        <f>ROUND(E43*P43,2)</f>
        <v>0</v>
      </c>
      <c r="R43" s="231"/>
      <c r="S43" s="231" t="s">
        <v>100</v>
      </c>
      <c r="T43" s="231" t="s">
        <v>100</v>
      </c>
      <c r="U43" s="231">
        <v>0.38</v>
      </c>
      <c r="V43" s="231">
        <f>ROUND(E43*U43,2)</f>
        <v>27.36</v>
      </c>
      <c r="W43" s="231"/>
      <c r="X43" s="231" t="s">
        <v>101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102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29"/>
      <c r="B44" s="230"/>
      <c r="C44" s="259" t="s">
        <v>158</v>
      </c>
      <c r="D44" s="232"/>
      <c r="E44" s="233">
        <v>22.14</v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12"/>
      <c r="Z44" s="212"/>
      <c r="AA44" s="212"/>
      <c r="AB44" s="212"/>
      <c r="AC44" s="212"/>
      <c r="AD44" s="212"/>
      <c r="AE44" s="212"/>
      <c r="AF44" s="212"/>
      <c r="AG44" s="212" t="s">
        <v>107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29"/>
      <c r="B45" s="230"/>
      <c r="C45" s="259" t="s">
        <v>159</v>
      </c>
      <c r="D45" s="232"/>
      <c r="E45" s="233">
        <v>10.26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12"/>
      <c r="Z45" s="212"/>
      <c r="AA45" s="212"/>
      <c r="AB45" s="212"/>
      <c r="AC45" s="212"/>
      <c r="AD45" s="212"/>
      <c r="AE45" s="212"/>
      <c r="AF45" s="212"/>
      <c r="AG45" s="212" t="s">
        <v>107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29"/>
      <c r="B46" s="230"/>
      <c r="C46" s="259" t="s">
        <v>160</v>
      </c>
      <c r="D46" s="232"/>
      <c r="E46" s="233">
        <v>10.8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12"/>
      <c r="Z46" s="212"/>
      <c r="AA46" s="212"/>
      <c r="AB46" s="212"/>
      <c r="AC46" s="212"/>
      <c r="AD46" s="212"/>
      <c r="AE46" s="212"/>
      <c r="AF46" s="212"/>
      <c r="AG46" s="212" t="s">
        <v>107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29"/>
      <c r="B47" s="230"/>
      <c r="C47" s="259" t="s">
        <v>161</v>
      </c>
      <c r="D47" s="232"/>
      <c r="E47" s="233">
        <v>8.7974999999999994</v>
      </c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12"/>
      <c r="Z47" s="212"/>
      <c r="AA47" s="212"/>
      <c r="AB47" s="212"/>
      <c r="AC47" s="212"/>
      <c r="AD47" s="212"/>
      <c r="AE47" s="212"/>
      <c r="AF47" s="212"/>
      <c r="AG47" s="212" t="s">
        <v>107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29"/>
      <c r="B48" s="230"/>
      <c r="C48" s="259" t="s">
        <v>162</v>
      </c>
      <c r="D48" s="232"/>
      <c r="E48" s="233">
        <v>9.01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107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29"/>
      <c r="B49" s="230"/>
      <c r="C49" s="259" t="s">
        <v>163</v>
      </c>
      <c r="D49" s="232"/>
      <c r="E49" s="233">
        <v>4.4550000000000001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12"/>
      <c r="Z49" s="212"/>
      <c r="AA49" s="212"/>
      <c r="AB49" s="212"/>
      <c r="AC49" s="212"/>
      <c r="AD49" s="212"/>
      <c r="AE49" s="212"/>
      <c r="AF49" s="212"/>
      <c r="AG49" s="212" t="s">
        <v>107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29"/>
      <c r="B50" s="230"/>
      <c r="C50" s="259" t="s">
        <v>164</v>
      </c>
      <c r="D50" s="232"/>
      <c r="E50" s="233">
        <v>6.5462499999999997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12"/>
      <c r="Z50" s="212"/>
      <c r="AA50" s="212"/>
      <c r="AB50" s="212"/>
      <c r="AC50" s="212"/>
      <c r="AD50" s="212"/>
      <c r="AE50" s="212"/>
      <c r="AF50" s="212"/>
      <c r="AG50" s="212" t="s">
        <v>107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48">
        <v>16</v>
      </c>
      <c r="B51" s="249" t="s">
        <v>165</v>
      </c>
      <c r="C51" s="257" t="s">
        <v>166</v>
      </c>
      <c r="D51" s="250" t="s">
        <v>117</v>
      </c>
      <c r="E51" s="251">
        <v>0.24915000000000001</v>
      </c>
      <c r="F51" s="252"/>
      <c r="G51" s="253">
        <f>ROUND(E51*F51,2)</f>
        <v>0</v>
      </c>
      <c r="H51" s="252"/>
      <c r="I51" s="253">
        <f>ROUND(E51*H51,2)</f>
        <v>0</v>
      </c>
      <c r="J51" s="252"/>
      <c r="K51" s="253">
        <f>ROUND(E51*J51,2)</f>
        <v>0</v>
      </c>
      <c r="L51" s="253">
        <v>21</v>
      </c>
      <c r="M51" s="254">
        <f>G51*(1+L51/100)</f>
        <v>0</v>
      </c>
      <c r="N51" s="231">
        <v>0</v>
      </c>
      <c r="O51" s="231">
        <f>ROUND(E51*N51,2)</f>
        <v>0</v>
      </c>
      <c r="P51" s="231">
        <v>0</v>
      </c>
      <c r="Q51" s="231">
        <f>ROUND(E51*P51,2)</f>
        <v>0</v>
      </c>
      <c r="R51" s="231"/>
      <c r="S51" s="231" t="s">
        <v>100</v>
      </c>
      <c r="T51" s="231" t="s">
        <v>100</v>
      </c>
      <c r="U51" s="231">
        <v>0</v>
      </c>
      <c r="V51" s="231">
        <f>ROUND(E51*U51,2)</f>
        <v>0</v>
      </c>
      <c r="W51" s="231"/>
      <c r="X51" s="231" t="s">
        <v>118</v>
      </c>
      <c r="Y51" s="212"/>
      <c r="Z51" s="212"/>
      <c r="AA51" s="212"/>
      <c r="AB51" s="212"/>
      <c r="AC51" s="212"/>
      <c r="AD51" s="212"/>
      <c r="AE51" s="212"/>
      <c r="AF51" s="212"/>
      <c r="AG51" s="212" t="s">
        <v>119</v>
      </c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48">
        <v>17</v>
      </c>
      <c r="B52" s="249" t="s">
        <v>167</v>
      </c>
      <c r="C52" s="257" t="s">
        <v>168</v>
      </c>
      <c r="D52" s="250" t="s">
        <v>117</v>
      </c>
      <c r="E52" s="251">
        <v>2.4914999999999998</v>
      </c>
      <c r="F52" s="252"/>
      <c r="G52" s="253">
        <f>ROUND(E52*F52,2)</f>
        <v>0</v>
      </c>
      <c r="H52" s="252"/>
      <c r="I52" s="253">
        <f>ROUND(E52*H52,2)</f>
        <v>0</v>
      </c>
      <c r="J52" s="252"/>
      <c r="K52" s="253">
        <f>ROUND(E52*J52,2)</f>
        <v>0</v>
      </c>
      <c r="L52" s="253">
        <v>21</v>
      </c>
      <c r="M52" s="254">
        <f>G52*(1+L52/100)</f>
        <v>0</v>
      </c>
      <c r="N52" s="231">
        <v>0</v>
      </c>
      <c r="O52" s="231">
        <f>ROUND(E52*N52,2)</f>
        <v>0</v>
      </c>
      <c r="P52" s="231">
        <v>0</v>
      </c>
      <c r="Q52" s="231">
        <f>ROUND(E52*P52,2)</f>
        <v>0</v>
      </c>
      <c r="R52" s="231"/>
      <c r="S52" s="231" t="s">
        <v>100</v>
      </c>
      <c r="T52" s="231" t="s">
        <v>100</v>
      </c>
      <c r="U52" s="231">
        <v>0</v>
      </c>
      <c r="V52" s="231">
        <f>ROUND(E52*U52,2)</f>
        <v>0</v>
      </c>
      <c r="W52" s="231"/>
      <c r="X52" s="231" t="s">
        <v>118</v>
      </c>
      <c r="Y52" s="212"/>
      <c r="Z52" s="212"/>
      <c r="AA52" s="212"/>
      <c r="AB52" s="212"/>
      <c r="AC52" s="212"/>
      <c r="AD52" s="212"/>
      <c r="AE52" s="212"/>
      <c r="AF52" s="212"/>
      <c r="AG52" s="212" t="s">
        <v>119</v>
      </c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x14ac:dyDescent="0.2">
      <c r="A53" s="235" t="s">
        <v>95</v>
      </c>
      <c r="B53" s="236" t="s">
        <v>65</v>
      </c>
      <c r="C53" s="256" t="s">
        <v>66</v>
      </c>
      <c r="D53" s="237"/>
      <c r="E53" s="238"/>
      <c r="F53" s="239"/>
      <c r="G53" s="239">
        <f>SUMIF(AG54:AG57,"&lt;&gt;NOR",G54:G57)</f>
        <v>0</v>
      </c>
      <c r="H53" s="239"/>
      <c r="I53" s="239">
        <f>SUM(I54:I57)</f>
        <v>0</v>
      </c>
      <c r="J53" s="239"/>
      <c r="K53" s="239">
        <f>SUM(K54:K57)</f>
        <v>0</v>
      </c>
      <c r="L53" s="239"/>
      <c r="M53" s="240">
        <f>SUM(M54:M57)</f>
        <v>0</v>
      </c>
      <c r="N53" s="234"/>
      <c r="O53" s="234">
        <f>SUM(O54:O57)</f>
        <v>0</v>
      </c>
      <c r="P53" s="234"/>
      <c r="Q53" s="234">
        <f>SUM(Q54:Q57)</f>
        <v>0</v>
      </c>
      <c r="R53" s="234"/>
      <c r="S53" s="234"/>
      <c r="T53" s="234"/>
      <c r="U53" s="234"/>
      <c r="V53" s="234">
        <f>SUM(V54:V57)</f>
        <v>0.53</v>
      </c>
      <c r="W53" s="234"/>
      <c r="X53" s="234"/>
      <c r="AG53" t="s">
        <v>96</v>
      </c>
    </row>
    <row r="54" spans="1:60" outlineLevel="1" x14ac:dyDescent="0.2">
      <c r="A54" s="248">
        <v>18</v>
      </c>
      <c r="B54" s="249" t="s">
        <v>169</v>
      </c>
      <c r="C54" s="257" t="s">
        <v>170</v>
      </c>
      <c r="D54" s="250" t="s">
        <v>117</v>
      </c>
      <c r="E54" s="251">
        <v>0.21210000000000001</v>
      </c>
      <c r="F54" s="252"/>
      <c r="G54" s="253">
        <f>ROUND(E54*F54,2)</f>
        <v>0</v>
      </c>
      <c r="H54" s="252"/>
      <c r="I54" s="253">
        <f>ROUND(E54*H54,2)</f>
        <v>0</v>
      </c>
      <c r="J54" s="252"/>
      <c r="K54" s="253">
        <f>ROUND(E54*J54,2)</f>
        <v>0</v>
      </c>
      <c r="L54" s="253">
        <v>21</v>
      </c>
      <c r="M54" s="254">
        <f>G54*(1+L54/100)</f>
        <v>0</v>
      </c>
      <c r="N54" s="231">
        <v>0</v>
      </c>
      <c r="O54" s="231">
        <f>ROUND(E54*N54,2)</f>
        <v>0</v>
      </c>
      <c r="P54" s="231">
        <v>0</v>
      </c>
      <c r="Q54" s="231">
        <f>ROUND(E54*P54,2)</f>
        <v>0</v>
      </c>
      <c r="R54" s="231"/>
      <c r="S54" s="231" t="s">
        <v>100</v>
      </c>
      <c r="T54" s="231" t="s">
        <v>100</v>
      </c>
      <c r="U54" s="231">
        <v>2.0089999999999999</v>
      </c>
      <c r="V54" s="231">
        <f>ROUND(E54*U54,2)</f>
        <v>0.43</v>
      </c>
      <c r="W54" s="231"/>
      <c r="X54" s="231" t="s">
        <v>171</v>
      </c>
      <c r="Y54" s="212"/>
      <c r="Z54" s="212"/>
      <c r="AA54" s="212"/>
      <c r="AB54" s="212"/>
      <c r="AC54" s="212"/>
      <c r="AD54" s="212"/>
      <c r="AE54" s="212"/>
      <c r="AF54" s="212"/>
      <c r="AG54" s="212" t="s">
        <v>172</v>
      </c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 x14ac:dyDescent="0.2">
      <c r="A55" s="248">
        <v>19</v>
      </c>
      <c r="B55" s="249" t="s">
        <v>173</v>
      </c>
      <c r="C55" s="257" t="s">
        <v>174</v>
      </c>
      <c r="D55" s="250" t="s">
        <v>117</v>
      </c>
      <c r="E55" s="251">
        <v>0.21210000000000001</v>
      </c>
      <c r="F55" s="252"/>
      <c r="G55" s="253">
        <f>ROUND(E55*F55,2)</f>
        <v>0</v>
      </c>
      <c r="H55" s="252"/>
      <c r="I55" s="253">
        <f>ROUND(E55*H55,2)</f>
        <v>0</v>
      </c>
      <c r="J55" s="252"/>
      <c r="K55" s="253">
        <f>ROUND(E55*J55,2)</f>
        <v>0</v>
      </c>
      <c r="L55" s="253">
        <v>21</v>
      </c>
      <c r="M55" s="254">
        <f>G55*(1+L55/100)</f>
        <v>0</v>
      </c>
      <c r="N55" s="231">
        <v>0</v>
      </c>
      <c r="O55" s="231">
        <f>ROUND(E55*N55,2)</f>
        <v>0</v>
      </c>
      <c r="P55" s="231">
        <v>0</v>
      </c>
      <c r="Q55" s="231">
        <f>ROUND(E55*P55,2)</f>
        <v>0</v>
      </c>
      <c r="R55" s="231"/>
      <c r="S55" s="231" t="s">
        <v>100</v>
      </c>
      <c r="T55" s="231" t="s">
        <v>100</v>
      </c>
      <c r="U55" s="231">
        <v>0.49</v>
      </c>
      <c r="V55" s="231">
        <f>ROUND(E55*U55,2)</f>
        <v>0.1</v>
      </c>
      <c r="W55" s="231"/>
      <c r="X55" s="231" t="s">
        <v>171</v>
      </c>
      <c r="Y55" s="212"/>
      <c r="Z55" s="212"/>
      <c r="AA55" s="212"/>
      <c r="AB55" s="212"/>
      <c r="AC55" s="212"/>
      <c r="AD55" s="212"/>
      <c r="AE55" s="212"/>
      <c r="AF55" s="212"/>
      <c r="AG55" s="212" t="s">
        <v>172</v>
      </c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48">
        <v>20</v>
      </c>
      <c r="B56" s="249" t="s">
        <v>175</v>
      </c>
      <c r="C56" s="257" t="s">
        <v>176</v>
      </c>
      <c r="D56" s="250" t="s">
        <v>117</v>
      </c>
      <c r="E56" s="251">
        <v>0.21210000000000001</v>
      </c>
      <c r="F56" s="252"/>
      <c r="G56" s="253">
        <f>ROUND(E56*F56,2)</f>
        <v>0</v>
      </c>
      <c r="H56" s="252"/>
      <c r="I56" s="253">
        <f>ROUND(E56*H56,2)</f>
        <v>0</v>
      </c>
      <c r="J56" s="252"/>
      <c r="K56" s="253">
        <f>ROUND(E56*J56,2)</f>
        <v>0</v>
      </c>
      <c r="L56" s="253">
        <v>21</v>
      </c>
      <c r="M56" s="254">
        <f>G56*(1+L56/100)</f>
        <v>0</v>
      </c>
      <c r="N56" s="231">
        <v>0</v>
      </c>
      <c r="O56" s="231">
        <f>ROUND(E56*N56,2)</f>
        <v>0</v>
      </c>
      <c r="P56" s="231">
        <v>0</v>
      </c>
      <c r="Q56" s="231">
        <f>ROUND(E56*P56,2)</f>
        <v>0</v>
      </c>
      <c r="R56" s="231"/>
      <c r="S56" s="231" t="s">
        <v>100</v>
      </c>
      <c r="T56" s="231" t="s">
        <v>100</v>
      </c>
      <c r="U56" s="231">
        <v>0</v>
      </c>
      <c r="V56" s="231">
        <f>ROUND(E56*U56,2)</f>
        <v>0</v>
      </c>
      <c r="W56" s="231"/>
      <c r="X56" s="231" t="s">
        <v>171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172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41">
        <v>21</v>
      </c>
      <c r="B57" s="242" t="s">
        <v>177</v>
      </c>
      <c r="C57" s="258" t="s">
        <v>178</v>
      </c>
      <c r="D57" s="243" t="s">
        <v>117</v>
      </c>
      <c r="E57" s="244">
        <v>0.21210000000000001</v>
      </c>
      <c r="F57" s="245"/>
      <c r="G57" s="246">
        <f>ROUND(E57*F57,2)</f>
        <v>0</v>
      </c>
      <c r="H57" s="245"/>
      <c r="I57" s="246">
        <f>ROUND(E57*H57,2)</f>
        <v>0</v>
      </c>
      <c r="J57" s="245"/>
      <c r="K57" s="246">
        <f>ROUND(E57*J57,2)</f>
        <v>0</v>
      </c>
      <c r="L57" s="246">
        <v>21</v>
      </c>
      <c r="M57" s="247">
        <f>G57*(1+L57/100)</f>
        <v>0</v>
      </c>
      <c r="N57" s="231">
        <v>0</v>
      </c>
      <c r="O57" s="231">
        <f>ROUND(E57*N57,2)</f>
        <v>0</v>
      </c>
      <c r="P57" s="231">
        <v>0</v>
      </c>
      <c r="Q57" s="231">
        <f>ROUND(E57*P57,2)</f>
        <v>0</v>
      </c>
      <c r="R57" s="231"/>
      <c r="S57" s="231" t="s">
        <v>100</v>
      </c>
      <c r="T57" s="231" t="s">
        <v>100</v>
      </c>
      <c r="U57" s="231">
        <v>0</v>
      </c>
      <c r="V57" s="231">
        <f>ROUND(E57*U57,2)</f>
        <v>0</v>
      </c>
      <c r="W57" s="231"/>
      <c r="X57" s="231" t="s">
        <v>171</v>
      </c>
      <c r="Y57" s="212"/>
      <c r="Z57" s="212"/>
      <c r="AA57" s="212"/>
      <c r="AB57" s="212"/>
      <c r="AC57" s="212"/>
      <c r="AD57" s="212"/>
      <c r="AE57" s="212"/>
      <c r="AF57" s="212"/>
      <c r="AG57" s="212" t="s">
        <v>172</v>
      </c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x14ac:dyDescent="0.2">
      <c r="A58" s="3"/>
      <c r="B58" s="4"/>
      <c r="C58" s="260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E58">
        <v>15</v>
      </c>
      <c r="AF58">
        <v>21</v>
      </c>
      <c r="AG58" t="s">
        <v>82</v>
      </c>
    </row>
    <row r="59" spans="1:60" x14ac:dyDescent="0.2">
      <c r="A59" s="215"/>
      <c r="B59" s="216" t="s">
        <v>31</v>
      </c>
      <c r="C59" s="261"/>
      <c r="D59" s="217"/>
      <c r="E59" s="218"/>
      <c r="F59" s="218"/>
      <c r="G59" s="255">
        <f>G8+G17+G19+G32+G53</f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AE59">
        <f>SUMIF(L7:L57,AE58,G7:G57)</f>
        <v>0</v>
      </c>
      <c r="AF59">
        <f>SUMIF(L7:L57,AF58,G7:G57)</f>
        <v>0</v>
      </c>
      <c r="AG59" t="s">
        <v>179</v>
      </c>
    </row>
    <row r="60" spans="1:60" x14ac:dyDescent="0.2">
      <c r="A60" s="3"/>
      <c r="B60" s="4"/>
      <c r="C60" s="260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60" x14ac:dyDescent="0.2">
      <c r="A61" s="3"/>
      <c r="B61" s="4"/>
      <c r="C61" s="260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60" x14ac:dyDescent="0.2">
      <c r="A62" s="219" t="s">
        <v>180</v>
      </c>
      <c r="B62" s="219"/>
      <c r="C62" s="262"/>
      <c r="D62" s="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60" x14ac:dyDescent="0.2">
      <c r="A63" s="220"/>
      <c r="B63" s="221"/>
      <c r="C63" s="263"/>
      <c r="D63" s="221"/>
      <c r="E63" s="221"/>
      <c r="F63" s="221"/>
      <c r="G63" s="22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G63" t="s">
        <v>181</v>
      </c>
    </row>
    <row r="64" spans="1:60" x14ac:dyDescent="0.2">
      <c r="A64" s="223"/>
      <c r="B64" s="224"/>
      <c r="C64" s="264"/>
      <c r="D64" s="224"/>
      <c r="E64" s="224"/>
      <c r="F64" s="224"/>
      <c r="G64" s="22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33" x14ac:dyDescent="0.2">
      <c r="A65" s="223"/>
      <c r="B65" s="224"/>
      <c r="C65" s="264"/>
      <c r="D65" s="224"/>
      <c r="E65" s="224"/>
      <c r="F65" s="224"/>
      <c r="G65" s="22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33" x14ac:dyDescent="0.2">
      <c r="A66" s="223"/>
      <c r="B66" s="224"/>
      <c r="C66" s="264"/>
      <c r="D66" s="224"/>
      <c r="E66" s="224"/>
      <c r="F66" s="224"/>
      <c r="G66" s="22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33" x14ac:dyDescent="0.2">
      <c r="A67" s="226"/>
      <c r="B67" s="227"/>
      <c r="C67" s="265"/>
      <c r="D67" s="227"/>
      <c r="E67" s="227"/>
      <c r="F67" s="227"/>
      <c r="G67" s="22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33" x14ac:dyDescent="0.2">
      <c r="A68" s="3"/>
      <c r="B68" s="4"/>
      <c r="C68" s="260"/>
      <c r="D68" s="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33" x14ac:dyDescent="0.2">
      <c r="C69" s="266"/>
      <c r="D69" s="10"/>
      <c r="AG69" t="s">
        <v>182</v>
      </c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62:C62"/>
    <mergeCell ref="A63:G6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505_2021_01 505_2021_01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'505_2021_01 505_2021_01 Pol'!Názvy_tisku</vt:lpstr>
      <vt:lpstr>oadresa</vt:lpstr>
      <vt:lpstr>Stavba!Objednatel</vt:lpstr>
      <vt:lpstr>Stavba!Objekt</vt:lpstr>
      <vt:lpstr>'505_2021_01 505_2021_01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Marečková Anna</dc:creator>
  <cp:lastModifiedBy>Marečková Anna</cp:lastModifiedBy>
  <cp:lastPrinted>2019-03-19T12:27:02Z</cp:lastPrinted>
  <dcterms:created xsi:type="dcterms:W3CDTF">2009-04-08T07:15:50Z</dcterms:created>
  <dcterms:modified xsi:type="dcterms:W3CDTF">2021-06-08T08:37:13Z</dcterms:modified>
</cp:coreProperties>
</file>