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400" yWindow="-15" windowWidth="14445" windowHeight="15180"/>
  </bookViews>
  <sheets>
    <sheet name="Pokyny pro vyplnění" sheetId="11" r:id="rId1"/>
    <sheet name="Stavba" sheetId="1" r:id="rId2"/>
    <sheet name="VzorPolozky" sheetId="10" state="hidden" r:id="rId3"/>
    <sheet name="01 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1 Pol'!$A$1:$X$191</definedName>
    <definedName name="_xlnm.Print_Area" localSheetId="1">Stavba!$A$1:$J$67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2451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A83" i="12"/>
  <c r="BA64"/>
  <c r="BA62"/>
  <c r="BA59"/>
  <c r="BA41"/>
  <c r="BA28"/>
  <c r="BA21"/>
  <c r="BA18"/>
  <c r="BA12"/>
  <c r="G9"/>
  <c r="M9" s="1"/>
  <c r="I9"/>
  <c r="K9"/>
  <c r="O9"/>
  <c r="Q9"/>
  <c r="Q8" s="1"/>
  <c r="V9"/>
  <c r="G10"/>
  <c r="M10" s="1"/>
  <c r="I10"/>
  <c r="K10"/>
  <c r="O10"/>
  <c r="O8" s="1"/>
  <c r="Q10"/>
  <c r="V10"/>
  <c r="V8" s="1"/>
  <c r="G11"/>
  <c r="I11"/>
  <c r="K11"/>
  <c r="M11"/>
  <c r="O11"/>
  <c r="Q11"/>
  <c r="V11"/>
  <c r="G15"/>
  <c r="M15" s="1"/>
  <c r="I15"/>
  <c r="K15"/>
  <c r="O15"/>
  <c r="Q15"/>
  <c r="V15"/>
  <c r="G17"/>
  <c r="M17" s="1"/>
  <c r="I17"/>
  <c r="K17"/>
  <c r="O17"/>
  <c r="Q17"/>
  <c r="V17"/>
  <c r="G24"/>
  <c r="M24" s="1"/>
  <c r="I24"/>
  <c r="K24"/>
  <c r="O24"/>
  <c r="Q24"/>
  <c r="V24"/>
  <c r="G25"/>
  <c r="M25" s="1"/>
  <c r="I25"/>
  <c r="K25"/>
  <c r="O25"/>
  <c r="Q25"/>
  <c r="V25"/>
  <c r="G27"/>
  <c r="M27" s="1"/>
  <c r="I27"/>
  <c r="K27"/>
  <c r="O27"/>
  <c r="Q27"/>
  <c r="V27"/>
  <c r="G29"/>
  <c r="M29" s="1"/>
  <c r="I29"/>
  <c r="K29"/>
  <c r="O29"/>
  <c r="Q29"/>
  <c r="V29"/>
  <c r="G32"/>
  <c r="M32" s="1"/>
  <c r="I32"/>
  <c r="K32"/>
  <c r="O32"/>
  <c r="Q32"/>
  <c r="V32"/>
  <c r="G34"/>
  <c r="M34" s="1"/>
  <c r="I34"/>
  <c r="K34"/>
  <c r="O34"/>
  <c r="Q34"/>
  <c r="V34"/>
  <c r="G35"/>
  <c r="M35" s="1"/>
  <c r="I35"/>
  <c r="K35"/>
  <c r="O35"/>
  <c r="Q35"/>
  <c r="V35"/>
  <c r="G37"/>
  <c r="I37"/>
  <c r="K37"/>
  <c r="M37"/>
  <c r="O37"/>
  <c r="Q37"/>
  <c r="V37"/>
  <c r="O39"/>
  <c r="V39"/>
  <c r="G40"/>
  <c r="G39" s="1"/>
  <c r="I51" i="1" s="1"/>
  <c r="I40" i="12"/>
  <c r="I39" s="1"/>
  <c r="K40"/>
  <c r="K39" s="1"/>
  <c r="O40"/>
  <c r="Q40"/>
  <c r="Q39" s="1"/>
  <c r="V40"/>
  <c r="G44"/>
  <c r="I44"/>
  <c r="I43" s="1"/>
  <c r="K44"/>
  <c r="M44"/>
  <c r="O44"/>
  <c r="Q44"/>
  <c r="Q43" s="1"/>
  <c r="V44"/>
  <c r="G47"/>
  <c r="M47" s="1"/>
  <c r="I47"/>
  <c r="K47"/>
  <c r="O47"/>
  <c r="O43" s="1"/>
  <c r="Q47"/>
  <c r="V47"/>
  <c r="V43" s="1"/>
  <c r="G51"/>
  <c r="I51"/>
  <c r="K51"/>
  <c r="O51"/>
  <c r="O50" s="1"/>
  <c r="Q51"/>
  <c r="V51"/>
  <c r="V50" s="1"/>
  <c r="G53"/>
  <c r="I53"/>
  <c r="K53"/>
  <c r="M53"/>
  <c r="O53"/>
  <c r="Q53"/>
  <c r="Q50" s="1"/>
  <c r="V53"/>
  <c r="G56"/>
  <c r="M56" s="1"/>
  <c r="I56"/>
  <c r="K56"/>
  <c r="O56"/>
  <c r="Q56"/>
  <c r="V56"/>
  <c r="G58"/>
  <c r="M58" s="1"/>
  <c r="I58"/>
  <c r="K58"/>
  <c r="O58"/>
  <c r="Q58"/>
  <c r="V58"/>
  <c r="G61"/>
  <c r="M61" s="1"/>
  <c r="I61"/>
  <c r="K61"/>
  <c r="O61"/>
  <c r="Q61"/>
  <c r="V61"/>
  <c r="G63"/>
  <c r="M63" s="1"/>
  <c r="I63"/>
  <c r="K63"/>
  <c r="O63"/>
  <c r="Q63"/>
  <c r="V63"/>
  <c r="G66"/>
  <c r="M66" s="1"/>
  <c r="I66"/>
  <c r="K66"/>
  <c r="O66"/>
  <c r="Q66"/>
  <c r="V66"/>
  <c r="I68"/>
  <c r="Q68"/>
  <c r="G69"/>
  <c r="G68" s="1"/>
  <c r="I54" i="1" s="1"/>
  <c r="I69" i="12"/>
  <c r="K69"/>
  <c r="K68" s="1"/>
  <c r="O69"/>
  <c r="O68" s="1"/>
  <c r="Q69"/>
  <c r="V69"/>
  <c r="V68" s="1"/>
  <c r="G71"/>
  <c r="I71"/>
  <c r="K71"/>
  <c r="O71"/>
  <c r="O70" s="1"/>
  <c r="Q71"/>
  <c r="V71"/>
  <c r="V70" s="1"/>
  <c r="G74"/>
  <c r="M74" s="1"/>
  <c r="I74"/>
  <c r="I70" s="1"/>
  <c r="K74"/>
  <c r="O74"/>
  <c r="Q74"/>
  <c r="Q70" s="1"/>
  <c r="V74"/>
  <c r="G77"/>
  <c r="M77" s="1"/>
  <c r="I77"/>
  <c r="K77"/>
  <c r="O77"/>
  <c r="Q77"/>
  <c r="V77"/>
  <c r="G79"/>
  <c r="M79" s="1"/>
  <c r="I79"/>
  <c r="K79"/>
  <c r="O79"/>
  <c r="Q79"/>
  <c r="V79"/>
  <c r="G82"/>
  <c r="M82" s="1"/>
  <c r="I82"/>
  <c r="K82"/>
  <c r="O82"/>
  <c r="Q82"/>
  <c r="V82"/>
  <c r="G85"/>
  <c r="M85" s="1"/>
  <c r="I85"/>
  <c r="K85"/>
  <c r="O85"/>
  <c r="Q85"/>
  <c r="V85"/>
  <c r="G88"/>
  <c r="M88" s="1"/>
  <c r="I88"/>
  <c r="K88"/>
  <c r="O88"/>
  <c r="Q88"/>
  <c r="V88"/>
  <c r="G91"/>
  <c r="G90" s="1"/>
  <c r="I56" i="1" s="1"/>
  <c r="I91" i="12"/>
  <c r="I90" s="1"/>
  <c r="K91"/>
  <c r="K90" s="1"/>
  <c r="M91"/>
  <c r="M90" s="1"/>
  <c r="O91"/>
  <c r="O90" s="1"/>
  <c r="Q91"/>
  <c r="Q90" s="1"/>
  <c r="V91"/>
  <c r="V90" s="1"/>
  <c r="G96"/>
  <c r="I96"/>
  <c r="K96"/>
  <c r="O96"/>
  <c r="O95" s="1"/>
  <c r="Q96"/>
  <c r="Q95" s="1"/>
  <c r="V96"/>
  <c r="G98"/>
  <c r="M98" s="1"/>
  <c r="I98"/>
  <c r="K98"/>
  <c r="O98"/>
  <c r="Q98"/>
  <c r="V98"/>
  <c r="G100"/>
  <c r="M100" s="1"/>
  <c r="I100"/>
  <c r="K100"/>
  <c r="O100"/>
  <c r="Q100"/>
  <c r="V100"/>
  <c r="G104"/>
  <c r="M104" s="1"/>
  <c r="I104"/>
  <c r="K104"/>
  <c r="O104"/>
  <c r="Q104"/>
  <c r="V104"/>
  <c r="G106"/>
  <c r="M106" s="1"/>
  <c r="I106"/>
  <c r="K106"/>
  <c r="O106"/>
  <c r="Q106"/>
  <c r="V106"/>
  <c r="G108"/>
  <c r="G107" s="1"/>
  <c r="I58" i="1" s="1"/>
  <c r="I108" i="12"/>
  <c r="I107" s="1"/>
  <c r="K108"/>
  <c r="K107" s="1"/>
  <c r="O108"/>
  <c r="O107" s="1"/>
  <c r="Q108"/>
  <c r="Q107" s="1"/>
  <c r="V108"/>
  <c r="V107" s="1"/>
  <c r="G111"/>
  <c r="M111" s="1"/>
  <c r="I111"/>
  <c r="K111"/>
  <c r="O111"/>
  <c r="Q111"/>
  <c r="V111"/>
  <c r="G113"/>
  <c r="M113" s="1"/>
  <c r="I113"/>
  <c r="K113"/>
  <c r="O113"/>
  <c r="Q113"/>
  <c r="V113"/>
  <c r="G115"/>
  <c r="I115"/>
  <c r="K115"/>
  <c r="M115"/>
  <c r="O115"/>
  <c r="Q115"/>
  <c r="V115"/>
  <c r="G118"/>
  <c r="G117" s="1"/>
  <c r="I59" i="1" s="1"/>
  <c r="I118" i="12"/>
  <c r="I117" s="1"/>
  <c r="K118"/>
  <c r="K117" s="1"/>
  <c r="O118"/>
  <c r="O117" s="1"/>
  <c r="Q118"/>
  <c r="Q117" s="1"/>
  <c r="V118"/>
  <c r="V117" s="1"/>
  <c r="G120"/>
  <c r="I60" i="1" s="1"/>
  <c r="K120" i="12"/>
  <c r="O120"/>
  <c r="V120"/>
  <c r="G121"/>
  <c r="I121"/>
  <c r="I120" s="1"/>
  <c r="K121"/>
  <c r="M121"/>
  <c r="M120" s="1"/>
  <c r="O121"/>
  <c r="Q121"/>
  <c r="Q120" s="1"/>
  <c r="V121"/>
  <c r="G123"/>
  <c r="I123"/>
  <c r="K123"/>
  <c r="M123"/>
  <c r="O123"/>
  <c r="Q123"/>
  <c r="Q122" s="1"/>
  <c r="V123"/>
  <c r="G124"/>
  <c r="M124" s="1"/>
  <c r="I124"/>
  <c r="K124"/>
  <c r="O124"/>
  <c r="O122" s="1"/>
  <c r="Q124"/>
  <c r="V124"/>
  <c r="V122" s="1"/>
  <c r="G125"/>
  <c r="I125"/>
  <c r="K125"/>
  <c r="M125"/>
  <c r="O125"/>
  <c r="Q125"/>
  <c r="V125"/>
  <c r="G127"/>
  <c r="M127" s="1"/>
  <c r="I127"/>
  <c r="K127"/>
  <c r="O127"/>
  <c r="Q127"/>
  <c r="V127"/>
  <c r="G130"/>
  <c r="G129" s="1"/>
  <c r="I62" i="1" s="1"/>
  <c r="I130" i="12"/>
  <c r="I129" s="1"/>
  <c r="K130"/>
  <c r="K129" s="1"/>
  <c r="M130"/>
  <c r="O130"/>
  <c r="O129" s="1"/>
  <c r="Q130"/>
  <c r="Q129" s="1"/>
  <c r="V130"/>
  <c r="V129" s="1"/>
  <c r="G132"/>
  <c r="I132"/>
  <c r="K132"/>
  <c r="M132"/>
  <c r="O132"/>
  <c r="Q132"/>
  <c r="V132"/>
  <c r="G136"/>
  <c r="I136"/>
  <c r="K136"/>
  <c r="M136"/>
  <c r="O136"/>
  <c r="O135" s="1"/>
  <c r="Q136"/>
  <c r="Q135" s="1"/>
  <c r="V136"/>
  <c r="V135" s="1"/>
  <c r="G142"/>
  <c r="M142" s="1"/>
  <c r="I142"/>
  <c r="K142"/>
  <c r="O142"/>
  <c r="Q142"/>
  <c r="V142"/>
  <c r="G149"/>
  <c r="G148" s="1"/>
  <c r="I64" i="1" s="1"/>
  <c r="I149" i="12"/>
  <c r="I148" s="1"/>
  <c r="K149"/>
  <c r="O149"/>
  <c r="O148" s="1"/>
  <c r="Q149"/>
  <c r="Q148" s="1"/>
  <c r="V149"/>
  <c r="V148" s="1"/>
  <c r="G151"/>
  <c r="M151" s="1"/>
  <c r="I151"/>
  <c r="K151"/>
  <c r="O151"/>
  <c r="Q151"/>
  <c r="V151"/>
  <c r="G153"/>
  <c r="M153" s="1"/>
  <c r="I153"/>
  <c r="K153"/>
  <c r="O153"/>
  <c r="Q153"/>
  <c r="V153"/>
  <c r="G154"/>
  <c r="M154" s="1"/>
  <c r="I154"/>
  <c r="K154"/>
  <c r="O154"/>
  <c r="Q154"/>
  <c r="V154"/>
  <c r="G155"/>
  <c r="M155" s="1"/>
  <c r="I155"/>
  <c r="K155"/>
  <c r="O155"/>
  <c r="Q155"/>
  <c r="V155"/>
  <c r="G156"/>
  <c r="M156" s="1"/>
  <c r="I156"/>
  <c r="K156"/>
  <c r="O156"/>
  <c r="Q156"/>
  <c r="V156"/>
  <c r="G157"/>
  <c r="I157"/>
  <c r="K157"/>
  <c r="M157"/>
  <c r="O157"/>
  <c r="Q157"/>
  <c r="V157"/>
  <c r="G160"/>
  <c r="M160" s="1"/>
  <c r="I160"/>
  <c r="I159" s="1"/>
  <c r="K160"/>
  <c r="O160"/>
  <c r="Q160"/>
  <c r="Q159" s="1"/>
  <c r="V160"/>
  <c r="G166"/>
  <c r="G159" s="1"/>
  <c r="I65" i="1" s="1"/>
  <c r="I19" s="1"/>
  <c r="I166" i="12"/>
  <c r="K166"/>
  <c r="O166"/>
  <c r="O159" s="1"/>
  <c r="Q166"/>
  <c r="V166"/>
  <c r="V159" s="1"/>
  <c r="G171"/>
  <c r="I171"/>
  <c r="K171"/>
  <c r="M171"/>
  <c r="O171"/>
  <c r="Q171"/>
  <c r="V171"/>
  <c r="G175"/>
  <c r="M175" s="1"/>
  <c r="I175"/>
  <c r="K175"/>
  <c r="O175"/>
  <c r="Q175"/>
  <c r="V175"/>
  <c r="G181"/>
  <c r="G180" s="1"/>
  <c r="I66" i="1" s="1"/>
  <c r="I20" s="1"/>
  <c r="I181" i="12"/>
  <c r="K181"/>
  <c r="K180" s="1"/>
  <c r="O181"/>
  <c r="O180" s="1"/>
  <c r="Q181"/>
  <c r="V181"/>
  <c r="V180" s="1"/>
  <c r="G182"/>
  <c r="M182" s="1"/>
  <c r="I182"/>
  <c r="I180" s="1"/>
  <c r="K182"/>
  <c r="O182"/>
  <c r="Q182"/>
  <c r="Q180" s="1"/>
  <c r="V182"/>
  <c r="AE190"/>
  <c r="F42" i="1" s="1"/>
  <c r="I18"/>
  <c r="H43"/>
  <c r="I40"/>
  <c r="M149" i="12" l="1"/>
  <c r="M148" s="1"/>
  <c r="G135"/>
  <c r="I63" i="1" s="1"/>
  <c r="I17" s="1"/>
  <c r="I135" i="12"/>
  <c r="K159"/>
  <c r="K148"/>
  <c r="M129"/>
  <c r="M118"/>
  <c r="M117" s="1"/>
  <c r="M108"/>
  <c r="M107" s="1"/>
  <c r="I122"/>
  <c r="K122"/>
  <c r="G70"/>
  <c r="I55" i="1" s="1"/>
  <c r="I95" i="12"/>
  <c r="K95"/>
  <c r="M40"/>
  <c r="M39" s="1"/>
  <c r="K43"/>
  <c r="K8"/>
  <c r="I8"/>
  <c r="K135"/>
  <c r="V95"/>
  <c r="G95"/>
  <c r="I57" i="1" s="1"/>
  <c r="M96" i="12"/>
  <c r="M95" s="1"/>
  <c r="K70"/>
  <c r="F41" i="1"/>
  <c r="G50" i="12"/>
  <c r="F39" i="1"/>
  <c r="AF190" i="12"/>
  <c r="K50"/>
  <c r="I50"/>
  <c r="M135"/>
  <c r="M122"/>
  <c r="M43"/>
  <c r="M8"/>
  <c r="M181"/>
  <c r="M180" s="1"/>
  <c r="M166"/>
  <c r="M159" s="1"/>
  <c r="G122"/>
  <c r="I61" i="1" s="1"/>
  <c r="G43" i="12"/>
  <c r="I52" i="1" s="1"/>
  <c r="G8" i="12"/>
  <c r="I50" i="1" s="1"/>
  <c r="M71" i="12"/>
  <c r="M70" s="1"/>
  <c r="M69"/>
  <c r="M68" s="1"/>
  <c r="M51"/>
  <c r="M50" s="1"/>
  <c r="J28" i="1"/>
  <c r="J26"/>
  <c r="G38"/>
  <c r="F38"/>
  <c r="J23"/>
  <c r="J24"/>
  <c r="J25"/>
  <c r="J27"/>
  <c r="E24"/>
  <c r="E26"/>
  <c r="G41" l="1"/>
  <c r="I41" s="1"/>
  <c r="G42"/>
  <c r="I42" s="1"/>
  <c r="G39"/>
  <c r="G43" s="1"/>
  <c r="G25" s="1"/>
  <c r="G190" i="12"/>
  <c r="I53" i="1"/>
  <c r="F43"/>
  <c r="G23" s="1"/>
  <c r="I16" l="1"/>
  <c r="I21" s="1"/>
  <c r="I67"/>
  <c r="A27"/>
  <c r="A28" s="1"/>
  <c r="G28" s="1"/>
  <c r="G27" s="1"/>
  <c r="G29" s="1"/>
  <c r="I39"/>
  <c r="I43" s="1"/>
  <c r="J41" s="1"/>
  <c r="J42" l="1"/>
  <c r="J61"/>
  <c r="J63"/>
  <c r="J65"/>
  <c r="J50"/>
  <c r="J56"/>
  <c r="J58"/>
  <c r="J51"/>
  <c r="J60"/>
  <c r="J53"/>
  <c r="J62"/>
  <c r="J55"/>
  <c r="J64"/>
  <c r="J57"/>
  <c r="J66"/>
  <c r="J59"/>
  <c r="J52"/>
  <c r="J54"/>
  <c r="J39"/>
  <c r="J43" s="1"/>
  <c r="J40"/>
  <c r="J67" l="1"/>
</calcChain>
</file>

<file path=xl/sharedStrings.xml><?xml version="1.0" encoding="utf-8"?>
<sst xmlns="http://schemas.openxmlformats.org/spreadsheetml/2006/main" count="952" uniqueCount="379">
  <si>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</si>
  <si>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</si>
  <si>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</si>
  <si>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</si>
  <si>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</si>
  <si>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</si>
  <si>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</si>
  <si>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</si>
  <si>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</si>
  <si>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</si>
  <si>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</si>
  <si>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</si>
  <si>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</si>
  <si>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</si>
  <si>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</si>
  <si>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</si>
  <si>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</si>
  <si>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</si>
  <si>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</si>
  <si>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</si>
  <si>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</si>
  <si>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</si>
  <si>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</si>
  <si>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</si>
  <si>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</si>
  <si>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</si>
  <si>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</si>
  <si>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</si>
  <si>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</si>
  <si>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</si>
  <si>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</si>
  <si>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</si>
  <si>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</si>
  <si>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</si>
  <si>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</si>
  <si>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</si>
  <si>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</si>
  <si>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</si>
  <si>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</si>
  <si>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</si>
  <si>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</si>
  <si>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</si>
  <si>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</si>
  <si>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</t>
  </si>
  <si>
    <t>projektový</t>
  </si>
  <si>
    <t>01</t>
  </si>
  <si>
    <t>Stavební a architektonické řešení</t>
  </si>
  <si>
    <t>Objekt:</t>
  </si>
  <si>
    <t>Rozpočet:</t>
  </si>
  <si>
    <t>DR 057</t>
  </si>
  <si>
    <t>Úprava terénu,parkovací stání</t>
  </si>
  <si>
    <t>Statutární město Brno,MMB,odbor správy majetku</t>
  </si>
  <si>
    <t>Husova 3</t>
  </si>
  <si>
    <t>Brno-město</t>
  </si>
  <si>
    <t>60167</t>
  </si>
  <si>
    <t>44992785</t>
  </si>
  <si>
    <t>CZ44992785</t>
  </si>
  <si>
    <t>Ing.Aleš Drlý</t>
  </si>
  <si>
    <t>Lošťákova 879</t>
  </si>
  <si>
    <t>Jičín</t>
  </si>
  <si>
    <t>50601</t>
  </si>
  <si>
    <t>66585708</t>
  </si>
  <si>
    <t>Stavba</t>
  </si>
  <si>
    <t>Stavební objekt</t>
  </si>
  <si>
    <t>Celkem za stavbu</t>
  </si>
  <si>
    <t>CZK</t>
  </si>
  <si>
    <t>Rekapitulace dílů</t>
  </si>
  <si>
    <t>Typ dílu</t>
  </si>
  <si>
    <t>Zemní práce</t>
  </si>
  <si>
    <t>2</t>
  </si>
  <si>
    <t>Základy a zvláštní zakládání</t>
  </si>
  <si>
    <t>3</t>
  </si>
  <si>
    <t>Svislé a kompletní konstrukce</t>
  </si>
  <si>
    <t>5</t>
  </si>
  <si>
    <t>Komunikace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</si>
  <si>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</si>
  <si>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</si>
  <si>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</si>
  <si>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</si>
  <si>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</si>
  <si>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</si>
  <si>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91</t>
  </si>
  <si>
    <t>Doplňující práce na komunikaci</t>
  </si>
  <si>
    <t>96</t>
  </si>
  <si>
    <t>Bourání konstrukcí</t>
  </si>
  <si>
    <t>99</t>
  </si>
  <si>
    <t>Staveništní přesun hmot</t>
  </si>
  <si>
    <t>720</t>
  </si>
  <si>
    <t>Zdravotechnická instalace</t>
  </si>
  <si>
    <t>764</t>
  </si>
  <si>
    <t>Konstrukce klempířské</t>
  </si>
  <si>
    <t>783</t>
  </si>
  <si>
    <t>Nátěry</t>
  </si>
  <si>
    <t>799</t>
  </si>
  <si>
    <t>Ostatní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</si>
  <si>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</si>
  <si>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</si>
  <si>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</si>
  <si>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</si>
  <si>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</si>
  <si>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</si>
  <si>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</si>
  <si>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</si>
  <si>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</si>
  <si>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</si>
  <si>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</si>
  <si>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</si>
  <si>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</si>
  <si>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</si>
  <si>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</si>
  <si>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</si>
  <si>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</si>
  <si>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</si>
  <si>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</si>
  <si>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</si>
  <si>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</si>
  <si>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</si>
  <si>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</si>
  <si>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</si>
  <si>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</si>
  <si>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</si>
  <si>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</si>
  <si>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</si>
  <si>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</si>
  <si>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</si>
  <si>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</si>
  <si>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</si>
  <si>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</si>
  <si>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113108405R00</t>
  </si>
  <si>
    <t>Odstranění podkladů nebo krytů živičných, v ploše jednotlivě nad 50 m2, tloušťka vrstvy 50 mm</t>
  </si>
  <si>
    <t>m2</t>
  </si>
  <si>
    <t>822-1</t>
  </si>
  <si>
    <t>RTS 19/ II</t>
  </si>
  <si>
    <t>RTS 18/ II</t>
  </si>
  <si>
    <t>Práce</t>
  </si>
  <si>
    <t>POL1_</t>
  </si>
  <si>
    <t>113109410R00</t>
  </si>
  <si>
    <t>Odstranění podkladů nebo krytů z betonu prostého, v ploše jednotlivě nad 50 m2, tloušťka vrstvy 100 mm</t>
  </si>
  <si>
    <t>122307111R00</t>
  </si>
  <si>
    <t xml:space="preserve">Odkopávky nebo prokopávky nezapažené hornina třídy 4,  </t>
  </si>
  <si>
    <t>m3</t>
  </si>
  <si>
    <t>823-1</t>
  </si>
  <si>
    <t>při pozemkových úpravách, s přehozením výkopku na vzdálenost do 3 m nebo s naložením na dopravní prostředek,</t>
  </si>
  <si>
    <t>SPI</t>
  </si>
  <si>
    <t>odstranění štěrkopísku s odpadem : 0,05*(21,7+84,2)</t>
  </si>
  <si>
    <t>VV</t>
  </si>
  <si>
    <t>odstranění zeminy : 0,15*21,7+0,4*84,2+0,25*186,2</t>
  </si>
  <si>
    <t>162601101R00</t>
  </si>
  <si>
    <t>Vodorovné přemístění výkopku z horniny 1 až 4, na vzdálenost přes 3 000  do 4 000 m</t>
  </si>
  <si>
    <t>800-1</t>
  </si>
  <si>
    <t>po suchu, bez naložení výkopku, avšak se složením bez rozhrnutí, zpáteční cesta vozidla.</t>
  </si>
  <si>
    <t>162206113R00</t>
  </si>
  <si>
    <t xml:space="preserve">Vodorovné přemístění výkopku zemina pro zúrodnění, vzdálenost přes 50 do 100 m,  </t>
  </si>
  <si>
    <t>823-2</t>
  </si>
  <si>
    <t>bez naložení, avšak se složením zemin schopných zúrodnění, kamenouhelných hlušin a výsypkových materiálů, příplatek za každých dalších i započatých 1000 m,</t>
  </si>
  <si>
    <t>Včetně:</t>
  </si>
  <si>
    <t>POP</t>
  </si>
  <si>
    <t>- shrnutí výkopku ve výkopišti a hrubé rozhrnutí v násypišti,</t>
  </si>
  <si>
    <t>- udržování sjízdnosti cest uvnitř násypiště i výkopiště, pokud vrcholky nerovností nejsou   vyšší než +- 0,5 m,</t>
  </si>
  <si>
    <t>- příplatky za jízdu v terénu uvnitř výkopiště i násypiště.</t>
  </si>
  <si>
    <t>zatravněná část : 0,15*19</t>
  </si>
  <si>
    <t>167101101R00</t>
  </si>
  <si>
    <t>Nakládání, skládání, překládání neulehlého výkopku nakládání výkopku_x000D_
 do 100 m3, z horniny 1 až 4</t>
  </si>
  <si>
    <t>180402111R00</t>
  </si>
  <si>
    <t>Založení trávníku parkový trávník, výsevem, v rovině nebo na svahu do 1:5</t>
  </si>
  <si>
    <t>na půdě předem připravené s pokosením, naložením, odvozem odpadu do 20 km a se složením,</t>
  </si>
  <si>
    <t>181301101R00</t>
  </si>
  <si>
    <t>Rozprostření a urovnání ornice v rovině v souvislé ploše do 500 m2, tloušťka vrstvy do 100 mm</t>
  </si>
  <si>
    <t>s případným nutným přemístěním hromad nebo dočasných skládek na místo potřeby ze vzdálenosti do 30 m, v rovině nebo ve svahu do 1 : 5,</t>
  </si>
  <si>
    <t>182001121R00</t>
  </si>
  <si>
    <t>Plošná úprava terénu při nerovnostech terénu přes 100 do 150 mm, v rovině nebo na svahu do 1:5</t>
  </si>
  <si>
    <t>s urovnáním povrchu, bez doplnění ornice, v hornině 1 až 4,</t>
  </si>
  <si>
    <t>zatravněná část : 19</t>
  </si>
  <si>
    <t>182303111R00</t>
  </si>
  <si>
    <t>Doplnění ornice v rovině nebo na svahu do 1:5</t>
  </si>
  <si>
    <t>na travnatých plochách tloušťky do 5 cm, s přemístěním na vzdálenost do 3 m vodorovně,</t>
  </si>
  <si>
    <t>199000002R00</t>
  </si>
  <si>
    <t>Poplatky za skládku horniny 1- 4</t>
  </si>
  <si>
    <t>00572451R</t>
  </si>
  <si>
    <t>směs travní sadová, pro střední zátěž</t>
  </si>
  <si>
    <t>kg</t>
  </si>
  <si>
    <t>SPCM</t>
  </si>
  <si>
    <t>Specifikace</t>
  </si>
  <si>
    <t>POL3_</t>
  </si>
  <si>
    <t>0,03*19</t>
  </si>
  <si>
    <t>10364200R</t>
  </si>
  <si>
    <t>ornice pro pozemkové úpravy</t>
  </si>
  <si>
    <t>19*0,05</t>
  </si>
  <si>
    <t>215901101RT5</t>
  </si>
  <si>
    <t>Zhutnění podloží z rostlé horniny 1 až 4 pod násypy z hornin soudržných do 92% PS a nesoudržných  sypkých relativní ulehlosti l(d) do 0,8 vibrační deskou</t>
  </si>
  <si>
    <t>z rostlé horniny tř.1 - 4 pod násypy z hornin soudržných do 92% PS a hornin nesoudržných sypkých relativní ulehlosti I(d) do 0,8</t>
  </si>
  <si>
    <t>zpevněná plocha dvora včetně parkoviště : 286,5</t>
  </si>
  <si>
    <t>310236241RT1</t>
  </si>
  <si>
    <t>Zazdívka otvorů o ploše přes 0,0225 m2 do 0,09 m2 ve zdivu nadzákladovém cihlami pálenými o tloušťce zdi do 300 mm</t>
  </si>
  <si>
    <t>kus</t>
  </si>
  <si>
    <t>801-4</t>
  </si>
  <si>
    <t>včetně pomocného pracovního lešení</t>
  </si>
  <si>
    <t>prostup základem po opravě kanalizace : 1</t>
  </si>
  <si>
    <t>310236261RT1</t>
  </si>
  <si>
    <t>Zazdívka otvorů o ploše přes 0,0225 m2 do 0,09 m2 ve zdivu nadzákladovém cihlami pálenými o tloušťce zdi přes 450 do 600 mm</t>
  </si>
  <si>
    <t>prostup základem po opravě kanalizace : 2</t>
  </si>
  <si>
    <t>564851111RT2</t>
  </si>
  <si>
    <t>Podklad ze štěrkodrti s rozprostřením a zhutněním frakce 0-32 mm, tloušťka po zhutnění 150 mm</t>
  </si>
  <si>
    <t>567122114R00</t>
  </si>
  <si>
    <t>Podklad z kameniva zpevněného cementem SC C8/10, tloušťka po zhutnění 150 mm</t>
  </si>
  <si>
    <t>bez dilatačních spár, s rozprostřením a zhutněním, ošetřením povrchu podkladu vodou</t>
  </si>
  <si>
    <t>567211213R00</t>
  </si>
  <si>
    <t>Podklad z prostého betonu třídy II., tloušťky 130 mm</t>
  </si>
  <si>
    <t>okapový chodník : 4,34</t>
  </si>
  <si>
    <t>596215040R00</t>
  </si>
  <si>
    <t>Kladení zámkové dlažby do drtě tloušťka dlažby 80 mm, tloušťka lože 40 mm</t>
  </si>
  <si>
    <t>s provedením lože z kameniva drceného, s vyplněním spár, s dvojitým hutněním a se smetením přebytečného materiálu na krajnici. S dodáním hmot pro lože a výplň spár.</t>
  </si>
  <si>
    <t>596831111R00</t>
  </si>
  <si>
    <t>Kladení dlažby z betonových nebo kameninových dlaždic do lože z vápenné malty tloušťky do 30 mm</t>
  </si>
  <si>
    <t>komunikací pro pěší do velikosti dlaždic 0,25 m2 s provedením lože do tl. 30 mm, s vyplněním spár a se smetením přebytečného materiálu na vzdálenost do 3 m</t>
  </si>
  <si>
    <t>596841111RT4</t>
  </si>
  <si>
    <t>Kladení dlažby z betonových nebo kameninových dlaždic včetně dodávky dlaždic_x000D_
 betonových, rozměru 50/50 mm, tloušťky 50 mm, do lože z cementové malty</t>
  </si>
  <si>
    <t>5924511910R</t>
  </si>
  <si>
    <t>dlažba betonová dvouvrstvá; čtverec; šedá; l = 200 mm; š = 200 mm; tl. 80,0 mm</t>
  </si>
  <si>
    <t>614471715R00</t>
  </si>
  <si>
    <t>Vyspravení vnitřních betonových a železobetonových konstrukcí a panelů cementovou maltou adhezní můstek a nátěr antikorozní pro jakoukoliv velikost opravované plochy</t>
  </si>
  <si>
    <t>622901110R00</t>
  </si>
  <si>
    <t>Očištění po opravách vnějších omítek spárovaných ploch</t>
  </si>
  <si>
    <t>Včetně očištění od zbytků malty nebo fasádní barvy a na omytí kartáčem.</t>
  </si>
  <si>
    <t>cihelná podezdívka stávajícího plotu : (1,64+1,56)/2*12,981+(1,6+1,72)/2*11,773</t>
  </si>
  <si>
    <t>622904112R00</t>
  </si>
  <si>
    <t>Očištění fasád tlakovou vodou, složitost fasády 1 - 2</t>
  </si>
  <si>
    <t>801-1</t>
  </si>
  <si>
    <t>hlavice plotů : (0,953+0,1*3+0,18)*(11,773+12,981)</t>
  </si>
  <si>
    <t>622904121R00</t>
  </si>
  <si>
    <t xml:space="preserve">Očištění fasád ruční čištění ocelovým kartáčem,  </t>
  </si>
  <si>
    <t>622904212R00</t>
  </si>
  <si>
    <t>Očištění fasád od organických nečistot, složitost fasády 1 - 2</t>
  </si>
  <si>
    <t>cihelná podezdívka stávajícího plotu - 30% : ((1,64+1,56)/2*12,981+(1,6+1,72)/2*11,773)*0,3</t>
  </si>
  <si>
    <t>betonová hlavice oplocení - 30% : 13,5</t>
  </si>
  <si>
    <t>627452931R00</t>
  </si>
  <si>
    <t>Spárování starého zdiva zdí a valů cihelného, do hloubky 50 mm, cementovou maltou</t>
  </si>
  <si>
    <t>801-5</t>
  </si>
  <si>
    <t>zatření spár jakoukoliv maltou cementovou, s vyškrabáním spár, s vypláchnutím spár vodou a očištěním povrchu zdiva po vyspárování, s odklizením materiálu do 20 m</t>
  </si>
  <si>
    <t>632413106R00</t>
  </si>
  <si>
    <t>Potěr ze suchých směsí cementový samonivelační, tloušťky 6 mm, včetně penetrace</t>
  </si>
  <si>
    <t>s rozprostřením a uhlazením</t>
  </si>
  <si>
    <t>betonová hlavice oplocení : (0,953+0,1*3+0,18)*(11,773+12,981)</t>
  </si>
  <si>
    <t>622904112R01</t>
  </si>
  <si>
    <t>Očištění fasád tlakovou vodou složitost 1 - 2</t>
  </si>
  <si>
    <t>Vlastní</t>
  </si>
  <si>
    <t>sokl stávajícího objektu ve styku s nezpevněnou plochou dvora : 0,3*20,2</t>
  </si>
  <si>
    <t>631313621R00</t>
  </si>
  <si>
    <t xml:space="preserve">Mazanina z betonu prostého tl. přes 80 do 120 mm třídy C 20/25,  </t>
  </si>
  <si>
    <t>(z kameniva) hlazená dřevěným hladítkem</t>
  </si>
  <si>
    <t>Včetně vytvoření dilatačních spár, bez zaplnění.</t>
  </si>
  <si>
    <t>pro zpětné zadláždění ve sklepě : 0,1*6</t>
  </si>
  <si>
    <t>915711111R00</t>
  </si>
  <si>
    <t>Vodorovné značení krytů stříkané barvou, dělicích čar šířky 120 mm</t>
  </si>
  <si>
    <t>m</t>
  </si>
  <si>
    <t>parkoviště : 32,5</t>
  </si>
  <si>
    <t>915791111R00</t>
  </si>
  <si>
    <t>Předznačení pro vodorovné značení pro dělící čáry, vodící proužky</t>
  </si>
  <si>
    <t>stříkané barvou nebo prováděné z nátěrových hmot</t>
  </si>
  <si>
    <t>917862111R00</t>
  </si>
  <si>
    <t>Osazení silničního nebo chodníkového obrubníku stojatého, s boční opěrou z betonu prostého, do lože z betonu prostého C 12/15</t>
  </si>
  <si>
    <t>S dodáním hmot pro lože tl. 80-100 mm.</t>
  </si>
  <si>
    <t>oddělení pojezdové plochy a zatravněné části : 7,45</t>
  </si>
  <si>
    <t>okapový chodník : 7,9</t>
  </si>
  <si>
    <t>59217330R</t>
  </si>
  <si>
    <t>obrubník zahradní materiál beton; l = 1000,0 mm; š = 50,0 mm; h = 250,0 mm; barva šedá</t>
  </si>
  <si>
    <t>kolem okapového chodníku : 8</t>
  </si>
  <si>
    <t>592174230R</t>
  </si>
  <si>
    <t>obrubník chodníkový materiál beton; l = 1000,0 mm; š = 80,0 mm; h = 250,0 mm; barva šedá</t>
  </si>
  <si>
    <t>965031131R00</t>
  </si>
  <si>
    <t>Bourání podlah z cihel kladených na plocho, plochy přes 1 m2</t>
  </si>
  <si>
    <t>801-3</t>
  </si>
  <si>
    <t>bez podkladního lože, s jakoukoliv výplní spár,</t>
  </si>
  <si>
    <t>podlahy ve sklepě pro opravu kanalizace : 6</t>
  </si>
  <si>
    <t>965042131RT2</t>
  </si>
  <si>
    <t>Bourání podkladů pod dlažby nebo litých celistvých dlažeb a mazanin  betonových nebo z litého asfaltu, tloušťky do 100 mm, plochy do 4 m2</t>
  </si>
  <si>
    <t>podlahy ve sklepě : 0,1*6</t>
  </si>
  <si>
    <t>978023411R00</t>
  </si>
  <si>
    <t>Vysekání, vyškrábání a vyčištění spár zdiva cihelného_x000D_
 mimo komínového</t>
  </si>
  <si>
    <t>979022012R00</t>
  </si>
  <si>
    <t>Očištění vybouraného materiálu cihel plných do MC</t>
  </si>
  <si>
    <t>z podlahy ve sklepě k dalšímu použití : 0,065*6</t>
  </si>
  <si>
    <t>998223011R00</t>
  </si>
  <si>
    <t>Přesun hmot pozemních komunikací, kryt dlážděný jakékoliv délky objektu</t>
  </si>
  <si>
    <t>t</t>
  </si>
  <si>
    <t>Přesun hmot</t>
  </si>
  <si>
    <t>POL7_</t>
  </si>
  <si>
    <t>vodorovně do 200 m</t>
  </si>
  <si>
    <t>720001</t>
  </si>
  <si>
    <t>D+M+demontáž rozvodů kanalizace dle položkového rozpočtu</t>
  </si>
  <si>
    <t>kpl.</t>
  </si>
  <si>
    <t>Indiv</t>
  </si>
  <si>
    <t>764443210R00</t>
  </si>
  <si>
    <t>Ostatní prvky na fasádě z pozinkovaného plechu výroba a montáž lemování sloupků zábradlí_x000D_
 obvodu do 100 mm</t>
  </si>
  <si>
    <t>800-764</t>
  </si>
  <si>
    <t>764554403R00</t>
  </si>
  <si>
    <t>Odpadní trouby z titanzinkového plechu výroba a montáž včetně zděří, manžet, odboček, kolen, odskoků, výpustí vody a přechodových kusů_x000D_
 kruhových, průměru 120 mm</t>
  </si>
  <si>
    <t>764430250PC</t>
  </si>
  <si>
    <t>Oplechování zdí z Pz plechu, rš 1150   mm</t>
  </si>
  <si>
    <t>oplechování betonové hlavy plotu 2 díly proti sobě na stojatou drážku : 26,7</t>
  </si>
  <si>
    <t>998764201R00</t>
  </si>
  <si>
    <t>Přesun hmot pro konstrukce klempířské v objektech výšky do 6 m</t>
  </si>
  <si>
    <t>50 m vodorovně</t>
  </si>
  <si>
    <t>783201811R00</t>
  </si>
  <si>
    <t>Odstranění nátěrů z kovových doplňk.konstrukcí oškrabáním</t>
  </si>
  <si>
    <t>800-783</t>
  </si>
  <si>
    <t>tyčový stávající plot : 1,36*(12,981+11,773)*2</t>
  </si>
  <si>
    <t>783222110RT1</t>
  </si>
  <si>
    <t xml:space="preserve">Nátěry kov.stavebních doplňk.konstrukcí syntetické 2x email,  </t>
  </si>
  <si>
    <t>včetně pomocného lešení.</t>
  </si>
  <si>
    <t>799001</t>
  </si>
  <si>
    <t>01/S - plastová tabulka s číslicovým polepem</t>
  </si>
  <si>
    <t xml:space="preserve">ks    </t>
  </si>
  <si>
    <t xml:space="preserve">plast tl.4 mm pro venkovní použití bílá : </t>
  </si>
  <si>
    <t xml:space="preserve">číslice v černé barvě-výška 150 mm : </t>
  </si>
  <si>
    <t xml:space="preserve">připevnění na zeď hmoždinkami : </t>
  </si>
  <si>
    <t xml:space="preserve">rozměr 200x200 mm : </t>
  </si>
  <si>
    <t>ks : 6</t>
  </si>
  <si>
    <t>799002</t>
  </si>
  <si>
    <t>02/S - plastová tabulka s textem v černé barvě</t>
  </si>
  <si>
    <t xml:space="preserve">rozměr 600x400 mm tl.4 mm pro venkovní použití bílá : </t>
  </si>
  <si>
    <t xml:space="preserve">text pro určení parkových  stání : </t>
  </si>
  <si>
    <t xml:space="preserve">výška písmen 40 a 30 mm v černé barvě : </t>
  </si>
  <si>
    <t xml:space="preserve">kotvení ke stěně hmoždinkami : </t>
  </si>
  <si>
    <t>ks : 1</t>
  </si>
  <si>
    <t>979087212R00</t>
  </si>
  <si>
    <t>Nakládání na dopravní prostředky suti</t>
  </si>
  <si>
    <t>Přesun suti</t>
  </si>
  <si>
    <t>POL8_</t>
  </si>
  <si>
    <t>pro vodorovnou dopravu</t>
  </si>
  <si>
    <t>979081111R00</t>
  </si>
  <si>
    <t>Odvoz suti a vybouraných hmot na skládku do 1 km</t>
  </si>
  <si>
    <t>Včetně naložení na dopravní prostředek a složení na skládku, bez poplatku za skládku.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</si>
  <si>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</si>
  <si>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</si>
  <si>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</si>
  <si>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</si>
  <si>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</si>
  <si>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</si>
  <si>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979990001R00</t>
  </si>
  <si>
    <t>Poplatek za skládku stavební suti</t>
  </si>
  <si>
    <t>979093111R00</t>
  </si>
  <si>
    <t>Uložení suti na skládku bez zhutnění</t>
  </si>
  <si>
    <t>800-6</t>
  </si>
  <si>
    <t>s hrubým urovnáním,</t>
  </si>
  <si>
    <t>Pol.10</t>
  </si>
  <si>
    <t>Vybudování zařízení staveniště</t>
  </si>
  <si>
    <t xml:space="preserve">náklady na vybudování,provoz a likvidaci zařízení staveniště : </t>
  </si>
  <si>
    <t xml:space="preserve">zřízení a likvidace přípojek energií k objektu ZS : </t>
  </si>
  <si>
    <t xml:space="preserve">projednání povolení vjezdu do objektu s potřebným omezením parkování v okolí : </t>
  </si>
  <si>
    <t xml:space="preserve">v ulici : </t>
  </si>
  <si>
    <t>kpl. : 1</t>
  </si>
  <si>
    <t>Pol.11</t>
  </si>
  <si>
    <t>Ochranná opatření uvnitř objektu</t>
  </si>
  <si>
    <t xml:space="preserve">náklady na zřízení ochrany uvnitř objektu,určených pro : </t>
  </si>
  <si>
    <t xml:space="preserve">dopravu materiálů a odpadů-deskami OSB a pod.včetně : </t>
  </si>
  <si>
    <t xml:space="preserve">demontáže po skončení prací a opravy poškozeného prostoru : </t>
  </si>
  <si>
    <t>Pol.12</t>
  </si>
  <si>
    <t>Celkový úklid</t>
  </si>
  <si>
    <t xml:space="preserve">Náklady na úklidové práce v objektu  po skončení stavebních prací : </t>
  </si>
  <si>
    <t xml:space="preserve"> - globální úklid : </t>
  </si>
  <si>
    <t>Pol.13</t>
  </si>
  <si>
    <t>Provozní vlivy</t>
  </si>
  <si>
    <t xml:space="preserve">Náklady na ztížené podmínky provádění prací tam,kdejsou stavbní : </t>
  </si>
  <si>
    <t xml:space="preserve">práce zcela nebo částečně omezovány provozem jiných osob, : </t>
  </si>
  <si>
    <t xml:space="preserve">povolení vjezdu -  tonáž prostředků dopravy materiálu a odpadu : </t>
  </si>
  <si>
    <t>Pol.1</t>
  </si>
  <si>
    <t>Dokumentace skutečného provedení stavby</t>
  </si>
  <si>
    <t>Pol.2</t>
  </si>
  <si>
    <t>Bezpečnostní a hygienická opatření na staveništi</t>
  </si>
  <si>
    <t xml:space="preserve">Náklady na ochranu staveniště před vstupem nepovolaných osob : </t>
  </si>
  <si>
    <t xml:space="preserve">včetně příslušného značení na venkovních plochách : </t>
  </si>
  <si>
    <t xml:space="preserve">náklady na osvětlení staveniště : </t>
  </si>
  <si>
    <t xml:space="preserve">náklady na vypracování potřebné dokumentace pro rpovoz : </t>
  </si>
  <si>
    <t xml:space="preserve">staveniště z hlediska požární ochrany a z hlediska provozu staveniště : </t>
  </si>
  <si>
    <t>SUM</t>
  </si>
  <si>
    <t>END</t>
  </si>
  <si>
    <t>zpevněná plocha dvora včetně parkoviště : 1,05*286,5</t>
  </si>
  <si>
    <t>sokl objektu,přiléhající k nezpevněnému povrchu dvora : 1*20,1</t>
  </si>
</sst>
</file>

<file path=xl/styles.xml><?xml version="1.0" encoding="utf-8"?>
<styleSheet xmlns="http://schemas.openxmlformats.org/spreadsheetml/2006/main">
  <numFmts count="1">
    <numFmt numFmtId="164" formatCode="#,##0.00000"/>
  </numFmts>
  <fonts count="20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4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0" fillId="0" borderId="6" xfId="0" applyNumberFormat="1" applyBorder="1" applyAlignment="1">
      <alignment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14" fillId="3" borderId="35" xfId="0" applyNumberFormat="1" applyFont="1" applyFill="1" applyBorder="1" applyAlignment="1">
      <alignment vertical="center" wrapText="1" shrinkToFit="1"/>
    </xf>
    <xf numFmtId="4" fontId="14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6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6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6" fillId="0" borderId="38" xfId="0" applyFont="1" applyBorder="1" applyAlignment="1">
      <alignment vertical="top"/>
    </xf>
    <xf numFmtId="49" fontId="16" fillId="0" borderId="39" xfId="0" applyNumberFormat="1" applyFont="1" applyBorder="1" applyAlignment="1">
      <alignment vertical="top"/>
    </xf>
    <xf numFmtId="0" fontId="16" fillId="0" borderId="39" xfId="0" applyFont="1" applyBorder="1" applyAlignment="1">
      <alignment horizontal="center"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2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49" fontId="16" fillId="0" borderId="39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2"/>
  <sheetViews>
    <sheetView tabSelected="1" workbookViewId="0">
      <selection activeCell="A2" sqref="A2:G2"/>
    </sheetView>
  </sheetViews>
  <sheetFormatPr defaultRowHeight="12.75"/>
  <sheetData>
    <row r="1" spans="1:7">
      <c r="A1" s="21" t="s">
        <v>38</v>
      </c>
    </row>
    <row r="2" spans="1:7" ht="57.75" customHeight="1">
      <c r="A2" s="195" t="s">
        <v>39</v>
      </c>
      <c r="B2" s="195"/>
      <c r="C2" s="195"/>
      <c r="D2" s="195"/>
      <c r="E2" s="195"/>
      <c r="F2" s="195"/>
      <c r="G2" s="195"/>
    </row>
  </sheetData>
  <sheetProtection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70"/>
  <sheetViews>
    <sheetView showGridLines="0" topLeftCell="B1" zoomScaleSheetLayoutView="75" workbookViewId="0">
      <selection activeCell="G20" sqref="G20:H20"/>
    </sheetView>
  </sheetViews>
  <sheetFormatPr defaultColWidth="9" defaultRowHeight="12.75"/>
  <cols>
    <col min="1" max="1" width="8.42578125" hidden="1" customWidth="1"/>
    <col min="2" max="2" width="13.42578125" customWidth="1"/>
    <col min="3" max="3" width="7.42578125" style="51" customWidth="1"/>
    <col min="4" max="4" width="13" style="51" customWidth="1"/>
    <col min="5" max="5" width="9.7109375" style="51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>
      <c r="A1" s="47" t="s">
        <v>36</v>
      </c>
      <c r="B1" s="196" t="s">
        <v>41</v>
      </c>
      <c r="C1" s="197"/>
      <c r="D1" s="197"/>
      <c r="E1" s="197"/>
      <c r="F1" s="197"/>
      <c r="G1" s="197"/>
      <c r="H1" s="197"/>
      <c r="I1" s="197"/>
      <c r="J1" s="198"/>
    </row>
    <row r="2" spans="1:15" ht="36" customHeight="1">
      <c r="A2" s="2"/>
      <c r="B2" s="76" t="s">
        <v>22</v>
      </c>
      <c r="C2" s="77"/>
      <c r="D2" s="78" t="s">
        <v>49</v>
      </c>
      <c r="E2" s="205" t="s">
        <v>50</v>
      </c>
      <c r="F2" s="206"/>
      <c r="G2" s="206"/>
      <c r="H2" s="206"/>
      <c r="I2" s="206"/>
      <c r="J2" s="207"/>
      <c r="O2" s="1"/>
    </row>
    <row r="3" spans="1:15" ht="27" customHeight="1">
      <c r="A3" s="2"/>
      <c r="B3" s="79" t="s">
        <v>47</v>
      </c>
      <c r="C3" s="77"/>
      <c r="D3" s="80" t="s">
        <v>45</v>
      </c>
      <c r="E3" s="208" t="s">
        <v>46</v>
      </c>
      <c r="F3" s="209"/>
      <c r="G3" s="209"/>
      <c r="H3" s="209"/>
      <c r="I3" s="209"/>
      <c r="J3" s="210"/>
    </row>
    <row r="4" spans="1:15" ht="23.25" customHeight="1">
      <c r="A4" s="73">
        <v>637</v>
      </c>
      <c r="B4" s="81" t="s">
        <v>48</v>
      </c>
      <c r="C4" s="82"/>
      <c r="D4" s="83" t="s">
        <v>43</v>
      </c>
      <c r="E4" s="218" t="s">
        <v>44</v>
      </c>
      <c r="F4" s="219"/>
      <c r="G4" s="219"/>
      <c r="H4" s="219"/>
      <c r="I4" s="219"/>
      <c r="J4" s="220"/>
    </row>
    <row r="5" spans="1:15" ht="24" customHeight="1">
      <c r="A5" s="2"/>
      <c r="B5" s="31" t="s">
        <v>42</v>
      </c>
      <c r="D5" s="223" t="s">
        <v>51</v>
      </c>
      <c r="E5" s="224"/>
      <c r="F5" s="224"/>
      <c r="G5" s="224"/>
      <c r="H5" s="18" t="s">
        <v>40</v>
      </c>
      <c r="I5" s="84" t="s">
        <v>55</v>
      </c>
      <c r="J5" s="8"/>
    </row>
    <row r="6" spans="1:15" ht="15.75" customHeight="1">
      <c r="A6" s="2"/>
      <c r="B6" s="28"/>
      <c r="C6" s="53"/>
      <c r="D6" s="225" t="s">
        <v>52</v>
      </c>
      <c r="E6" s="226"/>
      <c r="F6" s="226"/>
      <c r="G6" s="226"/>
      <c r="H6" s="18" t="s">
        <v>34</v>
      </c>
      <c r="I6" s="84" t="s">
        <v>56</v>
      </c>
      <c r="J6" s="8"/>
    </row>
    <row r="7" spans="1:15" ht="15.75" customHeight="1">
      <c r="A7" s="2"/>
      <c r="B7" s="29"/>
      <c r="C7" s="54"/>
      <c r="D7" s="74" t="s">
        <v>54</v>
      </c>
      <c r="E7" s="227" t="s">
        <v>53</v>
      </c>
      <c r="F7" s="228"/>
      <c r="G7" s="228"/>
      <c r="H7" s="24"/>
      <c r="I7" s="23"/>
      <c r="J7" s="34"/>
    </row>
    <row r="8" spans="1:15" ht="24" hidden="1" customHeight="1">
      <c r="A8" s="2"/>
      <c r="B8" s="31" t="s">
        <v>20</v>
      </c>
      <c r="D8" s="75" t="s">
        <v>57</v>
      </c>
      <c r="H8" s="18" t="s">
        <v>40</v>
      </c>
      <c r="I8" s="84" t="s">
        <v>61</v>
      </c>
      <c r="J8" s="8"/>
    </row>
    <row r="9" spans="1:15" ht="15.75" hidden="1" customHeight="1">
      <c r="A9" s="2"/>
      <c r="B9" s="2"/>
      <c r="D9" s="75" t="s">
        <v>58</v>
      </c>
      <c r="H9" s="18" t="s">
        <v>34</v>
      </c>
      <c r="I9" s="22"/>
      <c r="J9" s="8"/>
    </row>
    <row r="10" spans="1:15" ht="15.75" hidden="1" customHeight="1">
      <c r="A10" s="2"/>
      <c r="B10" s="35"/>
      <c r="C10" s="54"/>
      <c r="D10" s="74" t="s">
        <v>60</v>
      </c>
      <c r="E10" s="85" t="s">
        <v>59</v>
      </c>
      <c r="F10" s="24"/>
      <c r="G10" s="14"/>
      <c r="H10" s="14"/>
      <c r="I10" s="36"/>
      <c r="J10" s="34"/>
    </row>
    <row r="11" spans="1:15" ht="24" customHeight="1">
      <c r="A11" s="2"/>
      <c r="B11" s="31" t="s">
        <v>19</v>
      </c>
      <c r="D11" s="212"/>
      <c r="E11" s="212"/>
      <c r="F11" s="212"/>
      <c r="G11" s="212"/>
      <c r="H11" s="18" t="s">
        <v>40</v>
      </c>
      <c r="I11" s="87"/>
      <c r="J11" s="8"/>
    </row>
    <row r="12" spans="1:15" ht="15.75" customHeight="1">
      <c r="A12" s="2"/>
      <c r="B12" s="28"/>
      <c r="C12" s="53"/>
      <c r="D12" s="217"/>
      <c r="E12" s="217"/>
      <c r="F12" s="217"/>
      <c r="G12" s="217"/>
      <c r="H12" s="18" t="s">
        <v>34</v>
      </c>
      <c r="I12" s="87"/>
      <c r="J12" s="8"/>
    </row>
    <row r="13" spans="1:15" ht="15.75" customHeight="1">
      <c r="A13" s="2"/>
      <c r="B13" s="29"/>
      <c r="C13" s="54"/>
      <c r="D13" s="86"/>
      <c r="E13" s="221"/>
      <c r="F13" s="222"/>
      <c r="G13" s="222"/>
      <c r="H13" s="19"/>
      <c r="I13" s="23"/>
      <c r="J13" s="34"/>
    </row>
    <row r="14" spans="1:15" ht="24" customHeight="1">
      <c r="A14" s="2"/>
      <c r="B14" s="43" t="s">
        <v>21</v>
      </c>
      <c r="C14" s="55"/>
      <c r="D14" s="56"/>
      <c r="E14" s="57"/>
      <c r="F14" s="44"/>
      <c r="G14" s="44"/>
      <c r="H14" s="45"/>
      <c r="I14" s="44"/>
      <c r="J14" s="46"/>
    </row>
    <row r="15" spans="1:15" ht="32.25" customHeight="1">
      <c r="A15" s="2"/>
      <c r="B15" s="35" t="s">
        <v>32</v>
      </c>
      <c r="C15" s="58"/>
      <c r="D15" s="52"/>
      <c r="E15" s="211"/>
      <c r="F15" s="211"/>
      <c r="G15" s="213"/>
      <c r="H15" s="213"/>
      <c r="I15" s="213" t="s">
        <v>29</v>
      </c>
      <c r="J15" s="214"/>
    </row>
    <row r="16" spans="1:15" ht="23.25" customHeight="1">
      <c r="A16" s="144" t="s">
        <v>24</v>
      </c>
      <c r="B16" s="38" t="s">
        <v>24</v>
      </c>
      <c r="C16" s="59"/>
      <c r="D16" s="60"/>
      <c r="E16" s="202"/>
      <c r="F16" s="203"/>
      <c r="G16" s="202"/>
      <c r="H16" s="203"/>
      <c r="I16" s="202">
        <f>SUMIF(F50:F66,A16,I50:I66)+SUMIF(F50:F66,"PSU",I50:I66)</f>
        <v>0</v>
      </c>
      <c r="J16" s="204"/>
    </row>
    <row r="17" spans="1:10" ht="23.25" customHeight="1">
      <c r="A17" s="144" t="s">
        <v>25</v>
      </c>
      <c r="B17" s="38" t="s">
        <v>25</v>
      </c>
      <c r="C17" s="59"/>
      <c r="D17" s="60"/>
      <c r="E17" s="202"/>
      <c r="F17" s="203"/>
      <c r="G17" s="202"/>
      <c r="H17" s="203"/>
      <c r="I17" s="202">
        <f>SUMIF(F50:F66,A17,I50:I66)</f>
        <v>0</v>
      </c>
      <c r="J17" s="204"/>
    </row>
    <row r="18" spans="1:10" ht="23.25" customHeight="1">
      <c r="A18" s="144" t="s">
        <v>26</v>
      </c>
      <c r="B18" s="38" t="s">
        <v>26</v>
      </c>
      <c r="C18" s="59"/>
      <c r="D18" s="60"/>
      <c r="E18" s="202"/>
      <c r="F18" s="203"/>
      <c r="G18" s="202"/>
      <c r="H18" s="203"/>
      <c r="I18" s="202">
        <f>SUMIF(F50:F66,A18,I50:I66)</f>
        <v>0</v>
      </c>
      <c r="J18" s="204"/>
    </row>
    <row r="19" spans="1:10" ht="23.25" customHeight="1">
      <c r="A19" s="144" t="s">
        <v>98</v>
      </c>
      <c r="B19" s="38" t="s">
        <v>27</v>
      </c>
      <c r="C19" s="59"/>
      <c r="D19" s="60"/>
      <c r="E19" s="202"/>
      <c r="F19" s="203"/>
      <c r="G19" s="202"/>
      <c r="H19" s="203"/>
      <c r="I19" s="202">
        <f>SUMIF(F50:F66,A19,I50:I66)</f>
        <v>0</v>
      </c>
      <c r="J19" s="204"/>
    </row>
    <row r="20" spans="1:10" ht="23.25" customHeight="1">
      <c r="A20" s="144" t="s">
        <v>99</v>
      </c>
      <c r="B20" s="38" t="s">
        <v>28</v>
      </c>
      <c r="C20" s="59"/>
      <c r="D20" s="60"/>
      <c r="E20" s="202"/>
      <c r="F20" s="203"/>
      <c r="G20" s="202"/>
      <c r="H20" s="203"/>
      <c r="I20" s="202">
        <f>SUMIF(F50:F66,A20,I50:I66)</f>
        <v>0</v>
      </c>
      <c r="J20" s="204"/>
    </row>
    <row r="21" spans="1:10" ht="23.25" customHeight="1">
      <c r="A21" s="2"/>
      <c r="B21" s="48" t="s">
        <v>29</v>
      </c>
      <c r="C21" s="61"/>
      <c r="D21" s="62"/>
      <c r="E21" s="215"/>
      <c r="F21" s="216"/>
      <c r="G21" s="215"/>
      <c r="H21" s="216"/>
      <c r="I21" s="215">
        <f>SUM(I16:J20)</f>
        <v>0</v>
      </c>
      <c r="J21" s="234"/>
    </row>
    <row r="22" spans="1:10" ht="33" customHeight="1">
      <c r="A22" s="2"/>
      <c r="B22" s="42" t="s">
        <v>33</v>
      </c>
      <c r="C22" s="59"/>
      <c r="D22" s="60"/>
      <c r="E22" s="63"/>
      <c r="F22" s="39"/>
      <c r="G22" s="33"/>
      <c r="H22" s="33"/>
      <c r="I22" s="33"/>
      <c r="J22" s="40"/>
    </row>
    <row r="23" spans="1:10" ht="23.25" customHeight="1">
      <c r="A23" s="2"/>
      <c r="B23" s="38" t="s">
        <v>12</v>
      </c>
      <c r="C23" s="59"/>
      <c r="D23" s="60"/>
      <c r="E23" s="64">
        <v>15</v>
      </c>
      <c r="F23" s="39" t="s">
        <v>0</v>
      </c>
      <c r="G23" s="232">
        <f>ZakladDPHSniVypocet</f>
        <v>0</v>
      </c>
      <c r="H23" s="233"/>
      <c r="I23" s="233"/>
      <c r="J23" s="40" t="str">
        <f t="shared" ref="J23:J28" si="0">Mena</f>
        <v>CZK</v>
      </c>
    </row>
    <row r="24" spans="1:10" ht="23.25" hidden="1" customHeight="1">
      <c r="A24" s="2"/>
      <c r="B24" s="38" t="s">
        <v>13</v>
      </c>
      <c r="C24" s="59"/>
      <c r="D24" s="60"/>
      <c r="E24" s="64">
        <f>SazbaDPH1</f>
        <v>15</v>
      </c>
      <c r="F24" s="39" t="s">
        <v>0</v>
      </c>
      <c r="G24" s="230">
        <v>0</v>
      </c>
      <c r="H24" s="231"/>
      <c r="I24" s="231"/>
      <c r="J24" s="40" t="str">
        <f t="shared" si="0"/>
        <v>CZK</v>
      </c>
    </row>
    <row r="25" spans="1:10" ht="23.25" customHeight="1">
      <c r="A25" s="2"/>
      <c r="B25" s="38" t="s">
        <v>14</v>
      </c>
      <c r="C25" s="59"/>
      <c r="D25" s="60"/>
      <c r="E25" s="64">
        <v>21</v>
      </c>
      <c r="F25" s="39" t="s">
        <v>0</v>
      </c>
      <c r="G25" s="232">
        <f>ZakladDPHZaklVypocet</f>
        <v>0</v>
      </c>
      <c r="H25" s="233"/>
      <c r="I25" s="233"/>
      <c r="J25" s="40" t="str">
        <f t="shared" si="0"/>
        <v>CZK</v>
      </c>
    </row>
    <row r="26" spans="1:10" ht="23.25" hidden="1" customHeight="1">
      <c r="A26" s="2"/>
      <c r="B26" s="32" t="s">
        <v>15</v>
      </c>
      <c r="C26" s="65"/>
      <c r="D26" s="52"/>
      <c r="E26" s="66">
        <f>SazbaDPH2</f>
        <v>21</v>
      </c>
      <c r="F26" s="30" t="s">
        <v>0</v>
      </c>
      <c r="G26" s="199">
        <v>176773</v>
      </c>
      <c r="H26" s="200"/>
      <c r="I26" s="200"/>
      <c r="J26" s="37" t="str">
        <f t="shared" si="0"/>
        <v>CZK</v>
      </c>
    </row>
    <row r="27" spans="1:10" ht="23.25" customHeight="1" thickBot="1">
      <c r="A27" s="2">
        <f>ZakladDPHSni+ZakladDPHZakl</f>
        <v>0</v>
      </c>
      <c r="B27" s="31" t="s">
        <v>4</v>
      </c>
      <c r="C27" s="67"/>
      <c r="D27" s="68"/>
      <c r="E27" s="67"/>
      <c r="F27" s="16"/>
      <c r="G27" s="201">
        <f>CenaCelkemBezDPH-(ZakladDPHSni+ZakladDPHZakl)</f>
        <v>0</v>
      </c>
      <c r="H27" s="201"/>
      <c r="I27" s="201"/>
      <c r="J27" s="41" t="str">
        <f t="shared" si="0"/>
        <v>CZK</v>
      </c>
    </row>
    <row r="28" spans="1:10" ht="27.75" customHeight="1" thickBot="1">
      <c r="A28" s="2">
        <f>(A27-INT(A27))*100</f>
        <v>0</v>
      </c>
      <c r="B28" s="118" t="s">
        <v>23</v>
      </c>
      <c r="C28" s="119"/>
      <c r="D28" s="119"/>
      <c r="E28" s="120"/>
      <c r="F28" s="121"/>
      <c r="G28" s="235">
        <f>IF(A28&gt;50, ROUNDUP(A27, 0), ROUNDDOWN(A27, 0))</f>
        <v>0</v>
      </c>
      <c r="H28" s="236"/>
      <c r="I28" s="236"/>
      <c r="J28" s="122" t="str">
        <f t="shared" si="0"/>
        <v>CZK</v>
      </c>
    </row>
    <row r="29" spans="1:10" ht="27.75" hidden="1" customHeight="1" thickBot="1">
      <c r="A29" s="2"/>
      <c r="B29" s="118" t="s">
        <v>35</v>
      </c>
      <c r="C29" s="123"/>
      <c r="D29" s="123"/>
      <c r="E29" s="123"/>
      <c r="F29" s="124"/>
      <c r="G29" s="235">
        <f>ZakladDPHSni+DPHSni+ZakladDPHZakl+DPHZakl+Zaokrouhleni</f>
        <v>176773</v>
      </c>
      <c r="H29" s="235"/>
      <c r="I29" s="235"/>
      <c r="J29" s="125" t="s">
        <v>65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69" t="s">
        <v>11</v>
      </c>
      <c r="D32" s="70"/>
      <c r="E32" s="70"/>
      <c r="F32" s="15" t="s">
        <v>10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1"/>
      <c r="D34" s="237"/>
      <c r="E34" s="238"/>
      <c r="G34" s="239"/>
      <c r="H34" s="240"/>
      <c r="I34" s="240"/>
      <c r="J34" s="25"/>
    </row>
    <row r="35" spans="1:10" ht="12.75" customHeight="1">
      <c r="A35" s="2"/>
      <c r="B35" s="2"/>
      <c r="D35" s="229" t="s">
        <v>2</v>
      </c>
      <c r="E35" s="229"/>
      <c r="H35" s="10" t="s">
        <v>3</v>
      </c>
      <c r="J35" s="9"/>
    </row>
    <row r="36" spans="1:10" ht="13.5" customHeight="1" thickBot="1">
      <c r="A36" s="11"/>
      <c r="B36" s="11"/>
      <c r="C36" s="72"/>
      <c r="D36" s="72"/>
      <c r="E36" s="72"/>
      <c r="F36" s="12"/>
      <c r="G36" s="12"/>
      <c r="H36" s="12"/>
      <c r="I36" s="12"/>
      <c r="J36" s="13"/>
    </row>
    <row r="37" spans="1:10" ht="27" hidden="1" customHeight="1">
      <c r="B37" s="91" t="s">
        <v>16</v>
      </c>
      <c r="C37" s="92"/>
      <c r="D37" s="92"/>
      <c r="E37" s="92"/>
      <c r="F37" s="93"/>
      <c r="G37" s="93"/>
      <c r="H37" s="93"/>
      <c r="I37" s="93"/>
      <c r="J37" s="94"/>
    </row>
    <row r="38" spans="1:10" ht="25.5" hidden="1" customHeight="1">
      <c r="A38" s="90" t="s">
        <v>37</v>
      </c>
      <c r="B38" s="95" t="s">
        <v>17</v>
      </c>
      <c r="C38" s="96" t="s">
        <v>5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18</v>
      </c>
      <c r="I38" s="99" t="s">
        <v>1</v>
      </c>
      <c r="J38" s="100" t="s">
        <v>0</v>
      </c>
    </row>
    <row r="39" spans="1:10" ht="25.5" hidden="1" customHeight="1">
      <c r="A39" s="90">
        <v>1</v>
      </c>
      <c r="B39" s="101" t="s">
        <v>62</v>
      </c>
      <c r="C39" s="241"/>
      <c r="D39" s="241"/>
      <c r="E39" s="241"/>
      <c r="F39" s="102">
        <f>'01 1 Pol'!AE190</f>
        <v>0</v>
      </c>
      <c r="G39" s="103">
        <f>'01 1 Pol'!AF190</f>
        <v>0</v>
      </c>
      <c r="H39" s="104"/>
      <c r="I39" s="105">
        <f>F39+G39+H39</f>
        <v>0</v>
      </c>
      <c r="J39" s="106" t="str">
        <f>IF(CenaCelkemVypocet=0,"",I39/CenaCelkemVypocet*100)</f>
        <v/>
      </c>
    </row>
    <row r="40" spans="1:10" ht="25.5" hidden="1" customHeight="1">
      <c r="A40" s="90">
        <v>2</v>
      </c>
      <c r="B40" s="107"/>
      <c r="C40" s="242" t="s">
        <v>63</v>
      </c>
      <c r="D40" s="242"/>
      <c r="E40" s="242"/>
      <c r="F40" s="108"/>
      <c r="G40" s="109"/>
      <c r="H40" s="109"/>
      <c r="I40" s="110">
        <f>F40+G40+H40</f>
        <v>0</v>
      </c>
      <c r="J40" s="111" t="str">
        <f>IF(CenaCelkemVypocet=0,"",I40/CenaCelkemVypocet*100)</f>
        <v/>
      </c>
    </row>
    <row r="41" spans="1:10" ht="25.5" hidden="1" customHeight="1">
      <c r="A41" s="90">
        <v>2</v>
      </c>
      <c r="B41" s="107" t="s">
        <v>45</v>
      </c>
      <c r="C41" s="242" t="s">
        <v>46</v>
      </c>
      <c r="D41" s="242"/>
      <c r="E41" s="242"/>
      <c r="F41" s="108">
        <f>'01 1 Pol'!AE190</f>
        <v>0</v>
      </c>
      <c r="G41" s="109">
        <f>'01 1 Pol'!AF190</f>
        <v>0</v>
      </c>
      <c r="H41" s="109"/>
      <c r="I41" s="110">
        <f>F41+G41+H41</f>
        <v>0</v>
      </c>
      <c r="J41" s="111" t="str">
        <f>IF(CenaCelkemVypocet=0,"",I41/CenaCelkemVypocet*100)</f>
        <v/>
      </c>
    </row>
    <row r="42" spans="1:10" ht="25.5" hidden="1" customHeight="1">
      <c r="A42" s="90">
        <v>3</v>
      </c>
      <c r="B42" s="112" t="s">
        <v>43</v>
      </c>
      <c r="C42" s="241" t="s">
        <v>44</v>
      </c>
      <c r="D42" s="241"/>
      <c r="E42" s="241"/>
      <c r="F42" s="113">
        <f>'01 1 Pol'!AE190</f>
        <v>0</v>
      </c>
      <c r="G42" s="104">
        <f>'01 1 Pol'!AF190</f>
        <v>0</v>
      </c>
      <c r="H42" s="104"/>
      <c r="I42" s="105">
        <f>F42+G42+H42</f>
        <v>0</v>
      </c>
      <c r="J42" s="106" t="str">
        <f>IF(CenaCelkemVypocet=0,"",I42/CenaCelkemVypocet*100)</f>
        <v/>
      </c>
    </row>
    <row r="43" spans="1:10" ht="25.5" hidden="1" customHeight="1">
      <c r="A43" s="90"/>
      <c r="B43" s="243" t="s">
        <v>64</v>
      </c>
      <c r="C43" s="244"/>
      <c r="D43" s="244"/>
      <c r="E43" s="244"/>
      <c r="F43" s="114">
        <f>SUMIF(A39:A42,"=1",F39:F42)</f>
        <v>0</v>
      </c>
      <c r="G43" s="115">
        <f>SUMIF(A39:A42,"=1",G39:G42)</f>
        <v>0</v>
      </c>
      <c r="H43" s="115">
        <f>SUMIF(A39:A42,"=1",H39:H42)</f>
        <v>0</v>
      </c>
      <c r="I43" s="116">
        <f>SUMIF(A39:A42,"=1",I39:I42)</f>
        <v>0</v>
      </c>
      <c r="J43" s="117">
        <f>SUMIF(A39:A42,"=1",J39:J42)</f>
        <v>0</v>
      </c>
    </row>
    <row r="47" spans="1:10" ht="15.75">
      <c r="B47" s="126" t="s">
        <v>66</v>
      </c>
    </row>
    <row r="49" spans="1:10" ht="25.5" customHeight="1">
      <c r="A49" s="128"/>
      <c r="B49" s="131" t="s">
        <v>17</v>
      </c>
      <c r="C49" s="131" t="s">
        <v>5</v>
      </c>
      <c r="D49" s="132"/>
      <c r="E49" s="132"/>
      <c r="F49" s="133" t="s">
        <v>67</v>
      </c>
      <c r="G49" s="133"/>
      <c r="H49" s="133"/>
      <c r="I49" s="133" t="s">
        <v>29</v>
      </c>
      <c r="J49" s="133" t="s">
        <v>0</v>
      </c>
    </row>
    <row r="50" spans="1:10" ht="36.75" customHeight="1">
      <c r="A50" s="129"/>
      <c r="B50" s="134" t="s">
        <v>43</v>
      </c>
      <c r="C50" s="245" t="s">
        <v>68</v>
      </c>
      <c r="D50" s="246"/>
      <c r="E50" s="246"/>
      <c r="F50" s="142" t="s">
        <v>24</v>
      </c>
      <c r="G50" s="135"/>
      <c r="H50" s="135"/>
      <c r="I50" s="135">
        <f>'01 1 Pol'!G8</f>
        <v>0</v>
      </c>
      <c r="J50" s="140" t="str">
        <f>IF(I67=0,"",I50/I67*100)</f>
        <v/>
      </c>
    </row>
    <row r="51" spans="1:10" ht="36.75" customHeight="1">
      <c r="A51" s="129"/>
      <c r="B51" s="134" t="s">
        <v>69</v>
      </c>
      <c r="C51" s="245" t="s">
        <v>70</v>
      </c>
      <c r="D51" s="246"/>
      <c r="E51" s="246"/>
      <c r="F51" s="142" t="s">
        <v>24</v>
      </c>
      <c r="G51" s="135"/>
      <c r="H51" s="135"/>
      <c r="I51" s="135">
        <f>'01 1 Pol'!G39</f>
        <v>0</v>
      </c>
      <c r="J51" s="140" t="str">
        <f>IF(I67=0,"",I51/I67*100)</f>
        <v/>
      </c>
    </row>
    <row r="52" spans="1:10" ht="36.75" customHeight="1">
      <c r="A52" s="129"/>
      <c r="B52" s="134" t="s">
        <v>71</v>
      </c>
      <c r="C52" s="245" t="s">
        <v>72</v>
      </c>
      <c r="D52" s="246"/>
      <c r="E52" s="246"/>
      <c r="F52" s="142" t="s">
        <v>24</v>
      </c>
      <c r="G52" s="135"/>
      <c r="H52" s="135"/>
      <c r="I52" s="135">
        <f>'01 1 Pol'!G43</f>
        <v>0</v>
      </c>
      <c r="J52" s="140" t="str">
        <f>IF(I67=0,"",I52/I67*100)</f>
        <v/>
      </c>
    </row>
    <row r="53" spans="1:10" ht="36.75" customHeight="1">
      <c r="A53" s="129"/>
      <c r="B53" s="134" t="s">
        <v>73</v>
      </c>
      <c r="C53" s="245" t="s">
        <v>74</v>
      </c>
      <c r="D53" s="246"/>
      <c r="E53" s="246"/>
      <c r="F53" s="142" t="s">
        <v>24</v>
      </c>
      <c r="G53" s="135"/>
      <c r="H53" s="135"/>
      <c r="I53" s="135">
        <f>'01 1 Pol'!G50</f>
        <v>0</v>
      </c>
      <c r="J53" s="140" t="str">
        <f>IF(I67=0,"",I53/I67*100)</f>
        <v/>
      </c>
    </row>
    <row r="54" spans="1:10" ht="36.75" customHeight="1">
      <c r="A54" s="129"/>
      <c r="B54" s="134" t="s">
        <v>75</v>
      </c>
      <c r="C54" s="245" t="s">
        <v>76</v>
      </c>
      <c r="D54" s="246"/>
      <c r="E54" s="246"/>
      <c r="F54" s="142" t="s">
        <v>24</v>
      </c>
      <c r="G54" s="135"/>
      <c r="H54" s="135"/>
      <c r="I54" s="135">
        <f>'01 1 Pol'!G68</f>
        <v>0</v>
      </c>
      <c r="J54" s="140" t="str">
        <f>IF(I67=0,"",I54/I67*100)</f>
        <v/>
      </c>
    </row>
    <row r="55" spans="1:10" ht="36.75" customHeight="1">
      <c r="A55" s="129"/>
      <c r="B55" s="134" t="s">
        <v>77</v>
      </c>
      <c r="C55" s="245" t="s">
        <v>78</v>
      </c>
      <c r="D55" s="246"/>
      <c r="E55" s="246"/>
      <c r="F55" s="142" t="s">
        <v>24</v>
      </c>
      <c r="G55" s="135"/>
      <c r="H55" s="135"/>
      <c r="I55" s="135">
        <f>'01 1 Pol'!G70</f>
        <v>0</v>
      </c>
      <c r="J55" s="140" t="str">
        <f>IF(I67=0,"",I55/I67*100)</f>
        <v/>
      </c>
    </row>
    <row r="56" spans="1:10" ht="36.75" customHeight="1">
      <c r="A56" s="129"/>
      <c r="B56" s="134" t="s">
        <v>79</v>
      </c>
      <c r="C56" s="245" t="s">
        <v>80</v>
      </c>
      <c r="D56" s="246"/>
      <c r="E56" s="246"/>
      <c r="F56" s="142" t="s">
        <v>24</v>
      </c>
      <c r="G56" s="135"/>
      <c r="H56" s="135"/>
      <c r="I56" s="135">
        <f>'01 1 Pol'!G90</f>
        <v>0</v>
      </c>
      <c r="J56" s="140" t="str">
        <f>IF(I67=0,"",I56/I67*100)</f>
        <v/>
      </c>
    </row>
    <row r="57" spans="1:10" ht="36.75" customHeight="1">
      <c r="A57" s="129"/>
      <c r="B57" s="134" t="s">
        <v>81</v>
      </c>
      <c r="C57" s="245" t="s">
        <v>82</v>
      </c>
      <c r="D57" s="246"/>
      <c r="E57" s="246"/>
      <c r="F57" s="142" t="s">
        <v>24</v>
      </c>
      <c r="G57" s="135"/>
      <c r="H57" s="135"/>
      <c r="I57" s="135">
        <f>'01 1 Pol'!G95</f>
        <v>0</v>
      </c>
      <c r="J57" s="140" t="str">
        <f>IF(I67=0,"",I57/I67*100)</f>
        <v/>
      </c>
    </row>
    <row r="58" spans="1:10" ht="36.75" customHeight="1">
      <c r="A58" s="129"/>
      <c r="B58" s="134" t="s">
        <v>83</v>
      </c>
      <c r="C58" s="245" t="s">
        <v>84</v>
      </c>
      <c r="D58" s="246"/>
      <c r="E58" s="246"/>
      <c r="F58" s="142" t="s">
        <v>24</v>
      </c>
      <c r="G58" s="135"/>
      <c r="H58" s="135"/>
      <c r="I58" s="135">
        <f>'01 1 Pol'!G107</f>
        <v>0</v>
      </c>
      <c r="J58" s="140" t="str">
        <f>IF(I67=0,"",I58/I67*100)</f>
        <v/>
      </c>
    </row>
    <row r="59" spans="1:10" ht="36.75" customHeight="1">
      <c r="A59" s="129"/>
      <c r="B59" s="134" t="s">
        <v>85</v>
      </c>
      <c r="C59" s="245" t="s">
        <v>86</v>
      </c>
      <c r="D59" s="246"/>
      <c r="E59" s="246"/>
      <c r="F59" s="142" t="s">
        <v>24</v>
      </c>
      <c r="G59" s="135"/>
      <c r="H59" s="135"/>
      <c r="I59" s="135">
        <f>'01 1 Pol'!G117</f>
        <v>0</v>
      </c>
      <c r="J59" s="140" t="str">
        <f>IF(I67=0,"",I59/I67*100)</f>
        <v/>
      </c>
    </row>
    <row r="60" spans="1:10" ht="36.75" customHeight="1">
      <c r="A60" s="129"/>
      <c r="B60" s="134" t="s">
        <v>87</v>
      </c>
      <c r="C60" s="245" t="s">
        <v>88</v>
      </c>
      <c r="D60" s="246"/>
      <c r="E60" s="246"/>
      <c r="F60" s="142" t="s">
        <v>25</v>
      </c>
      <c r="G60" s="135"/>
      <c r="H60" s="135"/>
      <c r="I60" s="135">
        <f>'01 1 Pol'!G120</f>
        <v>0</v>
      </c>
      <c r="J60" s="140" t="str">
        <f>IF(I67=0,"",I60/I67*100)</f>
        <v/>
      </c>
    </row>
    <row r="61" spans="1:10" ht="36.75" customHeight="1">
      <c r="A61" s="129"/>
      <c r="B61" s="134" t="s">
        <v>89</v>
      </c>
      <c r="C61" s="245" t="s">
        <v>90</v>
      </c>
      <c r="D61" s="246"/>
      <c r="E61" s="246"/>
      <c r="F61" s="142" t="s">
        <v>25</v>
      </c>
      <c r="G61" s="135"/>
      <c r="H61" s="135"/>
      <c r="I61" s="135">
        <f>'01 1 Pol'!G122</f>
        <v>0</v>
      </c>
      <c r="J61" s="140" t="str">
        <f>IF(I67=0,"",I61/I67*100)</f>
        <v/>
      </c>
    </row>
    <row r="62" spans="1:10" ht="36.75" customHeight="1">
      <c r="A62" s="129"/>
      <c r="B62" s="134" t="s">
        <v>91</v>
      </c>
      <c r="C62" s="245" t="s">
        <v>92</v>
      </c>
      <c r="D62" s="246"/>
      <c r="E62" s="246"/>
      <c r="F62" s="142" t="s">
        <v>25</v>
      </c>
      <c r="G62" s="135"/>
      <c r="H62" s="135"/>
      <c r="I62" s="135">
        <f>'01 1 Pol'!G129</f>
        <v>0</v>
      </c>
      <c r="J62" s="140" t="str">
        <f>IF(I67=0,"",I62/I67*100)</f>
        <v/>
      </c>
    </row>
    <row r="63" spans="1:10" ht="36.75" customHeight="1">
      <c r="A63" s="129"/>
      <c r="B63" s="134" t="s">
        <v>93</v>
      </c>
      <c r="C63" s="245" t="s">
        <v>94</v>
      </c>
      <c r="D63" s="246"/>
      <c r="E63" s="246"/>
      <c r="F63" s="142" t="s">
        <v>25</v>
      </c>
      <c r="G63" s="135"/>
      <c r="H63" s="135"/>
      <c r="I63" s="135">
        <f>'01 1 Pol'!G135</f>
        <v>0</v>
      </c>
      <c r="J63" s="140" t="str">
        <f>IF(I67=0,"",I63/I67*100)</f>
        <v/>
      </c>
    </row>
    <row r="64" spans="1:10" ht="36.75" customHeight="1">
      <c r="A64" s="129"/>
      <c r="B64" s="134" t="s">
        <v>95</v>
      </c>
      <c r="C64" s="245" t="s">
        <v>96</v>
      </c>
      <c r="D64" s="246"/>
      <c r="E64" s="246"/>
      <c r="F64" s="142" t="s">
        <v>97</v>
      </c>
      <c r="G64" s="135"/>
      <c r="H64" s="135"/>
      <c r="I64" s="135">
        <f>'01 1 Pol'!G148</f>
        <v>0</v>
      </c>
      <c r="J64" s="140" t="str">
        <f>IF(I67=0,"",I64/I67*100)</f>
        <v/>
      </c>
    </row>
    <row r="65" spans="1:10" ht="36.75" customHeight="1">
      <c r="A65" s="129"/>
      <c r="B65" s="134" t="s">
        <v>98</v>
      </c>
      <c r="C65" s="245" t="s">
        <v>27</v>
      </c>
      <c r="D65" s="246"/>
      <c r="E65" s="246"/>
      <c r="F65" s="142" t="s">
        <v>98</v>
      </c>
      <c r="G65" s="135"/>
      <c r="H65" s="135"/>
      <c r="I65" s="135">
        <f>'01 1 Pol'!G159</f>
        <v>0</v>
      </c>
      <c r="J65" s="140" t="str">
        <f>IF(I67=0,"",I65/I67*100)</f>
        <v/>
      </c>
    </row>
    <row r="66" spans="1:10" ht="36.75" customHeight="1">
      <c r="A66" s="129"/>
      <c r="B66" s="134" t="s">
        <v>99</v>
      </c>
      <c r="C66" s="245" t="s">
        <v>28</v>
      </c>
      <c r="D66" s="246"/>
      <c r="E66" s="246"/>
      <c r="F66" s="142" t="s">
        <v>99</v>
      </c>
      <c r="G66" s="135"/>
      <c r="H66" s="135"/>
      <c r="I66" s="135">
        <f>'01 1 Pol'!G180</f>
        <v>0</v>
      </c>
      <c r="J66" s="140" t="str">
        <f>IF(I67=0,"",I66/I67*100)</f>
        <v/>
      </c>
    </row>
    <row r="67" spans="1:10" ht="25.5" customHeight="1">
      <c r="A67" s="130"/>
      <c r="B67" s="136" t="s">
        <v>1</v>
      </c>
      <c r="C67" s="137"/>
      <c r="D67" s="138"/>
      <c r="E67" s="138"/>
      <c r="F67" s="143"/>
      <c r="G67" s="139"/>
      <c r="H67" s="139"/>
      <c r="I67" s="139">
        <f>SUM(I50:I66)</f>
        <v>0</v>
      </c>
      <c r="J67" s="141">
        <f>SUM(J50:J66)</f>
        <v>0</v>
      </c>
    </row>
    <row r="68" spans="1:10">
      <c r="F68" s="88"/>
      <c r="G68" s="88"/>
      <c r="H68" s="88"/>
      <c r="I68" s="88"/>
      <c r="J68" s="89"/>
    </row>
    <row r="69" spans="1:10">
      <c r="F69" s="88"/>
      <c r="G69" s="88"/>
      <c r="H69" s="88"/>
      <c r="I69" s="88"/>
      <c r="J69" s="89"/>
    </row>
    <row r="70" spans="1:10">
      <c r="F70" s="88"/>
      <c r="G70" s="88"/>
      <c r="H70" s="88"/>
      <c r="I70" s="88"/>
      <c r="J70" s="89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3">
    <mergeCell ref="C65:E65"/>
    <mergeCell ref="C66:E66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>
      <c r="A1" s="247" t="s">
        <v>6</v>
      </c>
      <c r="B1" s="247"/>
      <c r="C1" s="248"/>
      <c r="D1" s="247"/>
      <c r="E1" s="247"/>
      <c r="F1" s="247"/>
      <c r="G1" s="247"/>
    </row>
    <row r="2" spans="1:7" ht="24.95" customHeight="1">
      <c r="A2" s="50" t="s">
        <v>7</v>
      </c>
      <c r="B2" s="49"/>
      <c r="C2" s="249"/>
      <c r="D2" s="249"/>
      <c r="E2" s="249"/>
      <c r="F2" s="249"/>
      <c r="G2" s="250"/>
    </row>
    <row r="3" spans="1:7" ht="24.95" customHeight="1">
      <c r="A3" s="50" t="s">
        <v>8</v>
      </c>
      <c r="B3" s="49"/>
      <c r="C3" s="249"/>
      <c r="D3" s="249"/>
      <c r="E3" s="249"/>
      <c r="F3" s="249"/>
      <c r="G3" s="250"/>
    </row>
    <row r="4" spans="1:7" ht="24.95" customHeight="1">
      <c r="A4" s="50" t="s">
        <v>9</v>
      </c>
      <c r="B4" s="49"/>
      <c r="C4" s="249"/>
      <c r="D4" s="249"/>
      <c r="E4" s="249"/>
      <c r="F4" s="249"/>
      <c r="G4" s="250"/>
    </row>
    <row r="5" spans="1:7">
      <c r="B5" s="4"/>
      <c r="C5" s="5"/>
      <c r="D5" s="6"/>
    </row>
  </sheetData>
  <sheetProtection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activeCell="U1" sqref="U1:X1048576"/>
    </sheetView>
  </sheetViews>
  <sheetFormatPr defaultRowHeight="12.75" outlineLevelRow="1"/>
  <cols>
    <col min="1" max="1" width="3.42578125" customWidth="1"/>
    <col min="2" max="2" width="12.5703125" style="127" customWidth="1"/>
    <col min="3" max="3" width="63.28515625" style="12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9.140625" hidden="1" customWidth="1"/>
    <col min="18" max="18" width="6.85546875" customWidth="1"/>
    <col min="20" max="20" width="8.42578125" customWidth="1"/>
    <col min="21" max="24" width="9.140625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>
      <c r="A1" s="253" t="s">
        <v>100</v>
      </c>
      <c r="B1" s="253"/>
      <c r="C1" s="253"/>
      <c r="D1" s="253"/>
      <c r="E1" s="253"/>
      <c r="F1" s="253"/>
      <c r="G1" s="253"/>
      <c r="AG1" t="s">
        <v>101</v>
      </c>
    </row>
    <row r="2" spans="1:60" ht="24.95" customHeight="1">
      <c r="A2" s="145" t="s">
        <v>7</v>
      </c>
      <c r="B2" s="49" t="s">
        <v>49</v>
      </c>
      <c r="C2" s="254" t="s">
        <v>50</v>
      </c>
      <c r="D2" s="255"/>
      <c r="E2" s="255"/>
      <c r="F2" s="255"/>
      <c r="G2" s="256"/>
      <c r="AG2" t="s">
        <v>102</v>
      </c>
    </row>
    <row r="3" spans="1:60" ht="24.95" customHeight="1">
      <c r="A3" s="145" t="s">
        <v>8</v>
      </c>
      <c r="B3" s="49" t="s">
        <v>45</v>
      </c>
      <c r="C3" s="254" t="s">
        <v>46</v>
      </c>
      <c r="D3" s="255"/>
      <c r="E3" s="255"/>
      <c r="F3" s="255"/>
      <c r="G3" s="256"/>
      <c r="AC3" s="127" t="s">
        <v>102</v>
      </c>
      <c r="AG3" t="s">
        <v>103</v>
      </c>
    </row>
    <row r="4" spans="1:60" ht="24.95" customHeight="1">
      <c r="A4" s="146" t="s">
        <v>9</v>
      </c>
      <c r="B4" s="147" t="s">
        <v>43</v>
      </c>
      <c r="C4" s="257" t="s">
        <v>44</v>
      </c>
      <c r="D4" s="258"/>
      <c r="E4" s="258"/>
      <c r="F4" s="258"/>
      <c r="G4" s="259"/>
      <c r="AG4" t="s">
        <v>104</v>
      </c>
    </row>
    <row r="5" spans="1:60">
      <c r="D5" s="10"/>
    </row>
    <row r="6" spans="1:60" ht="38.25">
      <c r="A6" s="149" t="s">
        <v>105</v>
      </c>
      <c r="B6" s="151" t="s">
        <v>106</v>
      </c>
      <c r="C6" s="151" t="s">
        <v>107</v>
      </c>
      <c r="D6" s="150" t="s">
        <v>108</v>
      </c>
      <c r="E6" s="149" t="s">
        <v>109</v>
      </c>
      <c r="F6" s="148" t="s">
        <v>110</v>
      </c>
      <c r="G6" s="149" t="s">
        <v>29</v>
      </c>
      <c r="H6" s="152" t="s">
        <v>30</v>
      </c>
      <c r="I6" s="152" t="s">
        <v>111</v>
      </c>
      <c r="J6" s="152" t="s">
        <v>31</v>
      </c>
      <c r="K6" s="152" t="s">
        <v>112</v>
      </c>
      <c r="L6" s="152" t="s">
        <v>113</v>
      </c>
      <c r="M6" s="152" t="s">
        <v>114</v>
      </c>
      <c r="N6" s="152" t="s">
        <v>115</v>
      </c>
      <c r="O6" s="152" t="s">
        <v>116</v>
      </c>
      <c r="P6" s="152" t="s">
        <v>117</v>
      </c>
      <c r="Q6" s="152" t="s">
        <v>118</v>
      </c>
      <c r="R6" s="152" t="s">
        <v>119</v>
      </c>
      <c r="S6" s="152" t="s">
        <v>120</v>
      </c>
      <c r="T6" s="152" t="s">
        <v>121</v>
      </c>
      <c r="U6" s="152" t="s">
        <v>122</v>
      </c>
      <c r="V6" s="152" t="s">
        <v>123</v>
      </c>
      <c r="W6" s="152" t="s">
        <v>124</v>
      </c>
      <c r="X6" s="152" t="s">
        <v>125</v>
      </c>
    </row>
    <row r="7" spans="1:60" hidden="1">
      <c r="A7" s="3"/>
      <c r="B7" s="4"/>
      <c r="C7" s="4"/>
      <c r="D7" s="6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</row>
    <row r="8" spans="1:60">
      <c r="A8" s="166" t="s">
        <v>126</v>
      </c>
      <c r="B8" s="167" t="s">
        <v>43</v>
      </c>
      <c r="C8" s="188" t="s">
        <v>68</v>
      </c>
      <c r="D8" s="168"/>
      <c r="E8" s="169"/>
      <c r="F8" s="170"/>
      <c r="G8" s="170">
        <f>SUMIF(AG9:AG38,"&lt;&gt;NOR",G9:G38)</f>
        <v>0</v>
      </c>
      <c r="H8" s="170"/>
      <c r="I8" s="170">
        <f>SUM(I9:I38)</f>
        <v>0</v>
      </c>
      <c r="J8" s="170"/>
      <c r="K8" s="170">
        <f>SUM(K9:K38)</f>
        <v>0</v>
      </c>
      <c r="L8" s="170"/>
      <c r="M8" s="170">
        <f>SUM(M9:M38)</f>
        <v>0</v>
      </c>
      <c r="N8" s="170"/>
      <c r="O8" s="170">
        <f>SUM(O9:O38)</f>
        <v>1.59</v>
      </c>
      <c r="P8" s="170"/>
      <c r="Q8" s="170">
        <f>SUM(Q9:Q38)</f>
        <v>65.17</v>
      </c>
      <c r="R8" s="170"/>
      <c r="S8" s="170"/>
      <c r="T8" s="171"/>
      <c r="U8" s="165"/>
      <c r="V8" s="165">
        <f>SUM(V9:V38)</f>
        <v>93.14</v>
      </c>
      <c r="W8" s="165"/>
      <c r="X8" s="165"/>
      <c r="AG8" t="s">
        <v>127</v>
      </c>
    </row>
    <row r="9" spans="1:60" ht="22.5" outlineLevel="1">
      <c r="A9" s="179">
        <v>1</v>
      </c>
      <c r="B9" s="180" t="s">
        <v>128</v>
      </c>
      <c r="C9" s="189" t="s">
        <v>129</v>
      </c>
      <c r="D9" s="181" t="s">
        <v>130</v>
      </c>
      <c r="E9" s="182">
        <v>186.2</v>
      </c>
      <c r="F9" s="183"/>
      <c r="G9" s="184">
        <f>ROUND(E9*F9,2)</f>
        <v>0</v>
      </c>
      <c r="H9" s="183"/>
      <c r="I9" s="184">
        <f>ROUND(E9*H9,2)</f>
        <v>0</v>
      </c>
      <c r="J9" s="183"/>
      <c r="K9" s="184">
        <f>ROUND(E9*J9,2)</f>
        <v>0</v>
      </c>
      <c r="L9" s="184">
        <v>21</v>
      </c>
      <c r="M9" s="184">
        <f>G9*(1+L9/100)</f>
        <v>0</v>
      </c>
      <c r="N9" s="184">
        <v>0</v>
      </c>
      <c r="O9" s="184">
        <f>ROUND(E9*N9,2)</f>
        <v>0</v>
      </c>
      <c r="P9" s="184">
        <v>0.11</v>
      </c>
      <c r="Q9" s="184">
        <f>ROUND(E9*P9,2)</f>
        <v>20.48</v>
      </c>
      <c r="R9" s="184" t="s">
        <v>131</v>
      </c>
      <c r="S9" s="184" t="s">
        <v>132</v>
      </c>
      <c r="T9" s="185" t="s">
        <v>133</v>
      </c>
      <c r="U9" s="162">
        <v>4.2999999999999997E-2</v>
      </c>
      <c r="V9" s="162">
        <f>ROUND(E9*U9,2)</f>
        <v>8.01</v>
      </c>
      <c r="W9" s="162"/>
      <c r="X9" s="162" t="s">
        <v>134</v>
      </c>
      <c r="Y9" s="153"/>
      <c r="Z9" s="153"/>
      <c r="AA9" s="153"/>
      <c r="AB9" s="153"/>
      <c r="AC9" s="153"/>
      <c r="AD9" s="153"/>
      <c r="AE9" s="153"/>
      <c r="AF9" s="153"/>
      <c r="AG9" s="153" t="s">
        <v>135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ht="22.5" outlineLevel="1">
      <c r="A10" s="179">
        <v>2</v>
      </c>
      <c r="B10" s="180" t="s">
        <v>136</v>
      </c>
      <c r="C10" s="189" t="s">
        <v>137</v>
      </c>
      <c r="D10" s="181" t="s">
        <v>130</v>
      </c>
      <c r="E10" s="182">
        <v>186.2</v>
      </c>
      <c r="F10" s="183"/>
      <c r="G10" s="184">
        <f>ROUND(E10*F10,2)</f>
        <v>0</v>
      </c>
      <c r="H10" s="183"/>
      <c r="I10" s="184">
        <f>ROUND(E10*H10,2)</f>
        <v>0</v>
      </c>
      <c r="J10" s="183"/>
      <c r="K10" s="184">
        <f>ROUND(E10*J10,2)</f>
        <v>0</v>
      </c>
      <c r="L10" s="184">
        <v>21</v>
      </c>
      <c r="M10" s="184">
        <f>G10*(1+L10/100)</f>
        <v>0</v>
      </c>
      <c r="N10" s="184">
        <v>0</v>
      </c>
      <c r="O10" s="184">
        <f>ROUND(E10*N10,2)</f>
        <v>0</v>
      </c>
      <c r="P10" s="184">
        <v>0.24</v>
      </c>
      <c r="Q10" s="184">
        <f>ROUND(E10*P10,2)</f>
        <v>44.69</v>
      </c>
      <c r="R10" s="184" t="s">
        <v>131</v>
      </c>
      <c r="S10" s="184" t="s">
        <v>132</v>
      </c>
      <c r="T10" s="185" t="s">
        <v>133</v>
      </c>
      <c r="U10" s="162">
        <v>0.03</v>
      </c>
      <c r="V10" s="162">
        <f>ROUND(E10*U10,2)</f>
        <v>5.59</v>
      </c>
      <c r="W10" s="162"/>
      <c r="X10" s="162" t="s">
        <v>134</v>
      </c>
      <c r="Y10" s="153"/>
      <c r="Z10" s="153"/>
      <c r="AA10" s="153"/>
      <c r="AB10" s="153"/>
      <c r="AC10" s="153"/>
      <c r="AD10" s="153"/>
      <c r="AE10" s="153"/>
      <c r="AF10" s="153"/>
      <c r="AG10" s="153" t="s">
        <v>135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outlineLevel="1">
      <c r="A11" s="172">
        <v>3</v>
      </c>
      <c r="B11" s="173" t="s">
        <v>138</v>
      </c>
      <c r="C11" s="190" t="s">
        <v>139</v>
      </c>
      <c r="D11" s="174" t="s">
        <v>140</v>
      </c>
      <c r="E11" s="175">
        <v>88.78</v>
      </c>
      <c r="F11" s="176"/>
      <c r="G11" s="177">
        <f>ROUND(E11*F11,2)</f>
        <v>0</v>
      </c>
      <c r="H11" s="176"/>
      <c r="I11" s="177">
        <f>ROUND(E11*H11,2)</f>
        <v>0</v>
      </c>
      <c r="J11" s="176"/>
      <c r="K11" s="177">
        <f>ROUND(E11*J11,2)</f>
        <v>0</v>
      </c>
      <c r="L11" s="177">
        <v>21</v>
      </c>
      <c r="M11" s="177">
        <f>G11*(1+L11/100)</f>
        <v>0</v>
      </c>
      <c r="N11" s="177">
        <v>0</v>
      </c>
      <c r="O11" s="177">
        <f>ROUND(E11*N11,2)</f>
        <v>0</v>
      </c>
      <c r="P11" s="177">
        <v>0</v>
      </c>
      <c r="Q11" s="177">
        <f>ROUND(E11*P11,2)</f>
        <v>0</v>
      </c>
      <c r="R11" s="177" t="s">
        <v>141</v>
      </c>
      <c r="S11" s="177" t="s">
        <v>132</v>
      </c>
      <c r="T11" s="178" t="s">
        <v>133</v>
      </c>
      <c r="U11" s="162">
        <v>0.15</v>
      </c>
      <c r="V11" s="162">
        <f>ROUND(E11*U11,2)</f>
        <v>13.32</v>
      </c>
      <c r="W11" s="162"/>
      <c r="X11" s="162" t="s">
        <v>134</v>
      </c>
      <c r="Y11" s="153"/>
      <c r="Z11" s="153"/>
      <c r="AA11" s="153"/>
      <c r="AB11" s="153"/>
      <c r="AC11" s="153"/>
      <c r="AD11" s="153"/>
      <c r="AE11" s="153"/>
      <c r="AF11" s="153"/>
      <c r="AG11" s="153" t="s">
        <v>135</v>
      </c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>
      <c r="A12" s="160"/>
      <c r="B12" s="161"/>
      <c r="C12" s="251" t="s">
        <v>142</v>
      </c>
      <c r="D12" s="252"/>
      <c r="E12" s="252"/>
      <c r="F12" s="252"/>
      <c r="G12" s="25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53"/>
      <c r="Z12" s="153"/>
      <c r="AA12" s="153"/>
      <c r="AB12" s="153"/>
      <c r="AC12" s="153"/>
      <c r="AD12" s="153"/>
      <c r="AE12" s="153"/>
      <c r="AF12" s="153"/>
      <c r="AG12" s="153" t="s">
        <v>143</v>
      </c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86" t="str">
        <f>C12</f>
        <v>při pozemkových úpravách, s přehozením výkopku na vzdálenost do 3 m nebo s naložením na dopravní prostředek,</v>
      </c>
      <c r="BB12" s="153"/>
      <c r="BC12" s="153"/>
      <c r="BD12" s="153"/>
      <c r="BE12" s="153"/>
      <c r="BF12" s="153"/>
      <c r="BG12" s="153"/>
      <c r="BH12" s="153"/>
    </row>
    <row r="13" spans="1:60" outlineLevel="1">
      <c r="A13" s="160"/>
      <c r="B13" s="161"/>
      <c r="C13" s="191" t="s">
        <v>144</v>
      </c>
      <c r="D13" s="163"/>
      <c r="E13" s="164">
        <v>5.2949999999999999</v>
      </c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53"/>
      <c r="Z13" s="153"/>
      <c r="AA13" s="153"/>
      <c r="AB13" s="153"/>
      <c r="AC13" s="153"/>
      <c r="AD13" s="153"/>
      <c r="AE13" s="153"/>
      <c r="AF13" s="153"/>
      <c r="AG13" s="153" t="s">
        <v>145</v>
      </c>
      <c r="AH13" s="153">
        <v>0</v>
      </c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>
      <c r="A14" s="160"/>
      <c r="B14" s="161"/>
      <c r="C14" s="191" t="s">
        <v>146</v>
      </c>
      <c r="D14" s="163"/>
      <c r="E14" s="164">
        <v>83.484999999999999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53"/>
      <c r="Z14" s="153"/>
      <c r="AA14" s="153"/>
      <c r="AB14" s="153"/>
      <c r="AC14" s="153"/>
      <c r="AD14" s="153"/>
      <c r="AE14" s="153"/>
      <c r="AF14" s="153"/>
      <c r="AG14" s="153" t="s">
        <v>145</v>
      </c>
      <c r="AH14" s="153">
        <v>0</v>
      </c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outlineLevel="1">
      <c r="A15" s="172">
        <v>4</v>
      </c>
      <c r="B15" s="173" t="s">
        <v>147</v>
      </c>
      <c r="C15" s="190" t="s">
        <v>148</v>
      </c>
      <c r="D15" s="174" t="s">
        <v>140</v>
      </c>
      <c r="E15" s="175">
        <v>88.78</v>
      </c>
      <c r="F15" s="176"/>
      <c r="G15" s="177">
        <f>ROUND(E15*F15,2)</f>
        <v>0</v>
      </c>
      <c r="H15" s="176"/>
      <c r="I15" s="177">
        <f>ROUND(E15*H15,2)</f>
        <v>0</v>
      </c>
      <c r="J15" s="176"/>
      <c r="K15" s="177">
        <f>ROUND(E15*J15,2)</f>
        <v>0</v>
      </c>
      <c r="L15" s="177">
        <v>21</v>
      </c>
      <c r="M15" s="177">
        <f>G15*(1+L15/100)</f>
        <v>0</v>
      </c>
      <c r="N15" s="177">
        <v>0</v>
      </c>
      <c r="O15" s="177">
        <f>ROUND(E15*N15,2)</f>
        <v>0</v>
      </c>
      <c r="P15" s="177">
        <v>0</v>
      </c>
      <c r="Q15" s="177">
        <f>ROUND(E15*P15,2)</f>
        <v>0</v>
      </c>
      <c r="R15" s="177" t="s">
        <v>149</v>
      </c>
      <c r="S15" s="177" t="s">
        <v>132</v>
      </c>
      <c r="T15" s="178" t="s">
        <v>133</v>
      </c>
      <c r="U15" s="162">
        <v>1.0999999999999999E-2</v>
      </c>
      <c r="V15" s="162">
        <f>ROUND(E15*U15,2)</f>
        <v>0.98</v>
      </c>
      <c r="W15" s="162"/>
      <c r="X15" s="162" t="s">
        <v>134</v>
      </c>
      <c r="Y15" s="153"/>
      <c r="Z15" s="153"/>
      <c r="AA15" s="153"/>
      <c r="AB15" s="153"/>
      <c r="AC15" s="153"/>
      <c r="AD15" s="153"/>
      <c r="AE15" s="153"/>
      <c r="AF15" s="153"/>
      <c r="AG15" s="153" t="s">
        <v>135</v>
      </c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>
      <c r="A16" s="160"/>
      <c r="B16" s="161"/>
      <c r="C16" s="251" t="s">
        <v>150</v>
      </c>
      <c r="D16" s="252"/>
      <c r="E16" s="252"/>
      <c r="F16" s="252"/>
      <c r="G16" s="25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53"/>
      <c r="Z16" s="153"/>
      <c r="AA16" s="153"/>
      <c r="AB16" s="153"/>
      <c r="AC16" s="153"/>
      <c r="AD16" s="153"/>
      <c r="AE16" s="153"/>
      <c r="AF16" s="153"/>
      <c r="AG16" s="153" t="s">
        <v>143</v>
      </c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>
      <c r="A17" s="172">
        <v>5</v>
      </c>
      <c r="B17" s="173" t="s">
        <v>151</v>
      </c>
      <c r="C17" s="190" t="s">
        <v>152</v>
      </c>
      <c r="D17" s="174" t="s">
        <v>140</v>
      </c>
      <c r="E17" s="175">
        <v>2.85</v>
      </c>
      <c r="F17" s="176"/>
      <c r="G17" s="177">
        <f>ROUND(E17*F17,2)</f>
        <v>0</v>
      </c>
      <c r="H17" s="176"/>
      <c r="I17" s="177">
        <f>ROUND(E17*H17,2)</f>
        <v>0</v>
      </c>
      <c r="J17" s="176"/>
      <c r="K17" s="177">
        <f>ROUND(E17*J17,2)</f>
        <v>0</v>
      </c>
      <c r="L17" s="177">
        <v>21</v>
      </c>
      <c r="M17" s="177">
        <f>G17*(1+L17/100)</f>
        <v>0</v>
      </c>
      <c r="N17" s="177">
        <v>0</v>
      </c>
      <c r="O17" s="177">
        <f>ROUND(E17*N17,2)</f>
        <v>0</v>
      </c>
      <c r="P17" s="177">
        <v>0</v>
      </c>
      <c r="Q17" s="177">
        <f>ROUND(E17*P17,2)</f>
        <v>0</v>
      </c>
      <c r="R17" s="177" t="s">
        <v>153</v>
      </c>
      <c r="S17" s="177" t="s">
        <v>132</v>
      </c>
      <c r="T17" s="178" t="s">
        <v>133</v>
      </c>
      <c r="U17" s="162">
        <v>0.11</v>
      </c>
      <c r="V17" s="162">
        <f>ROUND(E17*U17,2)</f>
        <v>0.31</v>
      </c>
      <c r="W17" s="162"/>
      <c r="X17" s="162" t="s">
        <v>134</v>
      </c>
      <c r="Y17" s="153"/>
      <c r="Z17" s="153"/>
      <c r="AA17" s="153"/>
      <c r="AB17" s="153"/>
      <c r="AC17" s="153"/>
      <c r="AD17" s="153"/>
      <c r="AE17" s="153"/>
      <c r="AF17" s="153"/>
      <c r="AG17" s="153" t="s">
        <v>135</v>
      </c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ht="22.5" outlineLevel="1">
      <c r="A18" s="160"/>
      <c r="B18" s="161"/>
      <c r="C18" s="251" t="s">
        <v>154</v>
      </c>
      <c r="D18" s="252"/>
      <c r="E18" s="252"/>
      <c r="F18" s="252"/>
      <c r="G18" s="25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53"/>
      <c r="Z18" s="153"/>
      <c r="AA18" s="153"/>
      <c r="AB18" s="153"/>
      <c r="AC18" s="153"/>
      <c r="AD18" s="153"/>
      <c r="AE18" s="153"/>
      <c r="AF18" s="153"/>
      <c r="AG18" s="153" t="s">
        <v>143</v>
      </c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86" t="str">
        <f>C18</f>
        <v>bez naložení, avšak se složením zemin schopných zúrodnění, kamenouhelných hlušin a výsypkových materiálů, příplatek za každých dalších i započatých 1000 m,</v>
      </c>
      <c r="BB18" s="153"/>
      <c r="BC18" s="153"/>
      <c r="BD18" s="153"/>
      <c r="BE18" s="153"/>
      <c r="BF18" s="153"/>
      <c r="BG18" s="153"/>
      <c r="BH18" s="153"/>
    </row>
    <row r="19" spans="1:60" outlineLevel="1">
      <c r="A19" s="160"/>
      <c r="B19" s="161"/>
      <c r="C19" s="260" t="s">
        <v>155</v>
      </c>
      <c r="D19" s="261"/>
      <c r="E19" s="261"/>
      <c r="F19" s="261"/>
      <c r="G19" s="261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53"/>
      <c r="Z19" s="153"/>
      <c r="AA19" s="153"/>
      <c r="AB19" s="153"/>
      <c r="AC19" s="153"/>
      <c r="AD19" s="153"/>
      <c r="AE19" s="153"/>
      <c r="AF19" s="153"/>
      <c r="AG19" s="153" t="s">
        <v>156</v>
      </c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outlineLevel="1">
      <c r="A20" s="160"/>
      <c r="B20" s="161"/>
      <c r="C20" s="260" t="s">
        <v>157</v>
      </c>
      <c r="D20" s="261"/>
      <c r="E20" s="261"/>
      <c r="F20" s="261"/>
      <c r="G20" s="261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53"/>
      <c r="Z20" s="153"/>
      <c r="AA20" s="153"/>
      <c r="AB20" s="153"/>
      <c r="AC20" s="153"/>
      <c r="AD20" s="153"/>
      <c r="AE20" s="153"/>
      <c r="AF20" s="153"/>
      <c r="AG20" s="153" t="s">
        <v>156</v>
      </c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>
      <c r="A21" s="160"/>
      <c r="B21" s="161"/>
      <c r="C21" s="260" t="s">
        <v>158</v>
      </c>
      <c r="D21" s="261"/>
      <c r="E21" s="261"/>
      <c r="F21" s="261"/>
      <c r="G21" s="261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53"/>
      <c r="Z21" s="153"/>
      <c r="AA21" s="153"/>
      <c r="AB21" s="153"/>
      <c r="AC21" s="153"/>
      <c r="AD21" s="153"/>
      <c r="AE21" s="153"/>
      <c r="AF21" s="153"/>
      <c r="AG21" s="153" t="s">
        <v>156</v>
      </c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86" t="str">
        <f>C21</f>
        <v>- udržování sjízdnosti cest uvnitř násypiště i výkopiště, pokud vrcholky nerovností nejsou   vyšší než +- 0,5 m,</v>
      </c>
      <c r="BB21" s="153"/>
      <c r="BC21" s="153"/>
      <c r="BD21" s="153"/>
      <c r="BE21" s="153"/>
      <c r="BF21" s="153"/>
      <c r="BG21" s="153"/>
      <c r="BH21" s="153"/>
    </row>
    <row r="22" spans="1:60" outlineLevel="1">
      <c r="A22" s="160"/>
      <c r="B22" s="161"/>
      <c r="C22" s="260" t="s">
        <v>159</v>
      </c>
      <c r="D22" s="261"/>
      <c r="E22" s="261"/>
      <c r="F22" s="261"/>
      <c r="G22" s="261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53"/>
      <c r="Z22" s="153"/>
      <c r="AA22" s="153"/>
      <c r="AB22" s="153"/>
      <c r="AC22" s="153"/>
      <c r="AD22" s="153"/>
      <c r="AE22" s="153"/>
      <c r="AF22" s="153"/>
      <c r="AG22" s="153" t="s">
        <v>156</v>
      </c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outlineLevel="1">
      <c r="A23" s="160"/>
      <c r="B23" s="161"/>
      <c r="C23" s="191" t="s">
        <v>160</v>
      </c>
      <c r="D23" s="163"/>
      <c r="E23" s="164">
        <v>2.85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53"/>
      <c r="Z23" s="153"/>
      <c r="AA23" s="153"/>
      <c r="AB23" s="153"/>
      <c r="AC23" s="153"/>
      <c r="AD23" s="153"/>
      <c r="AE23" s="153"/>
      <c r="AF23" s="153"/>
      <c r="AG23" s="153" t="s">
        <v>145</v>
      </c>
      <c r="AH23" s="153">
        <v>0</v>
      </c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ht="22.5" outlineLevel="1">
      <c r="A24" s="179">
        <v>6</v>
      </c>
      <c r="B24" s="180" t="s">
        <v>161</v>
      </c>
      <c r="C24" s="189" t="s">
        <v>162</v>
      </c>
      <c r="D24" s="181" t="s">
        <v>140</v>
      </c>
      <c r="E24" s="182">
        <v>88.78</v>
      </c>
      <c r="F24" s="183"/>
      <c r="G24" s="184">
        <f>ROUND(E24*F24,2)</f>
        <v>0</v>
      </c>
      <c r="H24" s="183"/>
      <c r="I24" s="184">
        <f>ROUND(E24*H24,2)</f>
        <v>0</v>
      </c>
      <c r="J24" s="183"/>
      <c r="K24" s="184">
        <f>ROUND(E24*J24,2)</f>
        <v>0</v>
      </c>
      <c r="L24" s="184">
        <v>21</v>
      </c>
      <c r="M24" s="184">
        <f>G24*(1+L24/100)</f>
        <v>0</v>
      </c>
      <c r="N24" s="184">
        <v>0</v>
      </c>
      <c r="O24" s="184">
        <f>ROUND(E24*N24,2)</f>
        <v>0</v>
      </c>
      <c r="P24" s="184">
        <v>0</v>
      </c>
      <c r="Q24" s="184">
        <f>ROUND(E24*P24,2)</f>
        <v>0</v>
      </c>
      <c r="R24" s="184" t="s">
        <v>149</v>
      </c>
      <c r="S24" s="184" t="s">
        <v>132</v>
      </c>
      <c r="T24" s="185" t="s">
        <v>133</v>
      </c>
      <c r="U24" s="162">
        <v>0.65200000000000002</v>
      </c>
      <c r="V24" s="162">
        <f>ROUND(E24*U24,2)</f>
        <v>57.88</v>
      </c>
      <c r="W24" s="162"/>
      <c r="X24" s="162" t="s">
        <v>134</v>
      </c>
      <c r="Y24" s="153"/>
      <c r="Z24" s="153"/>
      <c r="AA24" s="153"/>
      <c r="AB24" s="153"/>
      <c r="AC24" s="153"/>
      <c r="AD24" s="153"/>
      <c r="AE24" s="153"/>
      <c r="AF24" s="153"/>
      <c r="AG24" s="153" t="s">
        <v>135</v>
      </c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>
      <c r="A25" s="172">
        <v>7</v>
      </c>
      <c r="B25" s="173" t="s">
        <v>163</v>
      </c>
      <c r="C25" s="190" t="s">
        <v>164</v>
      </c>
      <c r="D25" s="174" t="s">
        <v>130</v>
      </c>
      <c r="E25" s="175">
        <v>19</v>
      </c>
      <c r="F25" s="176"/>
      <c r="G25" s="177">
        <f>ROUND(E25*F25,2)</f>
        <v>0</v>
      </c>
      <c r="H25" s="176"/>
      <c r="I25" s="177">
        <f>ROUND(E25*H25,2)</f>
        <v>0</v>
      </c>
      <c r="J25" s="176"/>
      <c r="K25" s="177">
        <f>ROUND(E25*J25,2)</f>
        <v>0</v>
      </c>
      <c r="L25" s="177">
        <v>21</v>
      </c>
      <c r="M25" s="177">
        <f>G25*(1+L25/100)</f>
        <v>0</v>
      </c>
      <c r="N25" s="177">
        <v>0</v>
      </c>
      <c r="O25" s="177">
        <f>ROUND(E25*N25,2)</f>
        <v>0</v>
      </c>
      <c r="P25" s="177">
        <v>0</v>
      </c>
      <c r="Q25" s="177">
        <f>ROUND(E25*P25,2)</f>
        <v>0</v>
      </c>
      <c r="R25" s="177" t="s">
        <v>141</v>
      </c>
      <c r="S25" s="177" t="s">
        <v>132</v>
      </c>
      <c r="T25" s="178" t="s">
        <v>133</v>
      </c>
      <c r="U25" s="162">
        <v>0.06</v>
      </c>
      <c r="V25" s="162">
        <f>ROUND(E25*U25,2)</f>
        <v>1.1399999999999999</v>
      </c>
      <c r="W25" s="162"/>
      <c r="X25" s="162" t="s">
        <v>134</v>
      </c>
      <c r="Y25" s="153"/>
      <c r="Z25" s="153"/>
      <c r="AA25" s="153"/>
      <c r="AB25" s="153"/>
      <c r="AC25" s="153"/>
      <c r="AD25" s="153"/>
      <c r="AE25" s="153"/>
      <c r="AF25" s="153"/>
      <c r="AG25" s="153" t="s">
        <v>135</v>
      </c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>
      <c r="A26" s="160"/>
      <c r="B26" s="161"/>
      <c r="C26" s="251" t="s">
        <v>165</v>
      </c>
      <c r="D26" s="252"/>
      <c r="E26" s="252"/>
      <c r="F26" s="252"/>
      <c r="G26" s="25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53"/>
      <c r="Z26" s="153"/>
      <c r="AA26" s="153"/>
      <c r="AB26" s="153"/>
      <c r="AC26" s="153"/>
      <c r="AD26" s="153"/>
      <c r="AE26" s="153"/>
      <c r="AF26" s="153"/>
      <c r="AG26" s="153" t="s">
        <v>143</v>
      </c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ht="22.5" outlineLevel="1">
      <c r="A27" s="172">
        <v>8</v>
      </c>
      <c r="B27" s="173" t="s">
        <v>166</v>
      </c>
      <c r="C27" s="190" t="s">
        <v>167</v>
      </c>
      <c r="D27" s="174" t="s">
        <v>130</v>
      </c>
      <c r="E27" s="175">
        <v>19</v>
      </c>
      <c r="F27" s="176"/>
      <c r="G27" s="177">
        <f>ROUND(E27*F27,2)</f>
        <v>0</v>
      </c>
      <c r="H27" s="176"/>
      <c r="I27" s="177">
        <f>ROUND(E27*H27,2)</f>
        <v>0</v>
      </c>
      <c r="J27" s="176"/>
      <c r="K27" s="177">
        <f>ROUND(E27*J27,2)</f>
        <v>0</v>
      </c>
      <c r="L27" s="177">
        <v>21</v>
      </c>
      <c r="M27" s="177">
        <f>G27*(1+L27/100)</f>
        <v>0</v>
      </c>
      <c r="N27" s="177">
        <v>0</v>
      </c>
      <c r="O27" s="177">
        <f>ROUND(E27*N27,2)</f>
        <v>0</v>
      </c>
      <c r="P27" s="177">
        <v>0</v>
      </c>
      <c r="Q27" s="177">
        <f>ROUND(E27*P27,2)</f>
        <v>0</v>
      </c>
      <c r="R27" s="177" t="s">
        <v>149</v>
      </c>
      <c r="S27" s="177" t="s">
        <v>132</v>
      </c>
      <c r="T27" s="178" t="s">
        <v>133</v>
      </c>
      <c r="U27" s="162">
        <v>0.13</v>
      </c>
      <c r="V27" s="162">
        <f>ROUND(E27*U27,2)</f>
        <v>2.4700000000000002</v>
      </c>
      <c r="W27" s="162"/>
      <c r="X27" s="162" t="s">
        <v>134</v>
      </c>
      <c r="Y27" s="153"/>
      <c r="Z27" s="153"/>
      <c r="AA27" s="153"/>
      <c r="AB27" s="153"/>
      <c r="AC27" s="153"/>
      <c r="AD27" s="153"/>
      <c r="AE27" s="153"/>
      <c r="AF27" s="153"/>
      <c r="AG27" s="153" t="s">
        <v>135</v>
      </c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ht="22.5" outlineLevel="1">
      <c r="A28" s="160"/>
      <c r="B28" s="161"/>
      <c r="C28" s="251" t="s">
        <v>168</v>
      </c>
      <c r="D28" s="252"/>
      <c r="E28" s="252"/>
      <c r="F28" s="252"/>
      <c r="G28" s="25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53"/>
      <c r="Z28" s="153"/>
      <c r="AA28" s="153"/>
      <c r="AB28" s="153"/>
      <c r="AC28" s="153"/>
      <c r="AD28" s="153"/>
      <c r="AE28" s="153"/>
      <c r="AF28" s="153"/>
      <c r="AG28" s="153" t="s">
        <v>143</v>
      </c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86" t="str">
        <f>C28</f>
        <v>s případným nutným přemístěním hromad nebo dočasných skládek na místo potřeby ze vzdálenosti do 30 m, v rovině nebo ve svahu do 1 : 5,</v>
      </c>
      <c r="BB28" s="153"/>
      <c r="BC28" s="153"/>
      <c r="BD28" s="153"/>
      <c r="BE28" s="153"/>
      <c r="BF28" s="153"/>
      <c r="BG28" s="153"/>
      <c r="BH28" s="153"/>
    </row>
    <row r="29" spans="1:60" ht="22.5" outlineLevel="1">
      <c r="A29" s="172">
        <v>9</v>
      </c>
      <c r="B29" s="173" t="s">
        <v>169</v>
      </c>
      <c r="C29" s="190" t="s">
        <v>170</v>
      </c>
      <c r="D29" s="174" t="s">
        <v>130</v>
      </c>
      <c r="E29" s="175">
        <v>19</v>
      </c>
      <c r="F29" s="176"/>
      <c r="G29" s="177">
        <f>ROUND(E29*F29,2)</f>
        <v>0</v>
      </c>
      <c r="H29" s="176"/>
      <c r="I29" s="177">
        <f>ROUND(E29*H29,2)</f>
        <v>0</v>
      </c>
      <c r="J29" s="176"/>
      <c r="K29" s="177">
        <f>ROUND(E29*J29,2)</f>
        <v>0</v>
      </c>
      <c r="L29" s="177">
        <v>21</v>
      </c>
      <c r="M29" s="177">
        <f>G29*(1+L29/100)</f>
        <v>0</v>
      </c>
      <c r="N29" s="177">
        <v>0</v>
      </c>
      <c r="O29" s="177">
        <f>ROUND(E29*N29,2)</f>
        <v>0</v>
      </c>
      <c r="P29" s="177">
        <v>0</v>
      </c>
      <c r="Q29" s="177">
        <f>ROUND(E29*P29,2)</f>
        <v>0</v>
      </c>
      <c r="R29" s="177" t="s">
        <v>141</v>
      </c>
      <c r="S29" s="177" t="s">
        <v>132</v>
      </c>
      <c r="T29" s="178" t="s">
        <v>133</v>
      </c>
      <c r="U29" s="162">
        <v>0.126</v>
      </c>
      <c r="V29" s="162">
        <f>ROUND(E29*U29,2)</f>
        <v>2.39</v>
      </c>
      <c r="W29" s="162"/>
      <c r="X29" s="162" t="s">
        <v>134</v>
      </c>
      <c r="Y29" s="153"/>
      <c r="Z29" s="153"/>
      <c r="AA29" s="153"/>
      <c r="AB29" s="153"/>
      <c r="AC29" s="153"/>
      <c r="AD29" s="153"/>
      <c r="AE29" s="153"/>
      <c r="AF29" s="153"/>
      <c r="AG29" s="153" t="s">
        <v>135</v>
      </c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>
      <c r="A30" s="160"/>
      <c r="B30" s="161"/>
      <c r="C30" s="251" t="s">
        <v>171</v>
      </c>
      <c r="D30" s="252"/>
      <c r="E30" s="252"/>
      <c r="F30" s="252"/>
      <c r="G30" s="25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53"/>
      <c r="Z30" s="153"/>
      <c r="AA30" s="153"/>
      <c r="AB30" s="153"/>
      <c r="AC30" s="153"/>
      <c r="AD30" s="153"/>
      <c r="AE30" s="153"/>
      <c r="AF30" s="153"/>
      <c r="AG30" s="153" t="s">
        <v>143</v>
      </c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>
      <c r="A31" s="160"/>
      <c r="B31" s="161"/>
      <c r="C31" s="191" t="s">
        <v>172</v>
      </c>
      <c r="D31" s="163"/>
      <c r="E31" s="164">
        <v>19</v>
      </c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53"/>
      <c r="Z31" s="153"/>
      <c r="AA31" s="153"/>
      <c r="AB31" s="153"/>
      <c r="AC31" s="153"/>
      <c r="AD31" s="153"/>
      <c r="AE31" s="153"/>
      <c r="AF31" s="153"/>
      <c r="AG31" s="153" t="s">
        <v>145</v>
      </c>
      <c r="AH31" s="153">
        <v>0</v>
      </c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>
      <c r="A32" s="172">
        <v>10</v>
      </c>
      <c r="B32" s="173" t="s">
        <v>173</v>
      </c>
      <c r="C32" s="190" t="s">
        <v>174</v>
      </c>
      <c r="D32" s="174" t="s">
        <v>130</v>
      </c>
      <c r="E32" s="175">
        <v>19</v>
      </c>
      <c r="F32" s="176"/>
      <c r="G32" s="177">
        <f>ROUND(E32*F32,2)</f>
        <v>0</v>
      </c>
      <c r="H32" s="176"/>
      <c r="I32" s="177">
        <f>ROUND(E32*H32,2)</f>
        <v>0</v>
      </c>
      <c r="J32" s="176"/>
      <c r="K32" s="177">
        <f>ROUND(E32*J32,2)</f>
        <v>0</v>
      </c>
      <c r="L32" s="177">
        <v>21</v>
      </c>
      <c r="M32" s="177">
        <f>G32*(1+L32/100)</f>
        <v>0</v>
      </c>
      <c r="N32" s="177">
        <v>0</v>
      </c>
      <c r="O32" s="177">
        <f>ROUND(E32*N32,2)</f>
        <v>0</v>
      </c>
      <c r="P32" s="177">
        <v>0</v>
      </c>
      <c r="Q32" s="177">
        <f>ROUND(E32*P32,2)</f>
        <v>0</v>
      </c>
      <c r="R32" s="177" t="s">
        <v>141</v>
      </c>
      <c r="S32" s="177" t="s">
        <v>132</v>
      </c>
      <c r="T32" s="178" t="s">
        <v>133</v>
      </c>
      <c r="U32" s="162">
        <v>5.5E-2</v>
      </c>
      <c r="V32" s="162">
        <f>ROUND(E32*U32,2)</f>
        <v>1.05</v>
      </c>
      <c r="W32" s="162"/>
      <c r="X32" s="162" t="s">
        <v>134</v>
      </c>
      <c r="Y32" s="153"/>
      <c r="Z32" s="153"/>
      <c r="AA32" s="153"/>
      <c r="AB32" s="153"/>
      <c r="AC32" s="153"/>
      <c r="AD32" s="153"/>
      <c r="AE32" s="153"/>
      <c r="AF32" s="153"/>
      <c r="AG32" s="153" t="s">
        <v>135</v>
      </c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>
      <c r="A33" s="160"/>
      <c r="B33" s="161"/>
      <c r="C33" s="251" t="s">
        <v>175</v>
      </c>
      <c r="D33" s="252"/>
      <c r="E33" s="252"/>
      <c r="F33" s="252"/>
      <c r="G33" s="25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53"/>
      <c r="Z33" s="153"/>
      <c r="AA33" s="153"/>
      <c r="AB33" s="153"/>
      <c r="AC33" s="153"/>
      <c r="AD33" s="153"/>
      <c r="AE33" s="153"/>
      <c r="AF33" s="153"/>
      <c r="AG33" s="153" t="s">
        <v>143</v>
      </c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>
      <c r="A34" s="179">
        <v>11</v>
      </c>
      <c r="B34" s="180" t="s">
        <v>176</v>
      </c>
      <c r="C34" s="189" t="s">
        <v>177</v>
      </c>
      <c r="D34" s="181" t="s">
        <v>140</v>
      </c>
      <c r="E34" s="182">
        <v>88.78</v>
      </c>
      <c r="F34" s="183"/>
      <c r="G34" s="184">
        <f>ROUND(E34*F34,2)</f>
        <v>0</v>
      </c>
      <c r="H34" s="183"/>
      <c r="I34" s="184">
        <f>ROUND(E34*H34,2)</f>
        <v>0</v>
      </c>
      <c r="J34" s="183"/>
      <c r="K34" s="184">
        <f>ROUND(E34*J34,2)</f>
        <v>0</v>
      </c>
      <c r="L34" s="184">
        <v>21</v>
      </c>
      <c r="M34" s="184">
        <f>G34*(1+L34/100)</f>
        <v>0</v>
      </c>
      <c r="N34" s="184">
        <v>0</v>
      </c>
      <c r="O34" s="184">
        <f>ROUND(E34*N34,2)</f>
        <v>0</v>
      </c>
      <c r="P34" s="184">
        <v>0</v>
      </c>
      <c r="Q34" s="184">
        <f>ROUND(E34*P34,2)</f>
        <v>0</v>
      </c>
      <c r="R34" s="184" t="s">
        <v>149</v>
      </c>
      <c r="S34" s="184" t="s">
        <v>132</v>
      </c>
      <c r="T34" s="185" t="s">
        <v>133</v>
      </c>
      <c r="U34" s="162">
        <v>0</v>
      </c>
      <c r="V34" s="162">
        <f>ROUND(E34*U34,2)</f>
        <v>0</v>
      </c>
      <c r="W34" s="162"/>
      <c r="X34" s="162" t="s">
        <v>134</v>
      </c>
      <c r="Y34" s="153"/>
      <c r="Z34" s="153"/>
      <c r="AA34" s="153"/>
      <c r="AB34" s="153"/>
      <c r="AC34" s="153"/>
      <c r="AD34" s="153"/>
      <c r="AE34" s="153"/>
      <c r="AF34" s="153"/>
      <c r="AG34" s="153" t="s">
        <v>135</v>
      </c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outlineLevel="1">
      <c r="A35" s="172">
        <v>12</v>
      </c>
      <c r="B35" s="173" t="s">
        <v>178</v>
      </c>
      <c r="C35" s="190" t="s">
        <v>179</v>
      </c>
      <c r="D35" s="174" t="s">
        <v>180</v>
      </c>
      <c r="E35" s="175">
        <v>0.56999999999999995</v>
      </c>
      <c r="F35" s="176"/>
      <c r="G35" s="177">
        <f>ROUND(E35*F35,2)</f>
        <v>0</v>
      </c>
      <c r="H35" s="176"/>
      <c r="I35" s="177">
        <f>ROUND(E35*H35,2)</f>
        <v>0</v>
      </c>
      <c r="J35" s="176"/>
      <c r="K35" s="177">
        <f>ROUND(E35*J35,2)</f>
        <v>0</v>
      </c>
      <c r="L35" s="177">
        <v>21</v>
      </c>
      <c r="M35" s="177">
        <f>G35*(1+L35/100)</f>
        <v>0</v>
      </c>
      <c r="N35" s="177">
        <v>1E-3</v>
      </c>
      <c r="O35" s="177">
        <f>ROUND(E35*N35,2)</f>
        <v>0</v>
      </c>
      <c r="P35" s="177">
        <v>0</v>
      </c>
      <c r="Q35" s="177">
        <f>ROUND(E35*P35,2)</f>
        <v>0</v>
      </c>
      <c r="R35" s="177" t="s">
        <v>181</v>
      </c>
      <c r="S35" s="177" t="s">
        <v>132</v>
      </c>
      <c r="T35" s="178" t="s">
        <v>133</v>
      </c>
      <c r="U35" s="162">
        <v>0</v>
      </c>
      <c r="V35" s="162">
        <f>ROUND(E35*U35,2)</f>
        <v>0</v>
      </c>
      <c r="W35" s="162"/>
      <c r="X35" s="162" t="s">
        <v>182</v>
      </c>
      <c r="Y35" s="153"/>
      <c r="Z35" s="153"/>
      <c r="AA35" s="153"/>
      <c r="AB35" s="153"/>
      <c r="AC35" s="153"/>
      <c r="AD35" s="153"/>
      <c r="AE35" s="153"/>
      <c r="AF35" s="153"/>
      <c r="AG35" s="153" t="s">
        <v>183</v>
      </c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outlineLevel="1">
      <c r="A36" s="160"/>
      <c r="B36" s="161"/>
      <c r="C36" s="191" t="s">
        <v>184</v>
      </c>
      <c r="D36" s="163"/>
      <c r="E36" s="164">
        <v>0.56999999999999995</v>
      </c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53"/>
      <c r="Z36" s="153"/>
      <c r="AA36" s="153"/>
      <c r="AB36" s="153"/>
      <c r="AC36" s="153"/>
      <c r="AD36" s="153"/>
      <c r="AE36" s="153"/>
      <c r="AF36" s="153"/>
      <c r="AG36" s="153" t="s">
        <v>145</v>
      </c>
      <c r="AH36" s="153">
        <v>0</v>
      </c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>
      <c r="A37" s="172">
        <v>13</v>
      </c>
      <c r="B37" s="173" t="s">
        <v>185</v>
      </c>
      <c r="C37" s="190" t="s">
        <v>186</v>
      </c>
      <c r="D37" s="174" t="s">
        <v>140</v>
      </c>
      <c r="E37" s="175">
        <v>0.95</v>
      </c>
      <c r="F37" s="176"/>
      <c r="G37" s="177">
        <f>ROUND(E37*F37,2)</f>
        <v>0</v>
      </c>
      <c r="H37" s="176"/>
      <c r="I37" s="177">
        <f>ROUND(E37*H37,2)</f>
        <v>0</v>
      </c>
      <c r="J37" s="176"/>
      <c r="K37" s="177">
        <f>ROUND(E37*J37,2)</f>
        <v>0</v>
      </c>
      <c r="L37" s="177">
        <v>21</v>
      </c>
      <c r="M37" s="177">
        <f>G37*(1+L37/100)</f>
        <v>0</v>
      </c>
      <c r="N37" s="177">
        <v>1.67</v>
      </c>
      <c r="O37" s="177">
        <f>ROUND(E37*N37,2)</f>
        <v>1.59</v>
      </c>
      <c r="P37" s="177">
        <v>0</v>
      </c>
      <c r="Q37" s="177">
        <f>ROUND(E37*P37,2)</f>
        <v>0</v>
      </c>
      <c r="R37" s="177" t="s">
        <v>181</v>
      </c>
      <c r="S37" s="177" t="s">
        <v>132</v>
      </c>
      <c r="T37" s="178" t="s">
        <v>133</v>
      </c>
      <c r="U37" s="162">
        <v>0</v>
      </c>
      <c r="V37" s="162">
        <f>ROUND(E37*U37,2)</f>
        <v>0</v>
      </c>
      <c r="W37" s="162"/>
      <c r="X37" s="162" t="s">
        <v>182</v>
      </c>
      <c r="Y37" s="153"/>
      <c r="Z37" s="153"/>
      <c r="AA37" s="153"/>
      <c r="AB37" s="153"/>
      <c r="AC37" s="153"/>
      <c r="AD37" s="153"/>
      <c r="AE37" s="153"/>
      <c r="AF37" s="153"/>
      <c r="AG37" s="153" t="s">
        <v>183</v>
      </c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outlineLevel="1">
      <c r="A38" s="160"/>
      <c r="B38" s="161"/>
      <c r="C38" s="191" t="s">
        <v>187</v>
      </c>
      <c r="D38" s="163"/>
      <c r="E38" s="164">
        <v>0.95</v>
      </c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53"/>
      <c r="Z38" s="153"/>
      <c r="AA38" s="153"/>
      <c r="AB38" s="153"/>
      <c r="AC38" s="153"/>
      <c r="AD38" s="153"/>
      <c r="AE38" s="153"/>
      <c r="AF38" s="153"/>
      <c r="AG38" s="153" t="s">
        <v>145</v>
      </c>
      <c r="AH38" s="153">
        <v>0</v>
      </c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>
      <c r="A39" s="166" t="s">
        <v>126</v>
      </c>
      <c r="B39" s="167" t="s">
        <v>69</v>
      </c>
      <c r="C39" s="188" t="s">
        <v>70</v>
      </c>
      <c r="D39" s="168"/>
      <c r="E39" s="169"/>
      <c r="F39" s="170"/>
      <c r="G39" s="170">
        <f>SUMIF(AG40:AG42,"&lt;&gt;NOR",G40:G42)</f>
        <v>0</v>
      </c>
      <c r="H39" s="170"/>
      <c r="I39" s="170">
        <f>SUM(I40:I42)</f>
        <v>0</v>
      </c>
      <c r="J39" s="170"/>
      <c r="K39" s="170">
        <f>SUM(K40:K42)</f>
        <v>0</v>
      </c>
      <c r="L39" s="170"/>
      <c r="M39" s="170">
        <f>SUM(M40:M42)</f>
        <v>0</v>
      </c>
      <c r="N39" s="170"/>
      <c r="O39" s="170">
        <f>SUM(O40:O42)</f>
        <v>0</v>
      </c>
      <c r="P39" s="170"/>
      <c r="Q39" s="170">
        <f>SUM(Q40:Q42)</f>
        <v>0</v>
      </c>
      <c r="R39" s="170"/>
      <c r="S39" s="170"/>
      <c r="T39" s="171"/>
      <c r="U39" s="165"/>
      <c r="V39" s="165">
        <f>SUM(V40:V42)</f>
        <v>42.98</v>
      </c>
      <c r="W39" s="165"/>
      <c r="X39" s="165"/>
      <c r="AG39" t="s">
        <v>127</v>
      </c>
    </row>
    <row r="40" spans="1:60" ht="22.5" outlineLevel="1">
      <c r="A40" s="172">
        <v>14</v>
      </c>
      <c r="B40" s="173" t="s">
        <v>188</v>
      </c>
      <c r="C40" s="190" t="s">
        <v>189</v>
      </c>
      <c r="D40" s="174" t="s">
        <v>130</v>
      </c>
      <c r="E40" s="175">
        <v>286.5</v>
      </c>
      <c r="F40" s="176"/>
      <c r="G40" s="177">
        <f>ROUND(E40*F40,2)</f>
        <v>0</v>
      </c>
      <c r="H40" s="176"/>
      <c r="I40" s="177">
        <f>ROUND(E40*H40,2)</f>
        <v>0</v>
      </c>
      <c r="J40" s="176"/>
      <c r="K40" s="177">
        <f>ROUND(E40*J40,2)</f>
        <v>0</v>
      </c>
      <c r="L40" s="177">
        <v>21</v>
      </c>
      <c r="M40" s="177">
        <f>G40*(1+L40/100)</f>
        <v>0</v>
      </c>
      <c r="N40" s="177">
        <v>0</v>
      </c>
      <c r="O40" s="177">
        <f>ROUND(E40*N40,2)</f>
        <v>0</v>
      </c>
      <c r="P40" s="177">
        <v>0</v>
      </c>
      <c r="Q40" s="177">
        <f>ROUND(E40*P40,2)</f>
        <v>0</v>
      </c>
      <c r="R40" s="177" t="s">
        <v>149</v>
      </c>
      <c r="S40" s="177" t="s">
        <v>132</v>
      </c>
      <c r="T40" s="178" t="s">
        <v>133</v>
      </c>
      <c r="U40" s="162">
        <v>0.15</v>
      </c>
      <c r="V40" s="162">
        <f>ROUND(E40*U40,2)</f>
        <v>42.98</v>
      </c>
      <c r="W40" s="162"/>
      <c r="X40" s="162" t="s">
        <v>134</v>
      </c>
      <c r="Y40" s="153"/>
      <c r="Z40" s="153"/>
      <c r="AA40" s="153"/>
      <c r="AB40" s="153"/>
      <c r="AC40" s="153"/>
      <c r="AD40" s="153"/>
      <c r="AE40" s="153"/>
      <c r="AF40" s="153"/>
      <c r="AG40" s="153" t="s">
        <v>135</v>
      </c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1">
      <c r="A41" s="160"/>
      <c r="B41" s="161"/>
      <c r="C41" s="251" t="s">
        <v>190</v>
      </c>
      <c r="D41" s="252"/>
      <c r="E41" s="252"/>
      <c r="F41" s="252"/>
      <c r="G41" s="25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53"/>
      <c r="Z41" s="153"/>
      <c r="AA41" s="153"/>
      <c r="AB41" s="153"/>
      <c r="AC41" s="153"/>
      <c r="AD41" s="153"/>
      <c r="AE41" s="153"/>
      <c r="AF41" s="153"/>
      <c r="AG41" s="153" t="s">
        <v>143</v>
      </c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86" t="str">
        <f>C41</f>
        <v>z rostlé horniny tř.1 - 4 pod násypy z hornin soudržných do 92% PS a hornin nesoudržných sypkých relativní ulehlosti I(d) do 0,8</v>
      </c>
      <c r="BB41" s="153"/>
      <c r="BC41" s="153"/>
      <c r="BD41" s="153"/>
      <c r="BE41" s="153"/>
      <c r="BF41" s="153"/>
      <c r="BG41" s="153"/>
      <c r="BH41" s="153"/>
    </row>
    <row r="42" spans="1:60" outlineLevel="1">
      <c r="A42" s="160"/>
      <c r="B42" s="161"/>
      <c r="C42" s="191" t="s">
        <v>191</v>
      </c>
      <c r="D42" s="163"/>
      <c r="E42" s="164">
        <v>286.5</v>
      </c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53"/>
      <c r="Z42" s="153"/>
      <c r="AA42" s="153"/>
      <c r="AB42" s="153"/>
      <c r="AC42" s="153"/>
      <c r="AD42" s="153"/>
      <c r="AE42" s="153"/>
      <c r="AF42" s="153"/>
      <c r="AG42" s="153" t="s">
        <v>145</v>
      </c>
      <c r="AH42" s="153">
        <v>0</v>
      </c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>
      <c r="A43" s="166" t="s">
        <v>126</v>
      </c>
      <c r="B43" s="167" t="s">
        <v>71</v>
      </c>
      <c r="C43" s="188" t="s">
        <v>72</v>
      </c>
      <c r="D43" s="168"/>
      <c r="E43" s="169"/>
      <c r="F43" s="170"/>
      <c r="G43" s="170">
        <f>SUMIF(AG44:AG49,"&lt;&gt;NOR",G44:G49)</f>
        <v>0</v>
      </c>
      <c r="H43" s="170"/>
      <c r="I43" s="170">
        <f>SUM(I44:I49)</f>
        <v>0</v>
      </c>
      <c r="J43" s="170"/>
      <c r="K43" s="170">
        <f>SUM(K44:K49)</f>
        <v>0</v>
      </c>
      <c r="L43" s="170"/>
      <c r="M43" s="170">
        <f>SUM(M44:M49)</f>
        <v>0</v>
      </c>
      <c r="N43" s="170"/>
      <c r="O43" s="170">
        <f>SUM(O44:O49)</f>
        <v>0.22999999999999998</v>
      </c>
      <c r="P43" s="170"/>
      <c r="Q43" s="170">
        <f>SUM(Q44:Q49)</f>
        <v>0</v>
      </c>
      <c r="R43" s="170"/>
      <c r="S43" s="170"/>
      <c r="T43" s="171"/>
      <c r="U43" s="165"/>
      <c r="V43" s="165">
        <f>SUM(V44:V49)</f>
        <v>1.22</v>
      </c>
      <c r="W43" s="165"/>
      <c r="X43" s="165"/>
      <c r="AG43" t="s">
        <v>127</v>
      </c>
    </row>
    <row r="44" spans="1:60" ht="22.5" outlineLevel="1">
      <c r="A44" s="172">
        <v>15</v>
      </c>
      <c r="B44" s="173" t="s">
        <v>192</v>
      </c>
      <c r="C44" s="190" t="s">
        <v>193</v>
      </c>
      <c r="D44" s="174" t="s">
        <v>194</v>
      </c>
      <c r="E44" s="175">
        <v>1</v>
      </c>
      <c r="F44" s="176"/>
      <c r="G44" s="177">
        <f>ROUND(E44*F44,2)</f>
        <v>0</v>
      </c>
      <c r="H44" s="176"/>
      <c r="I44" s="177">
        <f>ROUND(E44*H44,2)</f>
        <v>0</v>
      </c>
      <c r="J44" s="176"/>
      <c r="K44" s="177">
        <f>ROUND(E44*J44,2)</f>
        <v>0</v>
      </c>
      <c r="L44" s="177">
        <v>21</v>
      </c>
      <c r="M44" s="177">
        <f>G44*(1+L44/100)</f>
        <v>0</v>
      </c>
      <c r="N44" s="177">
        <v>4.5420000000000002E-2</v>
      </c>
      <c r="O44" s="177">
        <f>ROUND(E44*N44,2)</f>
        <v>0.05</v>
      </c>
      <c r="P44" s="177">
        <v>0</v>
      </c>
      <c r="Q44" s="177">
        <f>ROUND(E44*P44,2)</f>
        <v>0</v>
      </c>
      <c r="R44" s="177" t="s">
        <v>195</v>
      </c>
      <c r="S44" s="177" t="s">
        <v>132</v>
      </c>
      <c r="T44" s="178" t="s">
        <v>133</v>
      </c>
      <c r="U44" s="162">
        <v>0.23374</v>
      </c>
      <c r="V44" s="162">
        <f>ROUND(E44*U44,2)</f>
        <v>0.23</v>
      </c>
      <c r="W44" s="162"/>
      <c r="X44" s="162" t="s">
        <v>134</v>
      </c>
      <c r="Y44" s="153"/>
      <c r="Z44" s="153"/>
      <c r="AA44" s="153"/>
      <c r="AB44" s="153"/>
      <c r="AC44" s="153"/>
      <c r="AD44" s="153"/>
      <c r="AE44" s="153"/>
      <c r="AF44" s="153"/>
      <c r="AG44" s="153" t="s">
        <v>135</v>
      </c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>
      <c r="A45" s="160"/>
      <c r="B45" s="161"/>
      <c r="C45" s="251" t="s">
        <v>196</v>
      </c>
      <c r="D45" s="252"/>
      <c r="E45" s="252"/>
      <c r="F45" s="252"/>
      <c r="G45" s="25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53"/>
      <c r="Z45" s="153"/>
      <c r="AA45" s="153"/>
      <c r="AB45" s="153"/>
      <c r="AC45" s="153"/>
      <c r="AD45" s="153"/>
      <c r="AE45" s="153"/>
      <c r="AF45" s="153"/>
      <c r="AG45" s="153" t="s">
        <v>143</v>
      </c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>
      <c r="A46" s="160"/>
      <c r="B46" s="161"/>
      <c r="C46" s="191" t="s">
        <v>197</v>
      </c>
      <c r="D46" s="163"/>
      <c r="E46" s="164">
        <v>1</v>
      </c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53"/>
      <c r="Z46" s="153"/>
      <c r="AA46" s="153"/>
      <c r="AB46" s="153"/>
      <c r="AC46" s="153"/>
      <c r="AD46" s="153"/>
      <c r="AE46" s="153"/>
      <c r="AF46" s="153"/>
      <c r="AG46" s="153" t="s">
        <v>145</v>
      </c>
      <c r="AH46" s="153">
        <v>0</v>
      </c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ht="22.5" outlineLevel="1">
      <c r="A47" s="172">
        <v>16</v>
      </c>
      <c r="B47" s="173" t="s">
        <v>198</v>
      </c>
      <c r="C47" s="190" t="s">
        <v>199</v>
      </c>
      <c r="D47" s="174" t="s">
        <v>194</v>
      </c>
      <c r="E47" s="175">
        <v>2</v>
      </c>
      <c r="F47" s="176"/>
      <c r="G47" s="177">
        <f>ROUND(E47*F47,2)</f>
        <v>0</v>
      </c>
      <c r="H47" s="176"/>
      <c r="I47" s="177">
        <f>ROUND(E47*H47,2)</f>
        <v>0</v>
      </c>
      <c r="J47" s="176"/>
      <c r="K47" s="177">
        <f>ROUND(E47*J47,2)</f>
        <v>0</v>
      </c>
      <c r="L47" s="177">
        <v>21</v>
      </c>
      <c r="M47" s="177">
        <f>G47*(1+L47/100)</f>
        <v>0</v>
      </c>
      <c r="N47" s="177">
        <v>9.2160000000000006E-2</v>
      </c>
      <c r="O47" s="177">
        <f>ROUND(E47*N47,2)</f>
        <v>0.18</v>
      </c>
      <c r="P47" s="177">
        <v>0</v>
      </c>
      <c r="Q47" s="177">
        <f>ROUND(E47*P47,2)</f>
        <v>0</v>
      </c>
      <c r="R47" s="177" t="s">
        <v>195</v>
      </c>
      <c r="S47" s="177" t="s">
        <v>132</v>
      </c>
      <c r="T47" s="178" t="s">
        <v>133</v>
      </c>
      <c r="U47" s="162">
        <v>0.49748999999999999</v>
      </c>
      <c r="V47" s="162">
        <f>ROUND(E47*U47,2)</f>
        <v>0.99</v>
      </c>
      <c r="W47" s="162"/>
      <c r="X47" s="162" t="s">
        <v>134</v>
      </c>
      <c r="Y47" s="153"/>
      <c r="Z47" s="153"/>
      <c r="AA47" s="153"/>
      <c r="AB47" s="153"/>
      <c r="AC47" s="153"/>
      <c r="AD47" s="153"/>
      <c r="AE47" s="153"/>
      <c r="AF47" s="153"/>
      <c r="AG47" s="153" t="s">
        <v>135</v>
      </c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outlineLevel="1">
      <c r="A48" s="160"/>
      <c r="B48" s="161"/>
      <c r="C48" s="251" t="s">
        <v>196</v>
      </c>
      <c r="D48" s="252"/>
      <c r="E48" s="252"/>
      <c r="F48" s="252"/>
      <c r="G48" s="25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53"/>
      <c r="Z48" s="153"/>
      <c r="AA48" s="153"/>
      <c r="AB48" s="153"/>
      <c r="AC48" s="153"/>
      <c r="AD48" s="153"/>
      <c r="AE48" s="153"/>
      <c r="AF48" s="153"/>
      <c r="AG48" s="153" t="s">
        <v>143</v>
      </c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outlineLevel="1">
      <c r="A49" s="160"/>
      <c r="B49" s="161"/>
      <c r="C49" s="191" t="s">
        <v>200</v>
      </c>
      <c r="D49" s="163"/>
      <c r="E49" s="164">
        <v>2</v>
      </c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53"/>
      <c r="Z49" s="153"/>
      <c r="AA49" s="153"/>
      <c r="AB49" s="153"/>
      <c r="AC49" s="153"/>
      <c r="AD49" s="153"/>
      <c r="AE49" s="153"/>
      <c r="AF49" s="153"/>
      <c r="AG49" s="153" t="s">
        <v>145</v>
      </c>
      <c r="AH49" s="153">
        <v>0</v>
      </c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>
      <c r="A50" s="166" t="s">
        <v>126</v>
      </c>
      <c r="B50" s="167" t="s">
        <v>73</v>
      </c>
      <c r="C50" s="188" t="s">
        <v>74</v>
      </c>
      <c r="D50" s="168"/>
      <c r="E50" s="169"/>
      <c r="F50" s="170"/>
      <c r="G50" s="170">
        <f>SUMIF(AG51:AG67,"&lt;&gt;NOR",G51:G67)</f>
        <v>0</v>
      </c>
      <c r="H50" s="170"/>
      <c r="I50" s="170">
        <f>SUM(I51:I67)</f>
        <v>0</v>
      </c>
      <c r="J50" s="170"/>
      <c r="K50" s="170">
        <f>SUM(K51:K67)</f>
        <v>0</v>
      </c>
      <c r="L50" s="170"/>
      <c r="M50" s="170">
        <f>SUM(M51:M67)</f>
        <v>0</v>
      </c>
      <c r="N50" s="170"/>
      <c r="O50" s="170">
        <f>SUM(O51:O67)</f>
        <v>295.86</v>
      </c>
      <c r="P50" s="170"/>
      <c r="Q50" s="170">
        <f>SUM(Q51:Q67)</f>
        <v>0</v>
      </c>
      <c r="R50" s="170"/>
      <c r="S50" s="170"/>
      <c r="T50" s="171"/>
      <c r="U50" s="165"/>
      <c r="V50" s="165">
        <f>SUM(V51:V67)</f>
        <v>156.5</v>
      </c>
      <c r="W50" s="165"/>
      <c r="X50" s="165"/>
      <c r="AG50" t="s">
        <v>127</v>
      </c>
    </row>
    <row r="51" spans="1:60" ht="22.5" outlineLevel="1">
      <c r="A51" s="172">
        <v>17</v>
      </c>
      <c r="B51" s="173" t="s">
        <v>201</v>
      </c>
      <c r="C51" s="190" t="s">
        <v>202</v>
      </c>
      <c r="D51" s="174" t="s">
        <v>130</v>
      </c>
      <c r="E51" s="175">
        <v>286.5</v>
      </c>
      <c r="F51" s="176"/>
      <c r="G51" s="177">
        <f>ROUND(E51*F51,2)</f>
        <v>0</v>
      </c>
      <c r="H51" s="176"/>
      <c r="I51" s="177">
        <f>ROUND(E51*H51,2)</f>
        <v>0</v>
      </c>
      <c r="J51" s="176"/>
      <c r="K51" s="177">
        <f>ROUND(E51*J51,2)</f>
        <v>0</v>
      </c>
      <c r="L51" s="177">
        <v>21</v>
      </c>
      <c r="M51" s="177">
        <f>G51*(1+L51/100)</f>
        <v>0</v>
      </c>
      <c r="N51" s="177">
        <v>0.378</v>
      </c>
      <c r="O51" s="177">
        <f>ROUND(E51*N51,2)</f>
        <v>108.3</v>
      </c>
      <c r="P51" s="177">
        <v>0</v>
      </c>
      <c r="Q51" s="177">
        <f>ROUND(E51*P51,2)</f>
        <v>0</v>
      </c>
      <c r="R51" s="177" t="s">
        <v>131</v>
      </c>
      <c r="S51" s="177" t="s">
        <v>132</v>
      </c>
      <c r="T51" s="178" t="s">
        <v>133</v>
      </c>
      <c r="U51" s="162">
        <v>2.5999999999999999E-2</v>
      </c>
      <c r="V51" s="162">
        <f>ROUND(E51*U51,2)</f>
        <v>7.45</v>
      </c>
      <c r="W51" s="162"/>
      <c r="X51" s="162" t="s">
        <v>134</v>
      </c>
      <c r="Y51" s="153"/>
      <c r="Z51" s="153"/>
      <c r="AA51" s="153"/>
      <c r="AB51" s="153"/>
      <c r="AC51" s="153"/>
      <c r="AD51" s="153"/>
      <c r="AE51" s="153"/>
      <c r="AF51" s="153"/>
      <c r="AG51" s="153" t="s">
        <v>135</v>
      </c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outlineLevel="1">
      <c r="A52" s="160"/>
      <c r="B52" s="161"/>
      <c r="C52" s="191" t="s">
        <v>191</v>
      </c>
      <c r="D52" s="163"/>
      <c r="E52" s="164">
        <v>286.5</v>
      </c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53"/>
      <c r="Z52" s="153"/>
      <c r="AA52" s="153"/>
      <c r="AB52" s="153"/>
      <c r="AC52" s="153"/>
      <c r="AD52" s="153"/>
      <c r="AE52" s="153"/>
      <c r="AF52" s="153"/>
      <c r="AG52" s="153" t="s">
        <v>145</v>
      </c>
      <c r="AH52" s="153">
        <v>0</v>
      </c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outlineLevel="1">
      <c r="A53" s="172">
        <v>18</v>
      </c>
      <c r="B53" s="173" t="s">
        <v>203</v>
      </c>
      <c r="C53" s="190" t="s">
        <v>204</v>
      </c>
      <c r="D53" s="174" t="s">
        <v>130</v>
      </c>
      <c r="E53" s="175">
        <v>286.5</v>
      </c>
      <c r="F53" s="176"/>
      <c r="G53" s="177">
        <f>ROUND(E53*F53,2)</f>
        <v>0</v>
      </c>
      <c r="H53" s="176"/>
      <c r="I53" s="177">
        <f>ROUND(E53*H53,2)</f>
        <v>0</v>
      </c>
      <c r="J53" s="176"/>
      <c r="K53" s="177">
        <f>ROUND(E53*J53,2)</f>
        <v>0</v>
      </c>
      <c r="L53" s="177">
        <v>21</v>
      </c>
      <c r="M53" s="177">
        <f>G53*(1+L53/100)</f>
        <v>0</v>
      </c>
      <c r="N53" s="177">
        <v>0.38313999999999998</v>
      </c>
      <c r="O53" s="177">
        <f>ROUND(E53*N53,2)</f>
        <v>109.77</v>
      </c>
      <c r="P53" s="177">
        <v>0</v>
      </c>
      <c r="Q53" s="177">
        <f>ROUND(E53*P53,2)</f>
        <v>0</v>
      </c>
      <c r="R53" s="177" t="s">
        <v>131</v>
      </c>
      <c r="S53" s="177" t="s">
        <v>132</v>
      </c>
      <c r="T53" s="178" t="s">
        <v>133</v>
      </c>
      <c r="U53" s="162">
        <v>2.5999999999999999E-2</v>
      </c>
      <c r="V53" s="162">
        <f>ROUND(E53*U53,2)</f>
        <v>7.45</v>
      </c>
      <c r="W53" s="162"/>
      <c r="X53" s="162" t="s">
        <v>134</v>
      </c>
      <c r="Y53" s="153"/>
      <c r="Z53" s="153"/>
      <c r="AA53" s="153"/>
      <c r="AB53" s="153"/>
      <c r="AC53" s="153"/>
      <c r="AD53" s="153"/>
      <c r="AE53" s="153"/>
      <c r="AF53" s="153"/>
      <c r="AG53" s="153" t="s">
        <v>135</v>
      </c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outlineLevel="1">
      <c r="A54" s="160"/>
      <c r="B54" s="161"/>
      <c r="C54" s="251" t="s">
        <v>205</v>
      </c>
      <c r="D54" s="252"/>
      <c r="E54" s="252"/>
      <c r="F54" s="252"/>
      <c r="G54" s="25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53"/>
      <c r="Z54" s="153"/>
      <c r="AA54" s="153"/>
      <c r="AB54" s="153"/>
      <c r="AC54" s="153"/>
      <c r="AD54" s="153"/>
      <c r="AE54" s="153"/>
      <c r="AF54" s="153"/>
      <c r="AG54" s="153" t="s">
        <v>143</v>
      </c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>
      <c r="A55" s="160"/>
      <c r="B55" s="161"/>
      <c r="C55" s="191" t="s">
        <v>191</v>
      </c>
      <c r="D55" s="163"/>
      <c r="E55" s="164">
        <v>286.5</v>
      </c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53"/>
      <c r="Z55" s="153"/>
      <c r="AA55" s="153"/>
      <c r="AB55" s="153"/>
      <c r="AC55" s="153"/>
      <c r="AD55" s="153"/>
      <c r="AE55" s="153"/>
      <c r="AF55" s="153"/>
      <c r="AG55" s="153" t="s">
        <v>145</v>
      </c>
      <c r="AH55" s="153">
        <v>0</v>
      </c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outlineLevel="1">
      <c r="A56" s="172">
        <v>19</v>
      </c>
      <c r="B56" s="173" t="s">
        <v>206</v>
      </c>
      <c r="C56" s="190" t="s">
        <v>207</v>
      </c>
      <c r="D56" s="174" t="s">
        <v>130</v>
      </c>
      <c r="E56" s="175">
        <v>4.34</v>
      </c>
      <c r="F56" s="176"/>
      <c r="G56" s="177">
        <f>ROUND(E56*F56,2)</f>
        <v>0</v>
      </c>
      <c r="H56" s="176"/>
      <c r="I56" s="177">
        <f>ROUND(E56*H56,2)</f>
        <v>0</v>
      </c>
      <c r="J56" s="176"/>
      <c r="K56" s="177">
        <f>ROUND(E56*J56,2)</f>
        <v>0</v>
      </c>
      <c r="L56" s="177">
        <v>21</v>
      </c>
      <c r="M56" s="177">
        <f>G56*(1+L56/100)</f>
        <v>0</v>
      </c>
      <c r="N56" s="177">
        <v>0.32990999999999998</v>
      </c>
      <c r="O56" s="177">
        <f>ROUND(E56*N56,2)</f>
        <v>1.43</v>
      </c>
      <c r="P56" s="177">
        <v>0</v>
      </c>
      <c r="Q56" s="177">
        <f>ROUND(E56*P56,2)</f>
        <v>0</v>
      </c>
      <c r="R56" s="177" t="s">
        <v>131</v>
      </c>
      <c r="S56" s="177" t="s">
        <v>132</v>
      </c>
      <c r="T56" s="178" t="s">
        <v>133</v>
      </c>
      <c r="U56" s="162">
        <v>0.14699999999999999</v>
      </c>
      <c r="V56" s="162">
        <f>ROUND(E56*U56,2)</f>
        <v>0.64</v>
      </c>
      <c r="W56" s="162"/>
      <c r="X56" s="162" t="s">
        <v>134</v>
      </c>
      <c r="Y56" s="153"/>
      <c r="Z56" s="153"/>
      <c r="AA56" s="153"/>
      <c r="AB56" s="153"/>
      <c r="AC56" s="153"/>
      <c r="AD56" s="153"/>
      <c r="AE56" s="153"/>
      <c r="AF56" s="153"/>
      <c r="AG56" s="153" t="s">
        <v>135</v>
      </c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outlineLevel="1">
      <c r="A57" s="160"/>
      <c r="B57" s="161"/>
      <c r="C57" s="191" t="s">
        <v>208</v>
      </c>
      <c r="D57" s="163"/>
      <c r="E57" s="164">
        <v>4.34</v>
      </c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53"/>
      <c r="Z57" s="153"/>
      <c r="AA57" s="153"/>
      <c r="AB57" s="153"/>
      <c r="AC57" s="153"/>
      <c r="AD57" s="153"/>
      <c r="AE57" s="153"/>
      <c r="AF57" s="153"/>
      <c r="AG57" s="153" t="s">
        <v>145</v>
      </c>
      <c r="AH57" s="153">
        <v>0</v>
      </c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outlineLevel="1">
      <c r="A58" s="172">
        <v>20</v>
      </c>
      <c r="B58" s="173" t="s">
        <v>209</v>
      </c>
      <c r="C58" s="190" t="s">
        <v>210</v>
      </c>
      <c r="D58" s="174" t="s">
        <v>130</v>
      </c>
      <c r="E58" s="175">
        <v>286.5</v>
      </c>
      <c r="F58" s="176"/>
      <c r="G58" s="177">
        <f>ROUND(E58*F58,2)</f>
        <v>0</v>
      </c>
      <c r="H58" s="176"/>
      <c r="I58" s="177">
        <f>ROUND(E58*H58,2)</f>
        <v>0</v>
      </c>
      <c r="J58" s="176"/>
      <c r="K58" s="177">
        <f>ROUND(E58*J58,2)</f>
        <v>0</v>
      </c>
      <c r="L58" s="177">
        <v>21</v>
      </c>
      <c r="M58" s="177">
        <f>G58*(1+L58/100)</f>
        <v>0</v>
      </c>
      <c r="N58" s="177">
        <v>7.3899999999999993E-2</v>
      </c>
      <c r="O58" s="177">
        <f>ROUND(E58*N58,2)</f>
        <v>21.17</v>
      </c>
      <c r="P58" s="177">
        <v>0</v>
      </c>
      <c r="Q58" s="177">
        <f>ROUND(E58*P58,2)</f>
        <v>0</v>
      </c>
      <c r="R58" s="177" t="s">
        <v>131</v>
      </c>
      <c r="S58" s="177" t="s">
        <v>132</v>
      </c>
      <c r="T58" s="178" t="s">
        <v>133</v>
      </c>
      <c r="U58" s="162">
        <v>0.47799999999999998</v>
      </c>
      <c r="V58" s="162">
        <f>ROUND(E58*U58,2)</f>
        <v>136.94999999999999</v>
      </c>
      <c r="W58" s="162"/>
      <c r="X58" s="162" t="s">
        <v>134</v>
      </c>
      <c r="Y58" s="153"/>
      <c r="Z58" s="153"/>
      <c r="AA58" s="153"/>
      <c r="AB58" s="153"/>
      <c r="AC58" s="153"/>
      <c r="AD58" s="153"/>
      <c r="AE58" s="153"/>
      <c r="AF58" s="153"/>
      <c r="AG58" s="153" t="s">
        <v>135</v>
      </c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ht="22.5" outlineLevel="1">
      <c r="A59" s="160"/>
      <c r="B59" s="161"/>
      <c r="C59" s="251" t="s">
        <v>211</v>
      </c>
      <c r="D59" s="252"/>
      <c r="E59" s="252"/>
      <c r="F59" s="252"/>
      <c r="G59" s="25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53"/>
      <c r="Z59" s="153"/>
      <c r="AA59" s="153"/>
      <c r="AB59" s="153"/>
      <c r="AC59" s="153"/>
      <c r="AD59" s="153"/>
      <c r="AE59" s="153"/>
      <c r="AF59" s="153"/>
      <c r="AG59" s="153" t="s">
        <v>143</v>
      </c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86" t="str">
        <f>C59</f>
        <v>s provedením lože z kameniva drceného, s vyplněním spár, s dvojitým hutněním a se smetením přebytečného materiálu na krajnici. S dodáním hmot pro lože a výplň spár.</v>
      </c>
      <c r="BB59" s="153"/>
      <c r="BC59" s="153"/>
      <c r="BD59" s="153"/>
      <c r="BE59" s="153"/>
      <c r="BF59" s="153"/>
      <c r="BG59" s="153"/>
      <c r="BH59" s="153"/>
    </row>
    <row r="60" spans="1:60" outlineLevel="1">
      <c r="A60" s="160"/>
      <c r="B60" s="161"/>
      <c r="C60" s="191" t="s">
        <v>191</v>
      </c>
      <c r="D60" s="163"/>
      <c r="E60" s="164">
        <v>286.5</v>
      </c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53"/>
      <c r="Z60" s="153"/>
      <c r="AA60" s="153"/>
      <c r="AB60" s="153"/>
      <c r="AC60" s="153"/>
      <c r="AD60" s="153"/>
      <c r="AE60" s="153"/>
      <c r="AF60" s="153"/>
      <c r="AG60" s="153" t="s">
        <v>145</v>
      </c>
      <c r="AH60" s="153">
        <v>0</v>
      </c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ht="22.5" outlineLevel="1">
      <c r="A61" s="172">
        <v>21</v>
      </c>
      <c r="B61" s="173" t="s">
        <v>212</v>
      </c>
      <c r="C61" s="190" t="s">
        <v>213</v>
      </c>
      <c r="D61" s="174" t="s">
        <v>130</v>
      </c>
      <c r="E61" s="175">
        <v>6</v>
      </c>
      <c r="F61" s="176"/>
      <c r="G61" s="177">
        <f>ROUND(E61*F61,2)</f>
        <v>0</v>
      </c>
      <c r="H61" s="176"/>
      <c r="I61" s="177">
        <f>ROUND(E61*H61,2)</f>
        <v>0</v>
      </c>
      <c r="J61" s="176"/>
      <c r="K61" s="177">
        <f>ROUND(E61*J61,2)</f>
        <v>0</v>
      </c>
      <c r="L61" s="177">
        <v>21</v>
      </c>
      <c r="M61" s="177">
        <f>G61*(1+L61/100)</f>
        <v>0</v>
      </c>
      <c r="N61" s="177">
        <v>0.22506999999999999</v>
      </c>
      <c r="O61" s="177">
        <f>ROUND(E61*N61,2)</f>
        <v>1.35</v>
      </c>
      <c r="P61" s="177">
        <v>0</v>
      </c>
      <c r="Q61" s="177">
        <f>ROUND(E61*P61,2)</f>
        <v>0</v>
      </c>
      <c r="R61" s="177" t="s">
        <v>131</v>
      </c>
      <c r="S61" s="177" t="s">
        <v>132</v>
      </c>
      <c r="T61" s="178" t="s">
        <v>133</v>
      </c>
      <c r="U61" s="162">
        <v>0.38800000000000001</v>
      </c>
      <c r="V61" s="162">
        <f>ROUND(E61*U61,2)</f>
        <v>2.33</v>
      </c>
      <c r="W61" s="162"/>
      <c r="X61" s="162" t="s">
        <v>134</v>
      </c>
      <c r="Y61" s="153"/>
      <c r="Z61" s="153"/>
      <c r="AA61" s="153"/>
      <c r="AB61" s="153"/>
      <c r="AC61" s="153"/>
      <c r="AD61" s="153"/>
      <c r="AE61" s="153"/>
      <c r="AF61" s="153"/>
      <c r="AG61" s="153" t="s">
        <v>135</v>
      </c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ht="22.5" outlineLevel="1">
      <c r="A62" s="160"/>
      <c r="B62" s="161"/>
      <c r="C62" s="251" t="s">
        <v>214</v>
      </c>
      <c r="D62" s="252"/>
      <c r="E62" s="252"/>
      <c r="F62" s="252"/>
      <c r="G62" s="25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53"/>
      <c r="Z62" s="153"/>
      <c r="AA62" s="153"/>
      <c r="AB62" s="153"/>
      <c r="AC62" s="153"/>
      <c r="AD62" s="153"/>
      <c r="AE62" s="153"/>
      <c r="AF62" s="153"/>
      <c r="AG62" s="153" t="s">
        <v>143</v>
      </c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86" t="str">
        <f>C62</f>
        <v>komunikací pro pěší do velikosti dlaždic 0,25 m2 s provedením lože do tl. 30 mm, s vyplněním spár a se smetením přebytečného materiálu na vzdálenost do 3 m</v>
      </c>
      <c r="BB62" s="153"/>
      <c r="BC62" s="153"/>
      <c r="BD62" s="153"/>
      <c r="BE62" s="153"/>
      <c r="BF62" s="153"/>
      <c r="BG62" s="153"/>
      <c r="BH62" s="153"/>
    </row>
    <row r="63" spans="1:60" ht="22.5" outlineLevel="1">
      <c r="A63" s="172">
        <v>22</v>
      </c>
      <c r="B63" s="173" t="s">
        <v>215</v>
      </c>
      <c r="C63" s="190" t="s">
        <v>216</v>
      </c>
      <c r="D63" s="174" t="s">
        <v>130</v>
      </c>
      <c r="E63" s="175">
        <v>4.34</v>
      </c>
      <c r="F63" s="176"/>
      <c r="G63" s="177">
        <f>ROUND(E63*F63,2)</f>
        <v>0</v>
      </c>
      <c r="H63" s="176"/>
      <c r="I63" s="177">
        <f>ROUND(E63*H63,2)</f>
        <v>0</v>
      </c>
      <c r="J63" s="176"/>
      <c r="K63" s="177">
        <f>ROUND(E63*J63,2)</f>
        <v>0</v>
      </c>
      <c r="L63" s="177">
        <v>21</v>
      </c>
      <c r="M63" s="177">
        <f>G63*(1+L63/100)</f>
        <v>0</v>
      </c>
      <c r="N63" s="177">
        <v>0.27755999999999997</v>
      </c>
      <c r="O63" s="177">
        <f>ROUND(E63*N63,2)</f>
        <v>1.2</v>
      </c>
      <c r="P63" s="177">
        <v>0</v>
      </c>
      <c r="Q63" s="177">
        <f>ROUND(E63*P63,2)</f>
        <v>0</v>
      </c>
      <c r="R63" s="177" t="s">
        <v>131</v>
      </c>
      <c r="S63" s="177" t="s">
        <v>132</v>
      </c>
      <c r="T63" s="178" t="s">
        <v>133</v>
      </c>
      <c r="U63" s="162">
        <v>0.38800000000000001</v>
      </c>
      <c r="V63" s="162">
        <f>ROUND(E63*U63,2)</f>
        <v>1.68</v>
      </c>
      <c r="W63" s="162"/>
      <c r="X63" s="162" t="s">
        <v>134</v>
      </c>
      <c r="Y63" s="153"/>
      <c r="Z63" s="153"/>
      <c r="AA63" s="153"/>
      <c r="AB63" s="153"/>
      <c r="AC63" s="153"/>
      <c r="AD63" s="153"/>
      <c r="AE63" s="153"/>
      <c r="AF63" s="153"/>
      <c r="AG63" s="153" t="s">
        <v>135</v>
      </c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ht="22.5" outlineLevel="1">
      <c r="A64" s="160"/>
      <c r="B64" s="161"/>
      <c r="C64" s="251" t="s">
        <v>214</v>
      </c>
      <c r="D64" s="252"/>
      <c r="E64" s="252"/>
      <c r="F64" s="252"/>
      <c r="G64" s="25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53"/>
      <c r="Z64" s="153"/>
      <c r="AA64" s="153"/>
      <c r="AB64" s="153"/>
      <c r="AC64" s="153"/>
      <c r="AD64" s="153"/>
      <c r="AE64" s="153"/>
      <c r="AF64" s="153"/>
      <c r="AG64" s="153" t="s">
        <v>143</v>
      </c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86" t="str">
        <f>C64</f>
        <v>komunikací pro pěší do velikosti dlaždic 0,25 m2 s provedením lože do tl. 30 mm, s vyplněním spár a se smetením přebytečného materiálu na vzdálenost do 3 m</v>
      </c>
      <c r="BB64" s="153"/>
      <c r="BC64" s="153"/>
      <c r="BD64" s="153"/>
      <c r="BE64" s="153"/>
      <c r="BF64" s="153"/>
      <c r="BG64" s="153"/>
      <c r="BH64" s="153"/>
    </row>
    <row r="65" spans="1:60" outlineLevel="1">
      <c r="A65" s="160"/>
      <c r="B65" s="161"/>
      <c r="C65" s="191" t="s">
        <v>208</v>
      </c>
      <c r="D65" s="163"/>
      <c r="E65" s="164">
        <v>4.34</v>
      </c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53"/>
      <c r="Z65" s="153"/>
      <c r="AA65" s="153"/>
      <c r="AB65" s="153"/>
      <c r="AC65" s="153"/>
      <c r="AD65" s="153"/>
      <c r="AE65" s="153"/>
      <c r="AF65" s="153"/>
      <c r="AG65" s="153" t="s">
        <v>145</v>
      </c>
      <c r="AH65" s="153">
        <v>0</v>
      </c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outlineLevel="1">
      <c r="A66" s="172">
        <v>23</v>
      </c>
      <c r="B66" s="173" t="s">
        <v>217</v>
      </c>
      <c r="C66" s="190" t="s">
        <v>218</v>
      </c>
      <c r="D66" s="174" t="s">
        <v>130</v>
      </c>
      <c r="E66" s="175">
        <v>300.82499999999999</v>
      </c>
      <c r="F66" s="176"/>
      <c r="G66" s="177">
        <f>ROUND(E66*F66,2)</f>
        <v>0</v>
      </c>
      <c r="H66" s="176"/>
      <c r="I66" s="177">
        <f>ROUND(E66*H66,2)</f>
        <v>0</v>
      </c>
      <c r="J66" s="176"/>
      <c r="K66" s="177">
        <f>ROUND(E66*J66,2)</f>
        <v>0</v>
      </c>
      <c r="L66" s="177">
        <v>21</v>
      </c>
      <c r="M66" s="177">
        <f>G66*(1+L66/100)</f>
        <v>0</v>
      </c>
      <c r="N66" s="177">
        <v>0.17499999999999999</v>
      </c>
      <c r="O66" s="177">
        <f>ROUND(E66*N66,2)</f>
        <v>52.64</v>
      </c>
      <c r="P66" s="177">
        <v>0</v>
      </c>
      <c r="Q66" s="177">
        <f>ROUND(E66*P66,2)</f>
        <v>0</v>
      </c>
      <c r="R66" s="177" t="s">
        <v>181</v>
      </c>
      <c r="S66" s="177" t="s">
        <v>132</v>
      </c>
      <c r="T66" s="178" t="s">
        <v>133</v>
      </c>
      <c r="U66" s="162">
        <v>0</v>
      </c>
      <c r="V66" s="162">
        <f>ROUND(E66*U66,2)</f>
        <v>0</v>
      </c>
      <c r="W66" s="162"/>
      <c r="X66" s="162" t="s">
        <v>182</v>
      </c>
      <c r="Y66" s="153"/>
      <c r="Z66" s="153"/>
      <c r="AA66" s="153"/>
      <c r="AB66" s="153"/>
      <c r="AC66" s="153"/>
      <c r="AD66" s="153"/>
      <c r="AE66" s="153"/>
      <c r="AF66" s="153"/>
      <c r="AG66" s="153" t="s">
        <v>183</v>
      </c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outlineLevel="1">
      <c r="A67" s="160"/>
      <c r="B67" s="161"/>
      <c r="C67" s="191" t="s">
        <v>377</v>
      </c>
      <c r="D67" s="163"/>
      <c r="E67" s="164">
        <v>300.82499999999999</v>
      </c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53"/>
      <c r="Z67" s="153"/>
      <c r="AA67" s="153"/>
      <c r="AB67" s="153"/>
      <c r="AC67" s="153"/>
      <c r="AD67" s="153"/>
      <c r="AE67" s="153"/>
      <c r="AF67" s="153"/>
      <c r="AG67" s="153" t="s">
        <v>145</v>
      </c>
      <c r="AH67" s="153">
        <v>0</v>
      </c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>
      <c r="A68" s="166" t="s">
        <v>126</v>
      </c>
      <c r="B68" s="167" t="s">
        <v>75</v>
      </c>
      <c r="C68" s="188" t="s">
        <v>76</v>
      </c>
      <c r="D68" s="168"/>
      <c r="E68" s="169"/>
      <c r="F68" s="170"/>
      <c r="G68" s="170">
        <f>SUMIF(AG69:AG69,"&lt;&gt;NOR",G69:G69)</f>
        <v>0</v>
      </c>
      <c r="H68" s="170"/>
      <c r="I68" s="170">
        <f>SUM(I69:I69)</f>
        <v>0</v>
      </c>
      <c r="J68" s="170"/>
      <c r="K68" s="170">
        <f>SUM(K69:K69)</f>
        <v>0</v>
      </c>
      <c r="L68" s="170"/>
      <c r="M68" s="170">
        <f>SUM(M69:M69)</f>
        <v>0</v>
      </c>
      <c r="N68" s="170"/>
      <c r="O68" s="170">
        <f>SUM(O69:O69)</f>
        <v>0.06</v>
      </c>
      <c r="P68" s="170"/>
      <c r="Q68" s="170">
        <f>SUM(Q69:Q69)</f>
        <v>0</v>
      </c>
      <c r="R68" s="170"/>
      <c r="S68" s="170"/>
      <c r="T68" s="171"/>
      <c r="U68" s="165"/>
      <c r="V68" s="165">
        <f>SUM(V69:V69)</f>
        <v>1.77</v>
      </c>
      <c r="W68" s="165"/>
      <c r="X68" s="165"/>
      <c r="AG68" t="s">
        <v>127</v>
      </c>
    </row>
    <row r="69" spans="1:60" ht="22.5" outlineLevel="1">
      <c r="A69" s="179">
        <v>24</v>
      </c>
      <c r="B69" s="180" t="s">
        <v>219</v>
      </c>
      <c r="C69" s="189" t="s">
        <v>220</v>
      </c>
      <c r="D69" s="181" t="s">
        <v>130</v>
      </c>
      <c r="E69" s="182">
        <v>35.472479999999997</v>
      </c>
      <c r="F69" s="183"/>
      <c r="G69" s="184">
        <f>ROUND(E69*F69,2)</f>
        <v>0</v>
      </c>
      <c r="H69" s="183"/>
      <c r="I69" s="184">
        <f>ROUND(E69*H69,2)</f>
        <v>0</v>
      </c>
      <c r="J69" s="183"/>
      <c r="K69" s="184">
        <f>ROUND(E69*J69,2)</f>
        <v>0</v>
      </c>
      <c r="L69" s="184">
        <v>21</v>
      </c>
      <c r="M69" s="184">
        <f>G69*(1+L69/100)</f>
        <v>0</v>
      </c>
      <c r="N69" s="184">
        <v>1.6000000000000001E-3</v>
      </c>
      <c r="O69" s="184">
        <f>ROUND(E69*N69,2)</f>
        <v>0.06</v>
      </c>
      <c r="P69" s="184">
        <v>0</v>
      </c>
      <c r="Q69" s="184">
        <f>ROUND(E69*P69,2)</f>
        <v>0</v>
      </c>
      <c r="R69" s="184" t="s">
        <v>195</v>
      </c>
      <c r="S69" s="184" t="s">
        <v>132</v>
      </c>
      <c r="T69" s="185" t="s">
        <v>133</v>
      </c>
      <c r="U69" s="162">
        <v>0.05</v>
      </c>
      <c r="V69" s="162">
        <f>ROUND(E69*U69,2)</f>
        <v>1.77</v>
      </c>
      <c r="W69" s="162"/>
      <c r="X69" s="162" t="s">
        <v>134</v>
      </c>
      <c r="Y69" s="153"/>
      <c r="Z69" s="153"/>
      <c r="AA69" s="153"/>
      <c r="AB69" s="153"/>
      <c r="AC69" s="153"/>
      <c r="AD69" s="153"/>
      <c r="AE69" s="153"/>
      <c r="AF69" s="153"/>
      <c r="AG69" s="153" t="s">
        <v>135</v>
      </c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>
      <c r="A70" s="166" t="s">
        <v>126</v>
      </c>
      <c r="B70" s="167" t="s">
        <v>77</v>
      </c>
      <c r="C70" s="188" t="s">
        <v>78</v>
      </c>
      <c r="D70" s="168"/>
      <c r="E70" s="169"/>
      <c r="F70" s="170"/>
      <c r="G70" s="170">
        <f>SUMIF(AG71:AG89,"&lt;&gt;NOR",G71:G89)</f>
        <v>0</v>
      </c>
      <c r="H70" s="170"/>
      <c r="I70" s="170">
        <f>SUM(I71:I89)</f>
        <v>0</v>
      </c>
      <c r="J70" s="170"/>
      <c r="K70" s="170">
        <f>SUM(K71:K89)</f>
        <v>0</v>
      </c>
      <c r="L70" s="170"/>
      <c r="M70" s="170">
        <f>SUM(M71:M89)</f>
        <v>0</v>
      </c>
      <c r="N70" s="170"/>
      <c r="O70" s="170">
        <f>SUM(O71:O89)</f>
        <v>1.27</v>
      </c>
      <c r="P70" s="170"/>
      <c r="Q70" s="170">
        <f>SUM(Q71:Q89)</f>
        <v>0</v>
      </c>
      <c r="R70" s="170"/>
      <c r="S70" s="170"/>
      <c r="T70" s="171"/>
      <c r="U70" s="165"/>
      <c r="V70" s="165">
        <f>SUM(V71:V89)</f>
        <v>133.01999999999998</v>
      </c>
      <c r="W70" s="165"/>
      <c r="X70" s="165"/>
      <c r="AG70" t="s">
        <v>127</v>
      </c>
    </row>
    <row r="71" spans="1:60" outlineLevel="1">
      <c r="A71" s="172">
        <v>25</v>
      </c>
      <c r="B71" s="173" t="s">
        <v>221</v>
      </c>
      <c r="C71" s="190" t="s">
        <v>222</v>
      </c>
      <c r="D71" s="174" t="s">
        <v>130</v>
      </c>
      <c r="E71" s="175">
        <v>40.312779999999997</v>
      </c>
      <c r="F71" s="176"/>
      <c r="G71" s="177">
        <f>ROUND(E71*F71,2)</f>
        <v>0</v>
      </c>
      <c r="H71" s="176"/>
      <c r="I71" s="177">
        <f>ROUND(E71*H71,2)</f>
        <v>0</v>
      </c>
      <c r="J71" s="176"/>
      <c r="K71" s="177">
        <f>ROUND(E71*J71,2)</f>
        <v>0</v>
      </c>
      <c r="L71" s="177">
        <v>21</v>
      </c>
      <c r="M71" s="177">
        <f>G71*(1+L71/100)</f>
        <v>0</v>
      </c>
      <c r="N71" s="177">
        <v>0</v>
      </c>
      <c r="O71" s="177">
        <f>ROUND(E71*N71,2)</f>
        <v>0</v>
      </c>
      <c r="P71" s="177">
        <v>0</v>
      </c>
      <c r="Q71" s="177">
        <f>ROUND(E71*P71,2)</f>
        <v>0</v>
      </c>
      <c r="R71" s="177" t="s">
        <v>195</v>
      </c>
      <c r="S71" s="177" t="s">
        <v>132</v>
      </c>
      <c r="T71" s="178" t="s">
        <v>133</v>
      </c>
      <c r="U71" s="162">
        <v>0.20873</v>
      </c>
      <c r="V71" s="162">
        <f>ROUND(E71*U71,2)</f>
        <v>8.41</v>
      </c>
      <c r="W71" s="162"/>
      <c r="X71" s="162" t="s">
        <v>134</v>
      </c>
      <c r="Y71" s="153"/>
      <c r="Z71" s="153"/>
      <c r="AA71" s="153"/>
      <c r="AB71" s="153"/>
      <c r="AC71" s="153"/>
      <c r="AD71" s="153"/>
      <c r="AE71" s="153"/>
      <c r="AF71" s="153"/>
      <c r="AG71" s="153" t="s">
        <v>135</v>
      </c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outlineLevel="1">
      <c r="A72" s="160"/>
      <c r="B72" s="161"/>
      <c r="C72" s="262" t="s">
        <v>223</v>
      </c>
      <c r="D72" s="263"/>
      <c r="E72" s="263"/>
      <c r="F72" s="263"/>
      <c r="G72" s="263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53"/>
      <c r="Z72" s="153"/>
      <c r="AA72" s="153"/>
      <c r="AB72" s="153"/>
      <c r="AC72" s="153"/>
      <c r="AD72" s="153"/>
      <c r="AE72" s="153"/>
      <c r="AF72" s="153"/>
      <c r="AG72" s="153" t="s">
        <v>156</v>
      </c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outlineLevel="1">
      <c r="A73" s="160"/>
      <c r="B73" s="161"/>
      <c r="C73" s="191" t="s">
        <v>224</v>
      </c>
      <c r="D73" s="163"/>
      <c r="E73" s="164">
        <v>40.312779999999997</v>
      </c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53"/>
      <c r="Z73" s="153"/>
      <c r="AA73" s="153"/>
      <c r="AB73" s="153"/>
      <c r="AC73" s="153"/>
      <c r="AD73" s="153"/>
      <c r="AE73" s="153"/>
      <c r="AF73" s="153"/>
      <c r="AG73" s="153" t="s">
        <v>145</v>
      </c>
      <c r="AH73" s="153">
        <v>0</v>
      </c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outlineLevel="1">
      <c r="A74" s="172">
        <v>26</v>
      </c>
      <c r="B74" s="173" t="s">
        <v>225</v>
      </c>
      <c r="C74" s="190" t="s">
        <v>226</v>
      </c>
      <c r="D74" s="174" t="s">
        <v>130</v>
      </c>
      <c r="E74" s="175">
        <v>55.572479999999999</v>
      </c>
      <c r="F74" s="176"/>
      <c r="G74" s="177">
        <f>ROUND(E74*F74,2)</f>
        <v>0</v>
      </c>
      <c r="H74" s="176"/>
      <c r="I74" s="177">
        <f>ROUND(E74*H74,2)</f>
        <v>0</v>
      </c>
      <c r="J74" s="176"/>
      <c r="K74" s="177">
        <f>ROUND(E74*J74,2)</f>
        <v>0</v>
      </c>
      <c r="L74" s="177">
        <v>21</v>
      </c>
      <c r="M74" s="177">
        <f>G74*(1+L74/100)</f>
        <v>0</v>
      </c>
      <c r="N74" s="177">
        <v>2.0000000000000002E-5</v>
      </c>
      <c r="O74" s="177">
        <f>ROUND(E74*N74,2)</f>
        <v>0</v>
      </c>
      <c r="P74" s="177">
        <v>0</v>
      </c>
      <c r="Q74" s="177">
        <f>ROUND(E74*P74,2)</f>
        <v>0</v>
      </c>
      <c r="R74" s="177" t="s">
        <v>227</v>
      </c>
      <c r="S74" s="177" t="s">
        <v>132</v>
      </c>
      <c r="T74" s="178" t="s">
        <v>133</v>
      </c>
      <c r="U74" s="162">
        <v>0.11</v>
      </c>
      <c r="V74" s="162">
        <f>ROUND(E74*U74,2)</f>
        <v>6.11</v>
      </c>
      <c r="W74" s="162"/>
      <c r="X74" s="162" t="s">
        <v>134</v>
      </c>
      <c r="Y74" s="153"/>
      <c r="Z74" s="153"/>
      <c r="AA74" s="153"/>
      <c r="AB74" s="153"/>
      <c r="AC74" s="153"/>
      <c r="AD74" s="153"/>
      <c r="AE74" s="153"/>
      <c r="AF74" s="153"/>
      <c r="AG74" s="153" t="s">
        <v>135</v>
      </c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outlineLevel="1">
      <c r="A75" s="160"/>
      <c r="B75" s="161"/>
      <c r="C75" s="191" t="s">
        <v>228</v>
      </c>
      <c r="D75" s="163"/>
      <c r="E75" s="164">
        <v>35.472479999999997</v>
      </c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53"/>
      <c r="Z75" s="153"/>
      <c r="AA75" s="153"/>
      <c r="AB75" s="153"/>
      <c r="AC75" s="153"/>
      <c r="AD75" s="153"/>
      <c r="AE75" s="153"/>
      <c r="AF75" s="153"/>
      <c r="AG75" s="153" t="s">
        <v>145</v>
      </c>
      <c r="AH75" s="153">
        <v>0</v>
      </c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outlineLevel="1">
      <c r="A76" s="160"/>
      <c r="B76" s="161"/>
      <c r="C76" s="191" t="s">
        <v>378</v>
      </c>
      <c r="D76" s="163"/>
      <c r="E76" s="164">
        <v>20.100000000000001</v>
      </c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53"/>
      <c r="Z76" s="153"/>
      <c r="AA76" s="153"/>
      <c r="AB76" s="153"/>
      <c r="AC76" s="153"/>
      <c r="AD76" s="153"/>
      <c r="AE76" s="153"/>
      <c r="AF76" s="153"/>
      <c r="AG76" s="153" t="s">
        <v>145</v>
      </c>
      <c r="AH76" s="153">
        <v>0</v>
      </c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outlineLevel="1">
      <c r="A77" s="172">
        <v>27</v>
      </c>
      <c r="B77" s="173" t="s">
        <v>229</v>
      </c>
      <c r="C77" s="190" t="s">
        <v>230</v>
      </c>
      <c r="D77" s="174" t="s">
        <v>130</v>
      </c>
      <c r="E77" s="175">
        <v>40.312779999999997</v>
      </c>
      <c r="F77" s="176"/>
      <c r="G77" s="177">
        <f>ROUND(E77*F77,2)</f>
        <v>0</v>
      </c>
      <c r="H77" s="176"/>
      <c r="I77" s="177">
        <f>ROUND(E77*H77,2)</f>
        <v>0</v>
      </c>
      <c r="J77" s="176"/>
      <c r="K77" s="177">
        <f>ROUND(E77*J77,2)</f>
        <v>0</v>
      </c>
      <c r="L77" s="177">
        <v>21</v>
      </c>
      <c r="M77" s="177">
        <f>G77*(1+L77/100)</f>
        <v>0</v>
      </c>
      <c r="N77" s="177">
        <v>0</v>
      </c>
      <c r="O77" s="177">
        <f>ROUND(E77*N77,2)</f>
        <v>0</v>
      </c>
      <c r="P77" s="177">
        <v>0</v>
      </c>
      <c r="Q77" s="177">
        <f>ROUND(E77*P77,2)</f>
        <v>0</v>
      </c>
      <c r="R77" s="177" t="s">
        <v>227</v>
      </c>
      <c r="S77" s="177" t="s">
        <v>132</v>
      </c>
      <c r="T77" s="178" t="s">
        <v>133</v>
      </c>
      <c r="U77" s="162">
        <v>0.43</v>
      </c>
      <c r="V77" s="162">
        <f>ROUND(E77*U77,2)</f>
        <v>17.329999999999998</v>
      </c>
      <c r="W77" s="162"/>
      <c r="X77" s="162" t="s">
        <v>134</v>
      </c>
      <c r="Y77" s="153"/>
      <c r="Z77" s="153"/>
      <c r="AA77" s="153"/>
      <c r="AB77" s="153"/>
      <c r="AC77" s="153"/>
      <c r="AD77" s="153"/>
      <c r="AE77" s="153"/>
      <c r="AF77" s="153"/>
      <c r="AG77" s="153" t="s">
        <v>135</v>
      </c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outlineLevel="1">
      <c r="A78" s="160"/>
      <c r="B78" s="161"/>
      <c r="C78" s="191" t="s">
        <v>224</v>
      </c>
      <c r="D78" s="163"/>
      <c r="E78" s="164">
        <v>40.312779999999997</v>
      </c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53"/>
      <c r="Z78" s="153"/>
      <c r="AA78" s="153"/>
      <c r="AB78" s="153"/>
      <c r="AC78" s="153"/>
      <c r="AD78" s="153"/>
      <c r="AE78" s="153"/>
      <c r="AF78" s="153"/>
      <c r="AG78" s="153" t="s">
        <v>145</v>
      </c>
      <c r="AH78" s="153">
        <v>0</v>
      </c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outlineLevel="1">
      <c r="A79" s="172">
        <v>28</v>
      </c>
      <c r="B79" s="173" t="s">
        <v>231</v>
      </c>
      <c r="C79" s="190" t="s">
        <v>232</v>
      </c>
      <c r="D79" s="174" t="s">
        <v>130</v>
      </c>
      <c r="E79" s="175">
        <v>25.593830000000001</v>
      </c>
      <c r="F79" s="176"/>
      <c r="G79" s="177">
        <f>ROUND(E79*F79,2)</f>
        <v>0</v>
      </c>
      <c r="H79" s="176"/>
      <c r="I79" s="177">
        <f>ROUND(E79*H79,2)</f>
        <v>0</v>
      </c>
      <c r="J79" s="176"/>
      <c r="K79" s="177">
        <f>ROUND(E79*J79,2)</f>
        <v>0</v>
      </c>
      <c r="L79" s="177">
        <v>21</v>
      </c>
      <c r="M79" s="177">
        <f>G79*(1+L79/100)</f>
        <v>0</v>
      </c>
      <c r="N79" s="177">
        <v>3.2000000000000003E-4</v>
      </c>
      <c r="O79" s="177">
        <f>ROUND(E79*N79,2)</f>
        <v>0.01</v>
      </c>
      <c r="P79" s="177">
        <v>0</v>
      </c>
      <c r="Q79" s="177">
        <f>ROUND(E79*P79,2)</f>
        <v>0</v>
      </c>
      <c r="R79" s="177" t="s">
        <v>227</v>
      </c>
      <c r="S79" s="177" t="s">
        <v>132</v>
      </c>
      <c r="T79" s="178" t="s">
        <v>133</v>
      </c>
      <c r="U79" s="162">
        <v>0.16</v>
      </c>
      <c r="V79" s="162">
        <f>ROUND(E79*U79,2)</f>
        <v>4.0999999999999996</v>
      </c>
      <c r="W79" s="162"/>
      <c r="X79" s="162" t="s">
        <v>134</v>
      </c>
      <c r="Y79" s="153"/>
      <c r="Z79" s="153"/>
      <c r="AA79" s="153"/>
      <c r="AB79" s="153"/>
      <c r="AC79" s="153"/>
      <c r="AD79" s="153"/>
      <c r="AE79" s="153"/>
      <c r="AF79" s="153"/>
      <c r="AG79" s="153" t="s">
        <v>135</v>
      </c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ht="22.5" outlineLevel="1">
      <c r="A80" s="160"/>
      <c r="B80" s="161"/>
      <c r="C80" s="191" t="s">
        <v>233</v>
      </c>
      <c r="D80" s="163"/>
      <c r="E80" s="164">
        <v>12.093830000000001</v>
      </c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53"/>
      <c r="Z80" s="153"/>
      <c r="AA80" s="153"/>
      <c r="AB80" s="153"/>
      <c r="AC80" s="153"/>
      <c r="AD80" s="153"/>
      <c r="AE80" s="153"/>
      <c r="AF80" s="153"/>
      <c r="AG80" s="153" t="s">
        <v>145</v>
      </c>
      <c r="AH80" s="153">
        <v>0</v>
      </c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>
      <c r="A81" s="160"/>
      <c r="B81" s="161"/>
      <c r="C81" s="191" t="s">
        <v>234</v>
      </c>
      <c r="D81" s="163"/>
      <c r="E81" s="164">
        <v>13.5</v>
      </c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53"/>
      <c r="Z81" s="153"/>
      <c r="AA81" s="153"/>
      <c r="AB81" s="153"/>
      <c r="AC81" s="153"/>
      <c r="AD81" s="153"/>
      <c r="AE81" s="153"/>
      <c r="AF81" s="153"/>
      <c r="AG81" s="153" t="s">
        <v>145</v>
      </c>
      <c r="AH81" s="153">
        <v>0</v>
      </c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outlineLevel="1">
      <c r="A82" s="172">
        <v>29</v>
      </c>
      <c r="B82" s="173" t="s">
        <v>235</v>
      </c>
      <c r="C82" s="190" t="s">
        <v>236</v>
      </c>
      <c r="D82" s="174" t="s">
        <v>130</v>
      </c>
      <c r="E82" s="175">
        <v>40.312779999999997</v>
      </c>
      <c r="F82" s="176"/>
      <c r="G82" s="177">
        <f>ROUND(E82*F82,2)</f>
        <v>0</v>
      </c>
      <c r="H82" s="176"/>
      <c r="I82" s="177">
        <f>ROUND(E82*H82,2)</f>
        <v>0</v>
      </c>
      <c r="J82" s="176"/>
      <c r="K82" s="177">
        <f>ROUND(E82*J82,2)</f>
        <v>0</v>
      </c>
      <c r="L82" s="177">
        <v>21</v>
      </c>
      <c r="M82" s="177">
        <f>G82*(1+L82/100)</f>
        <v>0</v>
      </c>
      <c r="N82" s="177">
        <v>1.949E-2</v>
      </c>
      <c r="O82" s="177">
        <f>ROUND(E82*N82,2)</f>
        <v>0.79</v>
      </c>
      <c r="P82" s="177">
        <v>0</v>
      </c>
      <c r="Q82" s="177">
        <f>ROUND(E82*P82,2)</f>
        <v>0</v>
      </c>
      <c r="R82" s="177" t="s">
        <v>237</v>
      </c>
      <c r="S82" s="177" t="s">
        <v>132</v>
      </c>
      <c r="T82" s="178" t="s">
        <v>133</v>
      </c>
      <c r="U82" s="162">
        <v>2.0819999999999999</v>
      </c>
      <c r="V82" s="162">
        <f>ROUND(E82*U82,2)</f>
        <v>83.93</v>
      </c>
      <c r="W82" s="162"/>
      <c r="X82" s="162" t="s">
        <v>134</v>
      </c>
      <c r="Y82" s="153"/>
      <c r="Z82" s="153"/>
      <c r="AA82" s="153"/>
      <c r="AB82" s="153"/>
      <c r="AC82" s="153"/>
      <c r="AD82" s="153"/>
      <c r="AE82" s="153"/>
      <c r="AF82" s="153"/>
      <c r="AG82" s="153" t="s">
        <v>135</v>
      </c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ht="22.5" outlineLevel="1">
      <c r="A83" s="160"/>
      <c r="B83" s="161"/>
      <c r="C83" s="251" t="s">
        <v>238</v>
      </c>
      <c r="D83" s="252"/>
      <c r="E83" s="252"/>
      <c r="F83" s="252"/>
      <c r="G83" s="25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53"/>
      <c r="Z83" s="153"/>
      <c r="AA83" s="153"/>
      <c r="AB83" s="153"/>
      <c r="AC83" s="153"/>
      <c r="AD83" s="153"/>
      <c r="AE83" s="153"/>
      <c r="AF83" s="153"/>
      <c r="AG83" s="153" t="s">
        <v>143</v>
      </c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86" t="str">
        <f>C83</f>
        <v>zatření spár jakoukoliv maltou cementovou, s vyškrabáním spár, s vypláchnutím spár vodou a očištěním povrchu zdiva po vyspárování, s odklizením materiálu do 20 m</v>
      </c>
      <c r="BB83" s="153"/>
      <c r="BC83" s="153"/>
      <c r="BD83" s="153"/>
      <c r="BE83" s="153"/>
      <c r="BF83" s="153"/>
      <c r="BG83" s="153"/>
      <c r="BH83" s="153"/>
    </row>
    <row r="84" spans="1:60" outlineLevel="1">
      <c r="A84" s="160"/>
      <c r="B84" s="161"/>
      <c r="C84" s="191" t="s">
        <v>224</v>
      </c>
      <c r="D84" s="163"/>
      <c r="E84" s="164">
        <v>40.312779999999997</v>
      </c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53"/>
      <c r="Z84" s="153"/>
      <c r="AA84" s="153"/>
      <c r="AB84" s="153"/>
      <c r="AC84" s="153"/>
      <c r="AD84" s="153"/>
      <c r="AE84" s="153"/>
      <c r="AF84" s="153"/>
      <c r="AG84" s="153" t="s">
        <v>145</v>
      </c>
      <c r="AH84" s="153">
        <v>0</v>
      </c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outlineLevel="1">
      <c r="A85" s="172">
        <v>30</v>
      </c>
      <c r="B85" s="173" t="s">
        <v>239</v>
      </c>
      <c r="C85" s="190" t="s">
        <v>240</v>
      </c>
      <c r="D85" s="174" t="s">
        <v>130</v>
      </c>
      <c r="E85" s="175">
        <v>35.472479999999997</v>
      </c>
      <c r="F85" s="176"/>
      <c r="G85" s="177">
        <f>ROUND(E85*F85,2)</f>
        <v>0</v>
      </c>
      <c r="H85" s="176"/>
      <c r="I85" s="177">
        <f>ROUND(E85*H85,2)</f>
        <v>0</v>
      </c>
      <c r="J85" s="176"/>
      <c r="K85" s="177">
        <f>ROUND(E85*J85,2)</f>
        <v>0</v>
      </c>
      <c r="L85" s="177">
        <v>21</v>
      </c>
      <c r="M85" s="177">
        <f>G85*(1+L85/100)</f>
        <v>0</v>
      </c>
      <c r="N85" s="177">
        <v>1.3129999999999999E-2</v>
      </c>
      <c r="O85" s="177">
        <f>ROUND(E85*N85,2)</f>
        <v>0.47</v>
      </c>
      <c r="P85" s="177">
        <v>0</v>
      </c>
      <c r="Q85" s="177">
        <f>ROUND(E85*P85,2)</f>
        <v>0</v>
      </c>
      <c r="R85" s="177" t="s">
        <v>227</v>
      </c>
      <c r="S85" s="177" t="s">
        <v>132</v>
      </c>
      <c r="T85" s="178" t="s">
        <v>133</v>
      </c>
      <c r="U85" s="162">
        <v>0.35149999999999998</v>
      </c>
      <c r="V85" s="162">
        <f>ROUND(E85*U85,2)</f>
        <v>12.47</v>
      </c>
      <c r="W85" s="162"/>
      <c r="X85" s="162" t="s">
        <v>134</v>
      </c>
      <c r="Y85" s="153"/>
      <c r="Z85" s="153"/>
      <c r="AA85" s="153"/>
      <c r="AB85" s="153"/>
      <c r="AC85" s="153"/>
      <c r="AD85" s="153"/>
      <c r="AE85" s="153"/>
      <c r="AF85" s="153"/>
      <c r="AG85" s="153" t="s">
        <v>135</v>
      </c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 outlineLevel="1">
      <c r="A86" s="160"/>
      <c r="B86" s="161"/>
      <c r="C86" s="251" t="s">
        <v>241</v>
      </c>
      <c r="D86" s="252"/>
      <c r="E86" s="252"/>
      <c r="F86" s="252"/>
      <c r="G86" s="25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53"/>
      <c r="Z86" s="153"/>
      <c r="AA86" s="153"/>
      <c r="AB86" s="153"/>
      <c r="AC86" s="153"/>
      <c r="AD86" s="153"/>
      <c r="AE86" s="153"/>
      <c r="AF86" s="153"/>
      <c r="AG86" s="153" t="s">
        <v>143</v>
      </c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outlineLevel="1">
      <c r="A87" s="160"/>
      <c r="B87" s="161"/>
      <c r="C87" s="191" t="s">
        <v>242</v>
      </c>
      <c r="D87" s="163"/>
      <c r="E87" s="164">
        <v>35.472479999999997</v>
      </c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53"/>
      <c r="Z87" s="153"/>
      <c r="AA87" s="153"/>
      <c r="AB87" s="153"/>
      <c r="AC87" s="153"/>
      <c r="AD87" s="153"/>
      <c r="AE87" s="153"/>
      <c r="AF87" s="153"/>
      <c r="AG87" s="153" t="s">
        <v>145</v>
      </c>
      <c r="AH87" s="153">
        <v>0</v>
      </c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outlineLevel="1">
      <c r="A88" s="172">
        <v>31</v>
      </c>
      <c r="B88" s="173" t="s">
        <v>243</v>
      </c>
      <c r="C88" s="190" t="s">
        <v>244</v>
      </c>
      <c r="D88" s="174" t="s">
        <v>130</v>
      </c>
      <c r="E88" s="175">
        <v>6.06</v>
      </c>
      <c r="F88" s="176"/>
      <c r="G88" s="177">
        <f>ROUND(E88*F88,2)</f>
        <v>0</v>
      </c>
      <c r="H88" s="176"/>
      <c r="I88" s="177">
        <f>ROUND(E88*H88,2)</f>
        <v>0</v>
      </c>
      <c r="J88" s="176"/>
      <c r="K88" s="177">
        <f>ROUND(E88*J88,2)</f>
        <v>0</v>
      </c>
      <c r="L88" s="177">
        <v>21</v>
      </c>
      <c r="M88" s="177">
        <f>G88*(1+L88/100)</f>
        <v>0</v>
      </c>
      <c r="N88" s="177">
        <v>2.0000000000000002E-5</v>
      </c>
      <c r="O88" s="177">
        <f>ROUND(E88*N88,2)</f>
        <v>0</v>
      </c>
      <c r="P88" s="177">
        <v>0</v>
      </c>
      <c r="Q88" s="177">
        <f>ROUND(E88*P88,2)</f>
        <v>0</v>
      </c>
      <c r="R88" s="177"/>
      <c r="S88" s="177" t="s">
        <v>245</v>
      </c>
      <c r="T88" s="178" t="s">
        <v>133</v>
      </c>
      <c r="U88" s="162">
        <v>0.11</v>
      </c>
      <c r="V88" s="162">
        <f>ROUND(E88*U88,2)</f>
        <v>0.67</v>
      </c>
      <c r="W88" s="162"/>
      <c r="X88" s="162" t="s">
        <v>134</v>
      </c>
      <c r="Y88" s="153"/>
      <c r="Z88" s="153"/>
      <c r="AA88" s="153"/>
      <c r="AB88" s="153"/>
      <c r="AC88" s="153"/>
      <c r="AD88" s="153"/>
      <c r="AE88" s="153"/>
      <c r="AF88" s="153"/>
      <c r="AG88" s="153" t="s">
        <v>135</v>
      </c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outlineLevel="1">
      <c r="A89" s="160"/>
      <c r="B89" s="161"/>
      <c r="C89" s="191" t="s">
        <v>246</v>
      </c>
      <c r="D89" s="163"/>
      <c r="E89" s="164">
        <v>6.06</v>
      </c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53"/>
      <c r="Z89" s="153"/>
      <c r="AA89" s="153"/>
      <c r="AB89" s="153"/>
      <c r="AC89" s="153"/>
      <c r="AD89" s="153"/>
      <c r="AE89" s="153"/>
      <c r="AF89" s="153"/>
      <c r="AG89" s="153" t="s">
        <v>145</v>
      </c>
      <c r="AH89" s="153">
        <v>0</v>
      </c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>
      <c r="A90" s="166" t="s">
        <v>126</v>
      </c>
      <c r="B90" s="167" t="s">
        <v>79</v>
      </c>
      <c r="C90" s="188" t="s">
        <v>80</v>
      </c>
      <c r="D90" s="168"/>
      <c r="E90" s="169"/>
      <c r="F90" s="170"/>
      <c r="G90" s="170">
        <f>SUMIF(AG91:AG94,"&lt;&gt;NOR",G91:G94)</f>
        <v>0</v>
      </c>
      <c r="H90" s="170"/>
      <c r="I90" s="170">
        <f>SUM(I91:I94)</f>
        <v>0</v>
      </c>
      <c r="J90" s="170"/>
      <c r="K90" s="170">
        <f>SUM(K91:K94)</f>
        <v>0</v>
      </c>
      <c r="L90" s="170"/>
      <c r="M90" s="170">
        <f>SUM(M91:M94)</f>
        <v>0</v>
      </c>
      <c r="N90" s="170"/>
      <c r="O90" s="170">
        <f>SUM(O91:O94)</f>
        <v>1.52</v>
      </c>
      <c r="P90" s="170"/>
      <c r="Q90" s="170">
        <f>SUM(Q91:Q94)</f>
        <v>0</v>
      </c>
      <c r="R90" s="170"/>
      <c r="S90" s="170"/>
      <c r="T90" s="171"/>
      <c r="U90" s="165"/>
      <c r="V90" s="165">
        <f>SUM(V91:V94)</f>
        <v>1.55</v>
      </c>
      <c r="W90" s="165"/>
      <c r="X90" s="165"/>
      <c r="AG90" t="s">
        <v>127</v>
      </c>
    </row>
    <row r="91" spans="1:60" outlineLevel="1">
      <c r="A91" s="172">
        <v>32</v>
      </c>
      <c r="B91" s="173" t="s">
        <v>247</v>
      </c>
      <c r="C91" s="190" t="s">
        <v>248</v>
      </c>
      <c r="D91" s="174" t="s">
        <v>140</v>
      </c>
      <c r="E91" s="175">
        <v>0.6</v>
      </c>
      <c r="F91" s="176"/>
      <c r="G91" s="177">
        <f>ROUND(E91*F91,2)</f>
        <v>0</v>
      </c>
      <c r="H91" s="176"/>
      <c r="I91" s="177">
        <f>ROUND(E91*H91,2)</f>
        <v>0</v>
      </c>
      <c r="J91" s="176"/>
      <c r="K91" s="177">
        <f>ROUND(E91*J91,2)</f>
        <v>0</v>
      </c>
      <c r="L91" s="177">
        <v>21</v>
      </c>
      <c r="M91" s="177">
        <f>G91*(1+L91/100)</f>
        <v>0</v>
      </c>
      <c r="N91" s="177">
        <v>2.5249999999999999</v>
      </c>
      <c r="O91" s="177">
        <f>ROUND(E91*N91,2)</f>
        <v>1.52</v>
      </c>
      <c r="P91" s="177">
        <v>0</v>
      </c>
      <c r="Q91" s="177">
        <f>ROUND(E91*P91,2)</f>
        <v>0</v>
      </c>
      <c r="R91" s="177" t="s">
        <v>227</v>
      </c>
      <c r="S91" s="177" t="s">
        <v>132</v>
      </c>
      <c r="T91" s="178" t="s">
        <v>133</v>
      </c>
      <c r="U91" s="162">
        <v>2.58</v>
      </c>
      <c r="V91" s="162">
        <f>ROUND(E91*U91,2)</f>
        <v>1.55</v>
      </c>
      <c r="W91" s="162"/>
      <c r="X91" s="162" t="s">
        <v>134</v>
      </c>
      <c r="Y91" s="153"/>
      <c r="Z91" s="153"/>
      <c r="AA91" s="153"/>
      <c r="AB91" s="153"/>
      <c r="AC91" s="153"/>
      <c r="AD91" s="153"/>
      <c r="AE91" s="153"/>
      <c r="AF91" s="153"/>
      <c r="AG91" s="153" t="s">
        <v>135</v>
      </c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outlineLevel="1">
      <c r="A92" s="160"/>
      <c r="B92" s="161"/>
      <c r="C92" s="251" t="s">
        <v>249</v>
      </c>
      <c r="D92" s="252"/>
      <c r="E92" s="252"/>
      <c r="F92" s="252"/>
      <c r="G92" s="25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53"/>
      <c r="Z92" s="153"/>
      <c r="AA92" s="153"/>
      <c r="AB92" s="153"/>
      <c r="AC92" s="153"/>
      <c r="AD92" s="153"/>
      <c r="AE92" s="153"/>
      <c r="AF92" s="153"/>
      <c r="AG92" s="153" t="s">
        <v>143</v>
      </c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outlineLevel="1">
      <c r="A93" s="160"/>
      <c r="B93" s="161"/>
      <c r="C93" s="260" t="s">
        <v>250</v>
      </c>
      <c r="D93" s="261"/>
      <c r="E93" s="261"/>
      <c r="F93" s="261"/>
      <c r="G93" s="261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53"/>
      <c r="Z93" s="153"/>
      <c r="AA93" s="153"/>
      <c r="AB93" s="153"/>
      <c r="AC93" s="153"/>
      <c r="AD93" s="153"/>
      <c r="AE93" s="153"/>
      <c r="AF93" s="153"/>
      <c r="AG93" s="153" t="s">
        <v>156</v>
      </c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outlineLevel="1">
      <c r="A94" s="160"/>
      <c r="B94" s="161"/>
      <c r="C94" s="191" t="s">
        <v>251</v>
      </c>
      <c r="D94" s="163"/>
      <c r="E94" s="164">
        <v>0.6</v>
      </c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53"/>
      <c r="Z94" s="153"/>
      <c r="AA94" s="153"/>
      <c r="AB94" s="153"/>
      <c r="AC94" s="153"/>
      <c r="AD94" s="153"/>
      <c r="AE94" s="153"/>
      <c r="AF94" s="153"/>
      <c r="AG94" s="153" t="s">
        <v>145</v>
      </c>
      <c r="AH94" s="153">
        <v>0</v>
      </c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>
      <c r="A95" s="166" t="s">
        <v>126</v>
      </c>
      <c r="B95" s="167" t="s">
        <v>81</v>
      </c>
      <c r="C95" s="188" t="s">
        <v>82</v>
      </c>
      <c r="D95" s="168"/>
      <c r="E95" s="169"/>
      <c r="F95" s="170"/>
      <c r="G95" s="170">
        <f>SUMIF(AG96:AG106,"&lt;&gt;NOR",G96:G106)</f>
        <v>0</v>
      </c>
      <c r="H95" s="170"/>
      <c r="I95" s="170">
        <f>SUM(I96:I106)</f>
        <v>0</v>
      </c>
      <c r="J95" s="170"/>
      <c r="K95" s="170">
        <f>SUM(K96:K106)</f>
        <v>0</v>
      </c>
      <c r="L95" s="170"/>
      <c r="M95" s="170">
        <f>SUM(M96:M106)</f>
        <v>0</v>
      </c>
      <c r="N95" s="170"/>
      <c r="O95" s="170">
        <f>SUM(O96:O106)</f>
        <v>3.47</v>
      </c>
      <c r="P95" s="170"/>
      <c r="Q95" s="170">
        <f>SUM(Q96:Q106)</f>
        <v>0</v>
      </c>
      <c r="R95" s="170"/>
      <c r="S95" s="170"/>
      <c r="T95" s="171"/>
      <c r="U95" s="165"/>
      <c r="V95" s="165">
        <f>SUM(V96:V106)</f>
        <v>5.3999999999999995</v>
      </c>
      <c r="W95" s="165"/>
      <c r="X95" s="165"/>
      <c r="AG95" t="s">
        <v>127</v>
      </c>
    </row>
    <row r="96" spans="1:60" outlineLevel="1">
      <c r="A96" s="172">
        <v>33</v>
      </c>
      <c r="B96" s="173" t="s">
        <v>252</v>
      </c>
      <c r="C96" s="190" t="s">
        <v>253</v>
      </c>
      <c r="D96" s="174" t="s">
        <v>254</v>
      </c>
      <c r="E96" s="175">
        <v>36</v>
      </c>
      <c r="F96" s="176"/>
      <c r="G96" s="177">
        <f>ROUND(E96*F96,2)</f>
        <v>0</v>
      </c>
      <c r="H96" s="176"/>
      <c r="I96" s="177">
        <f>ROUND(E96*H96,2)</f>
        <v>0</v>
      </c>
      <c r="J96" s="176"/>
      <c r="K96" s="177">
        <f>ROUND(E96*J96,2)</f>
        <v>0</v>
      </c>
      <c r="L96" s="177">
        <v>21</v>
      </c>
      <c r="M96" s="177">
        <f>G96*(1+L96/100)</f>
        <v>0</v>
      </c>
      <c r="N96" s="177">
        <v>9.0000000000000006E-5</v>
      </c>
      <c r="O96" s="177">
        <f>ROUND(E96*N96,2)</f>
        <v>0</v>
      </c>
      <c r="P96" s="177">
        <v>0</v>
      </c>
      <c r="Q96" s="177">
        <f>ROUND(E96*P96,2)</f>
        <v>0</v>
      </c>
      <c r="R96" s="177" t="s">
        <v>131</v>
      </c>
      <c r="S96" s="177" t="s">
        <v>132</v>
      </c>
      <c r="T96" s="178" t="s">
        <v>133</v>
      </c>
      <c r="U96" s="162">
        <v>2.1999999999999999E-2</v>
      </c>
      <c r="V96" s="162">
        <f>ROUND(E96*U96,2)</f>
        <v>0.79</v>
      </c>
      <c r="W96" s="162"/>
      <c r="X96" s="162" t="s">
        <v>134</v>
      </c>
      <c r="Y96" s="153"/>
      <c r="Z96" s="153"/>
      <c r="AA96" s="153"/>
      <c r="AB96" s="153"/>
      <c r="AC96" s="153"/>
      <c r="AD96" s="153"/>
      <c r="AE96" s="153"/>
      <c r="AF96" s="153"/>
      <c r="AG96" s="153" t="s">
        <v>135</v>
      </c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outlineLevel="1">
      <c r="A97" s="160"/>
      <c r="B97" s="161"/>
      <c r="C97" s="191" t="s">
        <v>255</v>
      </c>
      <c r="D97" s="163"/>
      <c r="E97" s="164">
        <v>36</v>
      </c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53"/>
      <c r="Z97" s="153"/>
      <c r="AA97" s="153"/>
      <c r="AB97" s="153"/>
      <c r="AC97" s="153"/>
      <c r="AD97" s="153"/>
      <c r="AE97" s="153"/>
      <c r="AF97" s="153"/>
      <c r="AG97" s="153" t="s">
        <v>145</v>
      </c>
      <c r="AH97" s="153">
        <v>0</v>
      </c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outlineLevel="1">
      <c r="A98" s="172">
        <v>34</v>
      </c>
      <c r="B98" s="173" t="s">
        <v>256</v>
      </c>
      <c r="C98" s="190" t="s">
        <v>257</v>
      </c>
      <c r="D98" s="174" t="s">
        <v>254</v>
      </c>
      <c r="E98" s="175">
        <v>36</v>
      </c>
      <c r="F98" s="176"/>
      <c r="G98" s="177">
        <f>ROUND(E98*F98,2)</f>
        <v>0</v>
      </c>
      <c r="H98" s="176"/>
      <c r="I98" s="177">
        <f>ROUND(E98*H98,2)</f>
        <v>0</v>
      </c>
      <c r="J98" s="176"/>
      <c r="K98" s="177">
        <f>ROUND(E98*J98,2)</f>
        <v>0</v>
      </c>
      <c r="L98" s="177">
        <v>21</v>
      </c>
      <c r="M98" s="177">
        <f>G98*(1+L98/100)</f>
        <v>0</v>
      </c>
      <c r="N98" s="177">
        <v>0</v>
      </c>
      <c r="O98" s="177">
        <f>ROUND(E98*N98,2)</f>
        <v>0</v>
      </c>
      <c r="P98" s="177">
        <v>0</v>
      </c>
      <c r="Q98" s="177">
        <f>ROUND(E98*P98,2)</f>
        <v>0</v>
      </c>
      <c r="R98" s="177" t="s">
        <v>131</v>
      </c>
      <c r="S98" s="177" t="s">
        <v>132</v>
      </c>
      <c r="T98" s="178" t="s">
        <v>133</v>
      </c>
      <c r="U98" s="162">
        <v>1.2E-2</v>
      </c>
      <c r="V98" s="162">
        <f>ROUND(E98*U98,2)</f>
        <v>0.43</v>
      </c>
      <c r="W98" s="162"/>
      <c r="X98" s="162" t="s">
        <v>134</v>
      </c>
      <c r="Y98" s="153"/>
      <c r="Z98" s="153"/>
      <c r="AA98" s="153"/>
      <c r="AB98" s="153"/>
      <c r="AC98" s="153"/>
      <c r="AD98" s="153"/>
      <c r="AE98" s="153"/>
      <c r="AF98" s="153"/>
      <c r="AG98" s="153" t="s">
        <v>135</v>
      </c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outlineLevel="1">
      <c r="A99" s="160"/>
      <c r="B99" s="161"/>
      <c r="C99" s="251" t="s">
        <v>258</v>
      </c>
      <c r="D99" s="252"/>
      <c r="E99" s="252"/>
      <c r="F99" s="252"/>
      <c r="G99" s="25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53"/>
      <c r="Z99" s="153"/>
      <c r="AA99" s="153"/>
      <c r="AB99" s="153"/>
      <c r="AC99" s="153"/>
      <c r="AD99" s="153"/>
      <c r="AE99" s="153"/>
      <c r="AF99" s="153"/>
      <c r="AG99" s="153" t="s">
        <v>143</v>
      </c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ht="22.5" outlineLevel="1">
      <c r="A100" s="172">
        <v>35</v>
      </c>
      <c r="B100" s="173" t="s">
        <v>259</v>
      </c>
      <c r="C100" s="190" t="s">
        <v>260</v>
      </c>
      <c r="D100" s="174" t="s">
        <v>254</v>
      </c>
      <c r="E100" s="175">
        <v>15.35</v>
      </c>
      <c r="F100" s="176"/>
      <c r="G100" s="177">
        <f>ROUND(E100*F100,2)</f>
        <v>0</v>
      </c>
      <c r="H100" s="176"/>
      <c r="I100" s="177">
        <f>ROUND(E100*H100,2)</f>
        <v>0</v>
      </c>
      <c r="J100" s="176"/>
      <c r="K100" s="177">
        <f>ROUND(E100*J100,2)</f>
        <v>0</v>
      </c>
      <c r="L100" s="177">
        <v>21</v>
      </c>
      <c r="M100" s="177">
        <f>G100*(1+L100/100)</f>
        <v>0</v>
      </c>
      <c r="N100" s="177">
        <v>0.188</v>
      </c>
      <c r="O100" s="177">
        <f>ROUND(E100*N100,2)</f>
        <v>2.89</v>
      </c>
      <c r="P100" s="177">
        <v>0</v>
      </c>
      <c r="Q100" s="177">
        <f>ROUND(E100*P100,2)</f>
        <v>0</v>
      </c>
      <c r="R100" s="177" t="s">
        <v>131</v>
      </c>
      <c r="S100" s="177" t="s">
        <v>132</v>
      </c>
      <c r="T100" s="178" t="s">
        <v>133</v>
      </c>
      <c r="U100" s="162">
        <v>0.27200000000000002</v>
      </c>
      <c r="V100" s="162">
        <f>ROUND(E100*U100,2)</f>
        <v>4.18</v>
      </c>
      <c r="W100" s="162"/>
      <c r="X100" s="162" t="s">
        <v>134</v>
      </c>
      <c r="Y100" s="153"/>
      <c r="Z100" s="153"/>
      <c r="AA100" s="153"/>
      <c r="AB100" s="153"/>
      <c r="AC100" s="153"/>
      <c r="AD100" s="153"/>
      <c r="AE100" s="153"/>
      <c r="AF100" s="153"/>
      <c r="AG100" s="153" t="s">
        <v>135</v>
      </c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outlineLevel="1">
      <c r="A101" s="160"/>
      <c r="B101" s="161"/>
      <c r="C101" s="251" t="s">
        <v>261</v>
      </c>
      <c r="D101" s="252"/>
      <c r="E101" s="252"/>
      <c r="F101" s="252"/>
      <c r="G101" s="25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53"/>
      <c r="Z101" s="153"/>
      <c r="AA101" s="153"/>
      <c r="AB101" s="153"/>
      <c r="AC101" s="153"/>
      <c r="AD101" s="153"/>
      <c r="AE101" s="153"/>
      <c r="AF101" s="153"/>
      <c r="AG101" s="153" t="s">
        <v>143</v>
      </c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outlineLevel="1">
      <c r="A102" s="160"/>
      <c r="B102" s="161"/>
      <c r="C102" s="191" t="s">
        <v>262</v>
      </c>
      <c r="D102" s="163"/>
      <c r="E102" s="164">
        <v>7.45</v>
      </c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53"/>
      <c r="Z102" s="153"/>
      <c r="AA102" s="153"/>
      <c r="AB102" s="153"/>
      <c r="AC102" s="153"/>
      <c r="AD102" s="153"/>
      <c r="AE102" s="153"/>
      <c r="AF102" s="153"/>
      <c r="AG102" s="153" t="s">
        <v>145</v>
      </c>
      <c r="AH102" s="153">
        <v>0</v>
      </c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outlineLevel="1">
      <c r="A103" s="160"/>
      <c r="B103" s="161"/>
      <c r="C103" s="191" t="s">
        <v>263</v>
      </c>
      <c r="D103" s="163"/>
      <c r="E103" s="164">
        <v>7.9</v>
      </c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53"/>
      <c r="Z103" s="153"/>
      <c r="AA103" s="153"/>
      <c r="AB103" s="153"/>
      <c r="AC103" s="153"/>
      <c r="AD103" s="153"/>
      <c r="AE103" s="153"/>
      <c r="AF103" s="153"/>
      <c r="AG103" s="153" t="s">
        <v>145</v>
      </c>
      <c r="AH103" s="153">
        <v>0</v>
      </c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outlineLevel="1">
      <c r="A104" s="172">
        <v>36</v>
      </c>
      <c r="B104" s="173" t="s">
        <v>264</v>
      </c>
      <c r="C104" s="190" t="s">
        <v>265</v>
      </c>
      <c r="D104" s="174" t="s">
        <v>194</v>
      </c>
      <c r="E104" s="175">
        <v>8</v>
      </c>
      <c r="F104" s="176"/>
      <c r="G104" s="177">
        <f>ROUND(E104*F104,2)</f>
        <v>0</v>
      </c>
      <c r="H104" s="176"/>
      <c r="I104" s="177">
        <f>ROUND(E104*H104,2)</f>
        <v>0</v>
      </c>
      <c r="J104" s="176"/>
      <c r="K104" s="177">
        <f>ROUND(E104*J104,2)</f>
        <v>0</v>
      </c>
      <c r="L104" s="177">
        <v>21</v>
      </c>
      <c r="M104" s="177">
        <f>G104*(1+L104/100)</f>
        <v>0</v>
      </c>
      <c r="N104" s="177">
        <v>2.7E-2</v>
      </c>
      <c r="O104" s="177">
        <f>ROUND(E104*N104,2)</f>
        <v>0.22</v>
      </c>
      <c r="P104" s="177">
        <v>0</v>
      </c>
      <c r="Q104" s="177">
        <f>ROUND(E104*P104,2)</f>
        <v>0</v>
      </c>
      <c r="R104" s="177" t="s">
        <v>181</v>
      </c>
      <c r="S104" s="177" t="s">
        <v>133</v>
      </c>
      <c r="T104" s="178" t="s">
        <v>133</v>
      </c>
      <c r="U104" s="162">
        <v>0</v>
      </c>
      <c r="V104" s="162">
        <f>ROUND(E104*U104,2)</f>
        <v>0</v>
      </c>
      <c r="W104" s="162"/>
      <c r="X104" s="162" t="s">
        <v>182</v>
      </c>
      <c r="Y104" s="153"/>
      <c r="Z104" s="153"/>
      <c r="AA104" s="153"/>
      <c r="AB104" s="153"/>
      <c r="AC104" s="153"/>
      <c r="AD104" s="153"/>
      <c r="AE104" s="153"/>
      <c r="AF104" s="153"/>
      <c r="AG104" s="153" t="s">
        <v>183</v>
      </c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outlineLevel="1">
      <c r="A105" s="160"/>
      <c r="B105" s="161"/>
      <c r="C105" s="191" t="s">
        <v>266</v>
      </c>
      <c r="D105" s="163"/>
      <c r="E105" s="164">
        <v>8</v>
      </c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53"/>
      <c r="Z105" s="153"/>
      <c r="AA105" s="153"/>
      <c r="AB105" s="153"/>
      <c r="AC105" s="153"/>
      <c r="AD105" s="153"/>
      <c r="AE105" s="153"/>
      <c r="AF105" s="153"/>
      <c r="AG105" s="153" t="s">
        <v>145</v>
      </c>
      <c r="AH105" s="153">
        <v>0</v>
      </c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</row>
    <row r="106" spans="1:60" ht="22.5" outlineLevel="1">
      <c r="A106" s="179">
        <v>37</v>
      </c>
      <c r="B106" s="180" t="s">
        <v>267</v>
      </c>
      <c r="C106" s="189" t="s">
        <v>268</v>
      </c>
      <c r="D106" s="181" t="s">
        <v>194</v>
      </c>
      <c r="E106" s="182">
        <v>8</v>
      </c>
      <c r="F106" s="183"/>
      <c r="G106" s="184">
        <f>ROUND(E106*F106,2)</f>
        <v>0</v>
      </c>
      <c r="H106" s="183"/>
      <c r="I106" s="184">
        <f>ROUND(E106*H106,2)</f>
        <v>0</v>
      </c>
      <c r="J106" s="183"/>
      <c r="K106" s="184">
        <f>ROUND(E106*J106,2)</f>
        <v>0</v>
      </c>
      <c r="L106" s="184">
        <v>21</v>
      </c>
      <c r="M106" s="184">
        <f>G106*(1+L106/100)</f>
        <v>0</v>
      </c>
      <c r="N106" s="184">
        <v>4.4999999999999998E-2</v>
      </c>
      <c r="O106" s="184">
        <f>ROUND(E106*N106,2)</f>
        <v>0.36</v>
      </c>
      <c r="P106" s="184">
        <v>0</v>
      </c>
      <c r="Q106" s="184">
        <f>ROUND(E106*P106,2)</f>
        <v>0</v>
      </c>
      <c r="R106" s="184" t="s">
        <v>181</v>
      </c>
      <c r="S106" s="184" t="s">
        <v>132</v>
      </c>
      <c r="T106" s="185" t="s">
        <v>133</v>
      </c>
      <c r="U106" s="162">
        <v>0</v>
      </c>
      <c r="V106" s="162">
        <f>ROUND(E106*U106,2)</f>
        <v>0</v>
      </c>
      <c r="W106" s="162"/>
      <c r="X106" s="162" t="s">
        <v>182</v>
      </c>
      <c r="Y106" s="153"/>
      <c r="Z106" s="153"/>
      <c r="AA106" s="153"/>
      <c r="AB106" s="153"/>
      <c r="AC106" s="153"/>
      <c r="AD106" s="153"/>
      <c r="AE106" s="153"/>
      <c r="AF106" s="153"/>
      <c r="AG106" s="153" t="s">
        <v>183</v>
      </c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</row>
    <row r="107" spans="1:60">
      <c r="A107" s="166" t="s">
        <v>126</v>
      </c>
      <c r="B107" s="167" t="s">
        <v>83</v>
      </c>
      <c r="C107" s="188" t="s">
        <v>84</v>
      </c>
      <c r="D107" s="168"/>
      <c r="E107" s="169"/>
      <c r="F107" s="170"/>
      <c r="G107" s="170">
        <f>SUMIF(AG108:AG116,"&lt;&gt;NOR",G108:G116)</f>
        <v>0</v>
      </c>
      <c r="H107" s="170"/>
      <c r="I107" s="170">
        <f>SUM(I108:I116)</f>
        <v>0</v>
      </c>
      <c r="J107" s="170"/>
      <c r="K107" s="170">
        <f>SUM(K108:K116)</f>
        <v>0</v>
      </c>
      <c r="L107" s="170"/>
      <c r="M107" s="170">
        <f>SUM(M108:M116)</f>
        <v>0</v>
      </c>
      <c r="N107" s="170"/>
      <c r="O107" s="170">
        <f>SUM(O108:O116)</f>
        <v>0</v>
      </c>
      <c r="P107" s="170"/>
      <c r="Q107" s="170">
        <f>SUM(Q108:Q116)</f>
        <v>2.6599999999999997</v>
      </c>
      <c r="R107" s="170"/>
      <c r="S107" s="170"/>
      <c r="T107" s="171"/>
      <c r="U107" s="165"/>
      <c r="V107" s="165">
        <f>SUM(V108:V116)</f>
        <v>19.659999999999997</v>
      </c>
      <c r="W107" s="165"/>
      <c r="X107" s="165"/>
      <c r="AG107" t="s">
        <v>127</v>
      </c>
    </row>
    <row r="108" spans="1:60" outlineLevel="1">
      <c r="A108" s="172">
        <v>38</v>
      </c>
      <c r="B108" s="173" t="s">
        <v>269</v>
      </c>
      <c r="C108" s="190" t="s">
        <v>270</v>
      </c>
      <c r="D108" s="174" t="s">
        <v>130</v>
      </c>
      <c r="E108" s="175">
        <v>6</v>
      </c>
      <c r="F108" s="176"/>
      <c r="G108" s="177">
        <f>ROUND(E108*F108,2)</f>
        <v>0</v>
      </c>
      <c r="H108" s="176"/>
      <c r="I108" s="177">
        <f>ROUND(E108*H108,2)</f>
        <v>0</v>
      </c>
      <c r="J108" s="176"/>
      <c r="K108" s="177">
        <f>ROUND(E108*J108,2)</f>
        <v>0</v>
      </c>
      <c r="L108" s="177">
        <v>21</v>
      </c>
      <c r="M108" s="177">
        <f>G108*(1+L108/100)</f>
        <v>0</v>
      </c>
      <c r="N108" s="177">
        <v>0</v>
      </c>
      <c r="O108" s="177">
        <f>ROUND(E108*N108,2)</f>
        <v>0</v>
      </c>
      <c r="P108" s="177">
        <v>0.122</v>
      </c>
      <c r="Q108" s="177">
        <f>ROUND(E108*P108,2)</f>
        <v>0.73</v>
      </c>
      <c r="R108" s="177" t="s">
        <v>271</v>
      </c>
      <c r="S108" s="177" t="s">
        <v>132</v>
      </c>
      <c r="T108" s="178" t="s">
        <v>133</v>
      </c>
      <c r="U108" s="162">
        <v>0.12</v>
      </c>
      <c r="V108" s="162">
        <f>ROUND(E108*U108,2)</f>
        <v>0.72</v>
      </c>
      <c r="W108" s="162"/>
      <c r="X108" s="162" t="s">
        <v>134</v>
      </c>
      <c r="Y108" s="153"/>
      <c r="Z108" s="153"/>
      <c r="AA108" s="153"/>
      <c r="AB108" s="153"/>
      <c r="AC108" s="153"/>
      <c r="AD108" s="153"/>
      <c r="AE108" s="153"/>
      <c r="AF108" s="153"/>
      <c r="AG108" s="153" t="s">
        <v>135</v>
      </c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</row>
    <row r="109" spans="1:60" outlineLevel="1">
      <c r="A109" s="160"/>
      <c r="B109" s="161"/>
      <c r="C109" s="251" t="s">
        <v>272</v>
      </c>
      <c r="D109" s="252"/>
      <c r="E109" s="252"/>
      <c r="F109" s="252"/>
      <c r="G109" s="25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53"/>
      <c r="Z109" s="153"/>
      <c r="AA109" s="153"/>
      <c r="AB109" s="153"/>
      <c r="AC109" s="153"/>
      <c r="AD109" s="153"/>
      <c r="AE109" s="153"/>
      <c r="AF109" s="153"/>
      <c r="AG109" s="153" t="s">
        <v>143</v>
      </c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60" outlineLevel="1">
      <c r="A110" s="160"/>
      <c r="B110" s="161"/>
      <c r="C110" s="191" t="s">
        <v>273</v>
      </c>
      <c r="D110" s="163"/>
      <c r="E110" s="164">
        <v>6</v>
      </c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53"/>
      <c r="Z110" s="153"/>
      <c r="AA110" s="153"/>
      <c r="AB110" s="153"/>
      <c r="AC110" s="153"/>
      <c r="AD110" s="153"/>
      <c r="AE110" s="153"/>
      <c r="AF110" s="153"/>
      <c r="AG110" s="153" t="s">
        <v>145</v>
      </c>
      <c r="AH110" s="153">
        <v>0</v>
      </c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</row>
    <row r="111" spans="1:60" ht="22.5" outlineLevel="1">
      <c r="A111" s="172">
        <v>39</v>
      </c>
      <c r="B111" s="173" t="s">
        <v>274</v>
      </c>
      <c r="C111" s="190" t="s">
        <v>275</v>
      </c>
      <c r="D111" s="174" t="s">
        <v>140</v>
      </c>
      <c r="E111" s="175">
        <v>0.6</v>
      </c>
      <c r="F111" s="176"/>
      <c r="G111" s="177">
        <f>ROUND(E111*F111,2)</f>
        <v>0</v>
      </c>
      <c r="H111" s="176"/>
      <c r="I111" s="177">
        <f>ROUND(E111*H111,2)</f>
        <v>0</v>
      </c>
      <c r="J111" s="176"/>
      <c r="K111" s="177">
        <f>ROUND(E111*J111,2)</f>
        <v>0</v>
      </c>
      <c r="L111" s="177">
        <v>21</v>
      </c>
      <c r="M111" s="177">
        <f>G111*(1+L111/100)</f>
        <v>0</v>
      </c>
      <c r="N111" s="177">
        <v>0</v>
      </c>
      <c r="O111" s="177">
        <f>ROUND(E111*N111,2)</f>
        <v>0</v>
      </c>
      <c r="P111" s="177">
        <v>2.2000000000000002</v>
      </c>
      <c r="Q111" s="177">
        <f>ROUND(E111*P111,2)</f>
        <v>1.32</v>
      </c>
      <c r="R111" s="177" t="s">
        <v>271</v>
      </c>
      <c r="S111" s="177" t="s">
        <v>132</v>
      </c>
      <c r="T111" s="178" t="s">
        <v>133</v>
      </c>
      <c r="U111" s="162">
        <v>10.88</v>
      </c>
      <c r="V111" s="162">
        <f>ROUND(E111*U111,2)</f>
        <v>6.53</v>
      </c>
      <c r="W111" s="162"/>
      <c r="X111" s="162" t="s">
        <v>134</v>
      </c>
      <c r="Y111" s="153"/>
      <c r="Z111" s="153"/>
      <c r="AA111" s="153"/>
      <c r="AB111" s="153"/>
      <c r="AC111" s="153"/>
      <c r="AD111" s="153"/>
      <c r="AE111" s="153"/>
      <c r="AF111" s="153"/>
      <c r="AG111" s="153" t="s">
        <v>135</v>
      </c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</row>
    <row r="112" spans="1:60" outlineLevel="1">
      <c r="A112" s="160"/>
      <c r="B112" s="161"/>
      <c r="C112" s="191" t="s">
        <v>276</v>
      </c>
      <c r="D112" s="163"/>
      <c r="E112" s="164">
        <v>0.6</v>
      </c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53"/>
      <c r="Z112" s="153"/>
      <c r="AA112" s="153"/>
      <c r="AB112" s="153"/>
      <c r="AC112" s="153"/>
      <c r="AD112" s="153"/>
      <c r="AE112" s="153"/>
      <c r="AF112" s="153"/>
      <c r="AG112" s="153" t="s">
        <v>145</v>
      </c>
      <c r="AH112" s="153">
        <v>0</v>
      </c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</row>
    <row r="113" spans="1:60" ht="22.5" outlineLevel="1">
      <c r="A113" s="172">
        <v>40</v>
      </c>
      <c r="B113" s="173" t="s">
        <v>277</v>
      </c>
      <c r="C113" s="190" t="s">
        <v>278</v>
      </c>
      <c r="D113" s="174" t="s">
        <v>130</v>
      </c>
      <c r="E113" s="175">
        <v>40.312779999999997</v>
      </c>
      <c r="F113" s="176"/>
      <c r="G113" s="177">
        <f>ROUND(E113*F113,2)</f>
        <v>0</v>
      </c>
      <c r="H113" s="176"/>
      <c r="I113" s="177">
        <f>ROUND(E113*H113,2)</f>
        <v>0</v>
      </c>
      <c r="J113" s="176"/>
      <c r="K113" s="177">
        <f>ROUND(E113*J113,2)</f>
        <v>0</v>
      </c>
      <c r="L113" s="177">
        <v>21</v>
      </c>
      <c r="M113" s="177">
        <f>G113*(1+L113/100)</f>
        <v>0</v>
      </c>
      <c r="N113" s="177">
        <v>0</v>
      </c>
      <c r="O113" s="177">
        <f>ROUND(E113*N113,2)</f>
        <v>0</v>
      </c>
      <c r="P113" s="177">
        <v>1.4E-2</v>
      </c>
      <c r="Q113" s="177">
        <f>ROUND(E113*P113,2)</f>
        <v>0.56000000000000005</v>
      </c>
      <c r="R113" s="177" t="s">
        <v>271</v>
      </c>
      <c r="S113" s="177" t="s">
        <v>132</v>
      </c>
      <c r="T113" s="178" t="s">
        <v>133</v>
      </c>
      <c r="U113" s="162">
        <v>0.22</v>
      </c>
      <c r="V113" s="162">
        <f>ROUND(E113*U113,2)</f>
        <v>8.8699999999999992</v>
      </c>
      <c r="W113" s="162"/>
      <c r="X113" s="162" t="s">
        <v>134</v>
      </c>
      <c r="Y113" s="153"/>
      <c r="Z113" s="153"/>
      <c r="AA113" s="153"/>
      <c r="AB113" s="153"/>
      <c r="AC113" s="153"/>
      <c r="AD113" s="153"/>
      <c r="AE113" s="153"/>
      <c r="AF113" s="153"/>
      <c r="AG113" s="153" t="s">
        <v>135</v>
      </c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</row>
    <row r="114" spans="1:60" outlineLevel="1">
      <c r="A114" s="160"/>
      <c r="B114" s="161"/>
      <c r="C114" s="191" t="s">
        <v>224</v>
      </c>
      <c r="D114" s="163"/>
      <c r="E114" s="164">
        <v>40.312779999999997</v>
      </c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53"/>
      <c r="Z114" s="153"/>
      <c r="AA114" s="153"/>
      <c r="AB114" s="153"/>
      <c r="AC114" s="153"/>
      <c r="AD114" s="153"/>
      <c r="AE114" s="153"/>
      <c r="AF114" s="153"/>
      <c r="AG114" s="153" t="s">
        <v>145</v>
      </c>
      <c r="AH114" s="153">
        <v>0</v>
      </c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</row>
    <row r="115" spans="1:60" outlineLevel="1">
      <c r="A115" s="172">
        <v>41</v>
      </c>
      <c r="B115" s="173" t="s">
        <v>279</v>
      </c>
      <c r="C115" s="190" t="s">
        <v>280</v>
      </c>
      <c r="D115" s="174" t="s">
        <v>140</v>
      </c>
      <c r="E115" s="175">
        <v>0.39</v>
      </c>
      <c r="F115" s="176"/>
      <c r="G115" s="177">
        <f>ROUND(E115*F115,2)</f>
        <v>0</v>
      </c>
      <c r="H115" s="176"/>
      <c r="I115" s="177">
        <f>ROUND(E115*H115,2)</f>
        <v>0</v>
      </c>
      <c r="J115" s="176"/>
      <c r="K115" s="177">
        <f>ROUND(E115*J115,2)</f>
        <v>0</v>
      </c>
      <c r="L115" s="177">
        <v>21</v>
      </c>
      <c r="M115" s="177">
        <f>G115*(1+L115/100)</f>
        <v>0</v>
      </c>
      <c r="N115" s="177">
        <v>0</v>
      </c>
      <c r="O115" s="177">
        <f>ROUND(E115*N115,2)</f>
        <v>0</v>
      </c>
      <c r="P115" s="177">
        <v>0.13333</v>
      </c>
      <c r="Q115" s="177">
        <f>ROUND(E115*P115,2)</f>
        <v>0.05</v>
      </c>
      <c r="R115" s="177" t="s">
        <v>271</v>
      </c>
      <c r="S115" s="177" t="s">
        <v>132</v>
      </c>
      <c r="T115" s="178" t="s">
        <v>133</v>
      </c>
      <c r="U115" s="162">
        <v>9.07</v>
      </c>
      <c r="V115" s="162">
        <f>ROUND(E115*U115,2)</f>
        <v>3.54</v>
      </c>
      <c r="W115" s="162"/>
      <c r="X115" s="162" t="s">
        <v>134</v>
      </c>
      <c r="Y115" s="153"/>
      <c r="Z115" s="153"/>
      <c r="AA115" s="153"/>
      <c r="AB115" s="153"/>
      <c r="AC115" s="153"/>
      <c r="AD115" s="153"/>
      <c r="AE115" s="153"/>
      <c r="AF115" s="153"/>
      <c r="AG115" s="153" t="s">
        <v>135</v>
      </c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</row>
    <row r="116" spans="1:60" outlineLevel="1">
      <c r="A116" s="160"/>
      <c r="B116" s="161"/>
      <c r="C116" s="191" t="s">
        <v>281</v>
      </c>
      <c r="D116" s="163"/>
      <c r="E116" s="164">
        <v>0.39</v>
      </c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53"/>
      <c r="Z116" s="153"/>
      <c r="AA116" s="153"/>
      <c r="AB116" s="153"/>
      <c r="AC116" s="153"/>
      <c r="AD116" s="153"/>
      <c r="AE116" s="153"/>
      <c r="AF116" s="153"/>
      <c r="AG116" s="153" t="s">
        <v>145</v>
      </c>
      <c r="AH116" s="153">
        <v>0</v>
      </c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</row>
    <row r="117" spans="1:60">
      <c r="A117" s="166" t="s">
        <v>126</v>
      </c>
      <c r="B117" s="167" t="s">
        <v>85</v>
      </c>
      <c r="C117" s="188" t="s">
        <v>86</v>
      </c>
      <c r="D117" s="168"/>
      <c r="E117" s="169"/>
      <c r="F117" s="170"/>
      <c r="G117" s="170">
        <f>SUMIF(AG118:AG119,"&lt;&gt;NOR",G118:G119)</f>
        <v>0</v>
      </c>
      <c r="H117" s="170"/>
      <c r="I117" s="170">
        <f>SUM(I118:I119)</f>
        <v>0</v>
      </c>
      <c r="J117" s="170"/>
      <c r="K117" s="170">
        <f>SUM(K118:K119)</f>
        <v>0</v>
      </c>
      <c r="L117" s="170"/>
      <c r="M117" s="170">
        <f>SUM(M118:M119)</f>
        <v>0</v>
      </c>
      <c r="N117" s="170"/>
      <c r="O117" s="170">
        <f>SUM(O118:O119)</f>
        <v>0</v>
      </c>
      <c r="P117" s="170"/>
      <c r="Q117" s="170">
        <f>SUM(Q118:Q119)</f>
        <v>0</v>
      </c>
      <c r="R117" s="170"/>
      <c r="S117" s="170"/>
      <c r="T117" s="171"/>
      <c r="U117" s="165"/>
      <c r="V117" s="165">
        <f>SUM(V118:V119)</f>
        <v>117.77</v>
      </c>
      <c r="W117" s="165"/>
      <c r="X117" s="165"/>
      <c r="AG117" t="s">
        <v>127</v>
      </c>
    </row>
    <row r="118" spans="1:60" outlineLevel="1">
      <c r="A118" s="172">
        <v>42</v>
      </c>
      <c r="B118" s="173" t="s">
        <v>282</v>
      </c>
      <c r="C118" s="190" t="s">
        <v>283</v>
      </c>
      <c r="D118" s="174" t="s">
        <v>284</v>
      </c>
      <c r="E118" s="175">
        <v>301.97861999999998</v>
      </c>
      <c r="F118" s="176"/>
      <c r="G118" s="177">
        <f>ROUND(E118*F118,2)</f>
        <v>0</v>
      </c>
      <c r="H118" s="176"/>
      <c r="I118" s="177">
        <f>ROUND(E118*H118,2)</f>
        <v>0</v>
      </c>
      <c r="J118" s="176"/>
      <c r="K118" s="177">
        <f>ROUND(E118*J118,2)</f>
        <v>0</v>
      </c>
      <c r="L118" s="177">
        <v>21</v>
      </c>
      <c r="M118" s="177">
        <f>G118*(1+L118/100)</f>
        <v>0</v>
      </c>
      <c r="N118" s="177">
        <v>0</v>
      </c>
      <c r="O118" s="177">
        <f>ROUND(E118*N118,2)</f>
        <v>0</v>
      </c>
      <c r="P118" s="177">
        <v>0</v>
      </c>
      <c r="Q118" s="177">
        <f>ROUND(E118*P118,2)</f>
        <v>0</v>
      </c>
      <c r="R118" s="177" t="s">
        <v>131</v>
      </c>
      <c r="S118" s="177" t="s">
        <v>132</v>
      </c>
      <c r="T118" s="178" t="s">
        <v>133</v>
      </c>
      <c r="U118" s="162">
        <v>0.39</v>
      </c>
      <c r="V118" s="162">
        <f>ROUND(E118*U118,2)</f>
        <v>117.77</v>
      </c>
      <c r="W118" s="162"/>
      <c r="X118" s="162" t="s">
        <v>285</v>
      </c>
      <c r="Y118" s="153"/>
      <c r="Z118" s="153"/>
      <c r="AA118" s="153"/>
      <c r="AB118" s="153"/>
      <c r="AC118" s="153"/>
      <c r="AD118" s="153"/>
      <c r="AE118" s="153"/>
      <c r="AF118" s="153"/>
      <c r="AG118" s="153" t="s">
        <v>286</v>
      </c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outlineLevel="1">
      <c r="A119" s="160"/>
      <c r="B119" s="161"/>
      <c r="C119" s="251" t="s">
        <v>287</v>
      </c>
      <c r="D119" s="252"/>
      <c r="E119" s="252"/>
      <c r="F119" s="252"/>
      <c r="G119" s="25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53"/>
      <c r="Z119" s="153"/>
      <c r="AA119" s="153"/>
      <c r="AB119" s="153"/>
      <c r="AC119" s="153"/>
      <c r="AD119" s="153"/>
      <c r="AE119" s="153"/>
      <c r="AF119" s="153"/>
      <c r="AG119" s="153" t="s">
        <v>143</v>
      </c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</row>
    <row r="120" spans="1:60">
      <c r="A120" s="166" t="s">
        <v>126</v>
      </c>
      <c r="B120" s="167" t="s">
        <v>87</v>
      </c>
      <c r="C120" s="188" t="s">
        <v>88</v>
      </c>
      <c r="D120" s="168"/>
      <c r="E120" s="169"/>
      <c r="F120" s="170"/>
      <c r="G120" s="170">
        <f>SUMIF(AG121:AG121,"&lt;&gt;NOR",G121:G121)</f>
        <v>0</v>
      </c>
      <c r="H120" s="170"/>
      <c r="I120" s="170">
        <f>SUM(I121:I121)</f>
        <v>0</v>
      </c>
      <c r="J120" s="170"/>
      <c r="K120" s="170">
        <f>SUM(K121:K121)</f>
        <v>0</v>
      </c>
      <c r="L120" s="170"/>
      <c r="M120" s="170">
        <f>SUM(M121:M121)</f>
        <v>0</v>
      </c>
      <c r="N120" s="170"/>
      <c r="O120" s="170">
        <f>SUM(O121:O121)</f>
        <v>0</v>
      </c>
      <c r="P120" s="170"/>
      <c r="Q120" s="170">
        <f>SUM(Q121:Q121)</f>
        <v>0</v>
      </c>
      <c r="R120" s="170"/>
      <c r="S120" s="170"/>
      <c r="T120" s="171"/>
      <c r="U120" s="165"/>
      <c r="V120" s="165">
        <f>SUM(V121:V121)</f>
        <v>0</v>
      </c>
      <c r="W120" s="165"/>
      <c r="X120" s="165"/>
      <c r="AG120" t="s">
        <v>127</v>
      </c>
    </row>
    <row r="121" spans="1:60" outlineLevel="1">
      <c r="A121" s="179">
        <v>43</v>
      </c>
      <c r="B121" s="180" t="s">
        <v>288</v>
      </c>
      <c r="C121" s="189" t="s">
        <v>289</v>
      </c>
      <c r="D121" s="181" t="s">
        <v>290</v>
      </c>
      <c r="E121" s="182">
        <v>1</v>
      </c>
      <c r="F121" s="183"/>
      <c r="G121" s="184">
        <f>ROUND(E121*F121,2)</f>
        <v>0</v>
      </c>
      <c r="H121" s="183"/>
      <c r="I121" s="184">
        <f>ROUND(E121*H121,2)</f>
        <v>0</v>
      </c>
      <c r="J121" s="183"/>
      <c r="K121" s="184">
        <f>ROUND(E121*J121,2)</f>
        <v>0</v>
      </c>
      <c r="L121" s="184">
        <v>21</v>
      </c>
      <c r="M121" s="184">
        <f>G121*(1+L121/100)</f>
        <v>0</v>
      </c>
      <c r="N121" s="184">
        <v>0</v>
      </c>
      <c r="O121" s="184">
        <f>ROUND(E121*N121,2)</f>
        <v>0</v>
      </c>
      <c r="P121" s="184">
        <v>0</v>
      </c>
      <c r="Q121" s="184">
        <f>ROUND(E121*P121,2)</f>
        <v>0</v>
      </c>
      <c r="R121" s="184"/>
      <c r="S121" s="184" t="s">
        <v>245</v>
      </c>
      <c r="T121" s="185" t="s">
        <v>291</v>
      </c>
      <c r="U121" s="162">
        <v>0</v>
      </c>
      <c r="V121" s="162">
        <f>ROUND(E121*U121,2)</f>
        <v>0</v>
      </c>
      <c r="W121" s="162"/>
      <c r="X121" s="162" t="s">
        <v>134</v>
      </c>
      <c r="Y121" s="153"/>
      <c r="Z121" s="153"/>
      <c r="AA121" s="153"/>
      <c r="AB121" s="153"/>
      <c r="AC121" s="153"/>
      <c r="AD121" s="153"/>
      <c r="AE121" s="153"/>
      <c r="AF121" s="153"/>
      <c r="AG121" s="153" t="s">
        <v>135</v>
      </c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</row>
    <row r="122" spans="1:60">
      <c r="A122" s="166" t="s">
        <v>126</v>
      </c>
      <c r="B122" s="167" t="s">
        <v>89</v>
      </c>
      <c r="C122" s="188" t="s">
        <v>90</v>
      </c>
      <c r="D122" s="168"/>
      <c r="E122" s="169"/>
      <c r="F122" s="170"/>
      <c r="G122" s="170">
        <f>SUMIF(AG123:AG128,"&lt;&gt;NOR",G123:G128)</f>
        <v>0</v>
      </c>
      <c r="H122" s="170"/>
      <c r="I122" s="170">
        <f>SUM(I123:I128)</f>
        <v>0</v>
      </c>
      <c r="J122" s="170"/>
      <c r="K122" s="170">
        <f>SUM(K123:K128)</f>
        <v>0</v>
      </c>
      <c r="L122" s="170"/>
      <c r="M122" s="170">
        <f>SUM(M123:M128)</f>
        <v>0</v>
      </c>
      <c r="N122" s="170"/>
      <c r="O122" s="170">
        <f>SUM(O123:O128)</f>
        <v>0.17</v>
      </c>
      <c r="P122" s="170"/>
      <c r="Q122" s="170">
        <f>SUM(Q123:Q128)</f>
        <v>0</v>
      </c>
      <c r="R122" s="170"/>
      <c r="S122" s="170"/>
      <c r="T122" s="171"/>
      <c r="U122" s="165"/>
      <c r="V122" s="165">
        <f>SUM(V123:V128)</f>
        <v>29.880000000000003</v>
      </c>
      <c r="W122" s="165"/>
      <c r="X122" s="165"/>
      <c r="AG122" t="s">
        <v>127</v>
      </c>
    </row>
    <row r="123" spans="1:60" ht="33.75" outlineLevel="1">
      <c r="A123" s="179">
        <v>44</v>
      </c>
      <c r="B123" s="180" t="s">
        <v>292</v>
      </c>
      <c r="C123" s="189" t="s">
        <v>293</v>
      </c>
      <c r="D123" s="181" t="s">
        <v>194</v>
      </c>
      <c r="E123" s="182">
        <v>6</v>
      </c>
      <c r="F123" s="183"/>
      <c r="G123" s="184">
        <f>ROUND(E123*F123,2)</f>
        <v>0</v>
      </c>
      <c r="H123" s="183"/>
      <c r="I123" s="184">
        <f>ROUND(E123*H123,2)</f>
        <v>0</v>
      </c>
      <c r="J123" s="183"/>
      <c r="K123" s="184">
        <f>ROUND(E123*J123,2)</f>
        <v>0</v>
      </c>
      <c r="L123" s="184">
        <v>21</v>
      </c>
      <c r="M123" s="184">
        <f>G123*(1+L123/100)</f>
        <v>0</v>
      </c>
      <c r="N123" s="184">
        <v>2.0000000000000001E-4</v>
      </c>
      <c r="O123" s="184">
        <f>ROUND(E123*N123,2)</f>
        <v>0</v>
      </c>
      <c r="P123" s="184">
        <v>0</v>
      </c>
      <c r="Q123" s="184">
        <f>ROUND(E123*P123,2)</f>
        <v>0</v>
      </c>
      <c r="R123" s="184" t="s">
        <v>294</v>
      </c>
      <c r="S123" s="184" t="s">
        <v>132</v>
      </c>
      <c r="T123" s="185" t="s">
        <v>133</v>
      </c>
      <c r="U123" s="162">
        <v>0.108</v>
      </c>
      <c r="V123" s="162">
        <f>ROUND(E123*U123,2)</f>
        <v>0.65</v>
      </c>
      <c r="W123" s="162"/>
      <c r="X123" s="162" t="s">
        <v>134</v>
      </c>
      <c r="Y123" s="153"/>
      <c r="Z123" s="153"/>
      <c r="AA123" s="153"/>
      <c r="AB123" s="153"/>
      <c r="AC123" s="153"/>
      <c r="AD123" s="153"/>
      <c r="AE123" s="153"/>
      <c r="AF123" s="153"/>
      <c r="AG123" s="153" t="s">
        <v>135</v>
      </c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</row>
    <row r="124" spans="1:60" ht="33.75" outlineLevel="1">
      <c r="A124" s="179">
        <v>45</v>
      </c>
      <c r="B124" s="180" t="s">
        <v>295</v>
      </c>
      <c r="C124" s="189" t="s">
        <v>296</v>
      </c>
      <c r="D124" s="181" t="s">
        <v>254</v>
      </c>
      <c r="E124" s="182">
        <v>12</v>
      </c>
      <c r="F124" s="183"/>
      <c r="G124" s="184">
        <f>ROUND(E124*F124,2)</f>
        <v>0</v>
      </c>
      <c r="H124" s="183"/>
      <c r="I124" s="184">
        <f>ROUND(E124*H124,2)</f>
        <v>0</v>
      </c>
      <c r="J124" s="183"/>
      <c r="K124" s="184">
        <f>ROUND(E124*J124,2)</f>
        <v>0</v>
      </c>
      <c r="L124" s="184">
        <v>21</v>
      </c>
      <c r="M124" s="184">
        <f>G124*(1+L124/100)</f>
        <v>0</v>
      </c>
      <c r="N124" s="184">
        <v>3.0799999999999998E-3</v>
      </c>
      <c r="O124" s="184">
        <f>ROUND(E124*N124,2)</f>
        <v>0.04</v>
      </c>
      <c r="P124" s="184">
        <v>0</v>
      </c>
      <c r="Q124" s="184">
        <f>ROUND(E124*P124,2)</f>
        <v>0</v>
      </c>
      <c r="R124" s="184" t="s">
        <v>294</v>
      </c>
      <c r="S124" s="184" t="s">
        <v>132</v>
      </c>
      <c r="T124" s="185" t="s">
        <v>133</v>
      </c>
      <c r="U124" s="162">
        <v>0.57299999999999995</v>
      </c>
      <c r="V124" s="162">
        <f>ROUND(E124*U124,2)</f>
        <v>6.88</v>
      </c>
      <c r="W124" s="162"/>
      <c r="X124" s="162" t="s">
        <v>134</v>
      </c>
      <c r="Y124" s="153"/>
      <c r="Z124" s="153"/>
      <c r="AA124" s="153"/>
      <c r="AB124" s="153"/>
      <c r="AC124" s="153"/>
      <c r="AD124" s="153"/>
      <c r="AE124" s="153"/>
      <c r="AF124" s="153"/>
      <c r="AG124" s="153" t="s">
        <v>135</v>
      </c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</row>
    <row r="125" spans="1:60" outlineLevel="1">
      <c r="A125" s="172">
        <v>46</v>
      </c>
      <c r="B125" s="173" t="s">
        <v>297</v>
      </c>
      <c r="C125" s="190" t="s">
        <v>298</v>
      </c>
      <c r="D125" s="174" t="s">
        <v>254</v>
      </c>
      <c r="E125" s="175">
        <v>26.7</v>
      </c>
      <c r="F125" s="176"/>
      <c r="G125" s="177">
        <f>ROUND(E125*F125,2)</f>
        <v>0</v>
      </c>
      <c r="H125" s="176"/>
      <c r="I125" s="177">
        <f>ROUND(E125*H125,2)</f>
        <v>0</v>
      </c>
      <c r="J125" s="176"/>
      <c r="K125" s="177">
        <f>ROUND(E125*J125,2)</f>
        <v>0</v>
      </c>
      <c r="L125" s="177">
        <v>21</v>
      </c>
      <c r="M125" s="177">
        <f>G125*(1+L125/100)</f>
        <v>0</v>
      </c>
      <c r="N125" s="177">
        <v>4.8900000000000002E-3</v>
      </c>
      <c r="O125" s="177">
        <f>ROUND(E125*N125,2)</f>
        <v>0.13</v>
      </c>
      <c r="P125" s="177">
        <v>0</v>
      </c>
      <c r="Q125" s="177">
        <f>ROUND(E125*P125,2)</f>
        <v>0</v>
      </c>
      <c r="R125" s="177"/>
      <c r="S125" s="177" t="s">
        <v>245</v>
      </c>
      <c r="T125" s="178" t="s">
        <v>291</v>
      </c>
      <c r="U125" s="162">
        <v>0.83699999999999997</v>
      </c>
      <c r="V125" s="162">
        <f>ROUND(E125*U125,2)</f>
        <v>22.35</v>
      </c>
      <c r="W125" s="162"/>
      <c r="X125" s="162" t="s">
        <v>134</v>
      </c>
      <c r="Y125" s="153"/>
      <c r="Z125" s="153"/>
      <c r="AA125" s="153"/>
      <c r="AB125" s="153"/>
      <c r="AC125" s="153"/>
      <c r="AD125" s="153"/>
      <c r="AE125" s="153"/>
      <c r="AF125" s="153"/>
      <c r="AG125" s="153" t="s">
        <v>135</v>
      </c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</row>
    <row r="126" spans="1:60" outlineLevel="1">
      <c r="A126" s="160"/>
      <c r="B126" s="161"/>
      <c r="C126" s="191" t="s">
        <v>299</v>
      </c>
      <c r="D126" s="163"/>
      <c r="E126" s="164">
        <v>26.7</v>
      </c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53"/>
      <c r="Z126" s="153"/>
      <c r="AA126" s="153"/>
      <c r="AB126" s="153"/>
      <c r="AC126" s="153"/>
      <c r="AD126" s="153"/>
      <c r="AE126" s="153"/>
      <c r="AF126" s="153"/>
      <c r="AG126" s="153" t="s">
        <v>145</v>
      </c>
      <c r="AH126" s="153">
        <v>0</v>
      </c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</row>
    <row r="127" spans="1:60" outlineLevel="1">
      <c r="A127" s="172">
        <v>47</v>
      </c>
      <c r="B127" s="173" t="s">
        <v>300</v>
      </c>
      <c r="C127" s="190" t="s">
        <v>301</v>
      </c>
      <c r="D127" s="174" t="s">
        <v>0</v>
      </c>
      <c r="E127" s="175">
        <v>385.98</v>
      </c>
      <c r="F127" s="176"/>
      <c r="G127" s="177">
        <f>ROUND(E127*F127,2)</f>
        <v>0</v>
      </c>
      <c r="H127" s="176"/>
      <c r="I127" s="177">
        <f>ROUND(E127*H127,2)</f>
        <v>0</v>
      </c>
      <c r="J127" s="176"/>
      <c r="K127" s="177">
        <f>ROUND(E127*J127,2)</f>
        <v>0</v>
      </c>
      <c r="L127" s="177">
        <v>21</v>
      </c>
      <c r="M127" s="177">
        <f>G127*(1+L127/100)</f>
        <v>0</v>
      </c>
      <c r="N127" s="177">
        <v>0</v>
      </c>
      <c r="O127" s="177">
        <f>ROUND(E127*N127,2)</f>
        <v>0</v>
      </c>
      <c r="P127" s="177">
        <v>0</v>
      </c>
      <c r="Q127" s="177">
        <f>ROUND(E127*P127,2)</f>
        <v>0</v>
      </c>
      <c r="R127" s="177" t="s">
        <v>294</v>
      </c>
      <c r="S127" s="177" t="s">
        <v>132</v>
      </c>
      <c r="T127" s="178" t="s">
        <v>133</v>
      </c>
      <c r="U127" s="162">
        <v>0</v>
      </c>
      <c r="V127" s="162">
        <f>ROUND(E127*U127,2)</f>
        <v>0</v>
      </c>
      <c r="W127" s="162"/>
      <c r="X127" s="162" t="s">
        <v>285</v>
      </c>
      <c r="Y127" s="153"/>
      <c r="Z127" s="153"/>
      <c r="AA127" s="153"/>
      <c r="AB127" s="153"/>
      <c r="AC127" s="153"/>
      <c r="AD127" s="153"/>
      <c r="AE127" s="153"/>
      <c r="AF127" s="153"/>
      <c r="AG127" s="153" t="s">
        <v>286</v>
      </c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</row>
    <row r="128" spans="1:60" outlineLevel="1">
      <c r="A128" s="160"/>
      <c r="B128" s="161"/>
      <c r="C128" s="251" t="s">
        <v>302</v>
      </c>
      <c r="D128" s="252"/>
      <c r="E128" s="252"/>
      <c r="F128" s="252"/>
      <c r="G128" s="25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53"/>
      <c r="Z128" s="153"/>
      <c r="AA128" s="153"/>
      <c r="AB128" s="153"/>
      <c r="AC128" s="153"/>
      <c r="AD128" s="153"/>
      <c r="AE128" s="153"/>
      <c r="AF128" s="153"/>
      <c r="AG128" s="153" t="s">
        <v>143</v>
      </c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</row>
    <row r="129" spans="1:60">
      <c r="A129" s="166" t="s">
        <v>126</v>
      </c>
      <c r="B129" s="167" t="s">
        <v>91</v>
      </c>
      <c r="C129" s="188" t="s">
        <v>92</v>
      </c>
      <c r="D129" s="168"/>
      <c r="E129" s="169"/>
      <c r="F129" s="170"/>
      <c r="G129" s="170">
        <f>SUMIF(AG130:AG134,"&lt;&gt;NOR",G130:G134)</f>
        <v>0</v>
      </c>
      <c r="H129" s="170"/>
      <c r="I129" s="170">
        <f>SUM(I130:I134)</f>
        <v>0</v>
      </c>
      <c r="J129" s="170"/>
      <c r="K129" s="170">
        <f>SUM(K130:K134)</f>
        <v>0</v>
      </c>
      <c r="L129" s="170"/>
      <c r="M129" s="170">
        <f>SUM(M130:M134)</f>
        <v>0</v>
      </c>
      <c r="N129" s="170"/>
      <c r="O129" s="170">
        <f>SUM(O130:O134)</f>
        <v>0.03</v>
      </c>
      <c r="P129" s="170"/>
      <c r="Q129" s="170">
        <f>SUM(Q130:Q134)</f>
        <v>0</v>
      </c>
      <c r="R129" s="170"/>
      <c r="S129" s="170"/>
      <c r="T129" s="171"/>
      <c r="U129" s="165"/>
      <c r="V129" s="165">
        <f>SUM(V130:V134)</f>
        <v>24.17</v>
      </c>
      <c r="W129" s="165"/>
      <c r="X129" s="165"/>
      <c r="AG129" t="s">
        <v>127</v>
      </c>
    </row>
    <row r="130" spans="1:60" outlineLevel="1">
      <c r="A130" s="172">
        <v>48</v>
      </c>
      <c r="B130" s="173" t="s">
        <v>303</v>
      </c>
      <c r="C130" s="190" t="s">
        <v>304</v>
      </c>
      <c r="D130" s="174" t="s">
        <v>130</v>
      </c>
      <c r="E130" s="175">
        <v>67.330879999999993</v>
      </c>
      <c r="F130" s="176"/>
      <c r="G130" s="177">
        <f>ROUND(E130*F130,2)</f>
        <v>0</v>
      </c>
      <c r="H130" s="176"/>
      <c r="I130" s="177">
        <f>ROUND(E130*H130,2)</f>
        <v>0</v>
      </c>
      <c r="J130" s="176"/>
      <c r="K130" s="177">
        <f>ROUND(E130*J130,2)</f>
        <v>0</v>
      </c>
      <c r="L130" s="177">
        <v>21</v>
      </c>
      <c r="M130" s="177">
        <f>G130*(1+L130/100)</f>
        <v>0</v>
      </c>
      <c r="N130" s="177">
        <v>1.0000000000000001E-5</v>
      </c>
      <c r="O130" s="177">
        <f>ROUND(E130*N130,2)</f>
        <v>0</v>
      </c>
      <c r="P130" s="177">
        <v>0</v>
      </c>
      <c r="Q130" s="177">
        <f>ROUND(E130*P130,2)</f>
        <v>0</v>
      </c>
      <c r="R130" s="177" t="s">
        <v>305</v>
      </c>
      <c r="S130" s="177" t="s">
        <v>132</v>
      </c>
      <c r="T130" s="178" t="s">
        <v>133</v>
      </c>
      <c r="U130" s="162">
        <v>7.1999999999999995E-2</v>
      </c>
      <c r="V130" s="162">
        <f>ROUND(E130*U130,2)</f>
        <v>4.8499999999999996</v>
      </c>
      <c r="W130" s="162"/>
      <c r="X130" s="162" t="s">
        <v>134</v>
      </c>
      <c r="Y130" s="153"/>
      <c r="Z130" s="153"/>
      <c r="AA130" s="153"/>
      <c r="AB130" s="153"/>
      <c r="AC130" s="153"/>
      <c r="AD130" s="153"/>
      <c r="AE130" s="153"/>
      <c r="AF130" s="153"/>
      <c r="AG130" s="153" t="s">
        <v>135</v>
      </c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</row>
    <row r="131" spans="1:60" outlineLevel="1">
      <c r="A131" s="160"/>
      <c r="B131" s="161"/>
      <c r="C131" s="191" t="s">
        <v>306</v>
      </c>
      <c r="D131" s="163"/>
      <c r="E131" s="164">
        <v>67.330879999999993</v>
      </c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53"/>
      <c r="Z131" s="153"/>
      <c r="AA131" s="153"/>
      <c r="AB131" s="153"/>
      <c r="AC131" s="153"/>
      <c r="AD131" s="153"/>
      <c r="AE131" s="153"/>
      <c r="AF131" s="153"/>
      <c r="AG131" s="153" t="s">
        <v>145</v>
      </c>
      <c r="AH131" s="153">
        <v>0</v>
      </c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</row>
    <row r="132" spans="1:60" outlineLevel="1">
      <c r="A132" s="172">
        <v>49</v>
      </c>
      <c r="B132" s="173" t="s">
        <v>307</v>
      </c>
      <c r="C132" s="190" t="s">
        <v>308</v>
      </c>
      <c r="D132" s="174" t="s">
        <v>130</v>
      </c>
      <c r="E132" s="175">
        <v>67.330879999999993</v>
      </c>
      <c r="F132" s="176"/>
      <c r="G132" s="177">
        <f>ROUND(E132*F132,2)</f>
        <v>0</v>
      </c>
      <c r="H132" s="176"/>
      <c r="I132" s="177">
        <f>ROUND(E132*H132,2)</f>
        <v>0</v>
      </c>
      <c r="J132" s="176"/>
      <c r="K132" s="177">
        <f>ROUND(E132*J132,2)</f>
        <v>0</v>
      </c>
      <c r="L132" s="177">
        <v>21</v>
      </c>
      <c r="M132" s="177">
        <f>G132*(1+L132/100)</f>
        <v>0</v>
      </c>
      <c r="N132" s="177">
        <v>4.2000000000000002E-4</v>
      </c>
      <c r="O132" s="177">
        <f>ROUND(E132*N132,2)</f>
        <v>0.03</v>
      </c>
      <c r="P132" s="177">
        <v>0</v>
      </c>
      <c r="Q132" s="177">
        <f>ROUND(E132*P132,2)</f>
        <v>0</v>
      </c>
      <c r="R132" s="177" t="s">
        <v>305</v>
      </c>
      <c r="S132" s="177" t="s">
        <v>132</v>
      </c>
      <c r="T132" s="178" t="s">
        <v>133</v>
      </c>
      <c r="U132" s="162">
        <v>0.28699999999999998</v>
      </c>
      <c r="V132" s="162">
        <f>ROUND(E132*U132,2)</f>
        <v>19.32</v>
      </c>
      <c r="W132" s="162"/>
      <c r="X132" s="162" t="s">
        <v>134</v>
      </c>
      <c r="Y132" s="153"/>
      <c r="Z132" s="153"/>
      <c r="AA132" s="153"/>
      <c r="AB132" s="153"/>
      <c r="AC132" s="153"/>
      <c r="AD132" s="153"/>
      <c r="AE132" s="153"/>
      <c r="AF132" s="153"/>
      <c r="AG132" s="153" t="s">
        <v>135</v>
      </c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</row>
    <row r="133" spans="1:60" outlineLevel="1">
      <c r="A133" s="160"/>
      <c r="B133" s="161"/>
      <c r="C133" s="262" t="s">
        <v>309</v>
      </c>
      <c r="D133" s="263"/>
      <c r="E133" s="263"/>
      <c r="F133" s="263"/>
      <c r="G133" s="263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53"/>
      <c r="Z133" s="153"/>
      <c r="AA133" s="153"/>
      <c r="AB133" s="153"/>
      <c r="AC133" s="153"/>
      <c r="AD133" s="153"/>
      <c r="AE133" s="153"/>
      <c r="AF133" s="153"/>
      <c r="AG133" s="153" t="s">
        <v>156</v>
      </c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</row>
    <row r="134" spans="1:60" outlineLevel="1">
      <c r="A134" s="160"/>
      <c r="B134" s="161"/>
      <c r="C134" s="191" t="s">
        <v>306</v>
      </c>
      <c r="D134" s="163"/>
      <c r="E134" s="164">
        <v>67.330879999999993</v>
      </c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53"/>
      <c r="Z134" s="153"/>
      <c r="AA134" s="153"/>
      <c r="AB134" s="153"/>
      <c r="AC134" s="153"/>
      <c r="AD134" s="153"/>
      <c r="AE134" s="153"/>
      <c r="AF134" s="153"/>
      <c r="AG134" s="153" t="s">
        <v>145</v>
      </c>
      <c r="AH134" s="153">
        <v>0</v>
      </c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</row>
    <row r="135" spans="1:60">
      <c r="A135" s="166" t="s">
        <v>126</v>
      </c>
      <c r="B135" s="167" t="s">
        <v>93</v>
      </c>
      <c r="C135" s="188" t="s">
        <v>94</v>
      </c>
      <c r="D135" s="168"/>
      <c r="E135" s="169"/>
      <c r="F135" s="170"/>
      <c r="G135" s="170">
        <f>SUMIF(AG136:AG147,"&lt;&gt;NOR",G136:G147)</f>
        <v>0</v>
      </c>
      <c r="H135" s="170"/>
      <c r="I135" s="170">
        <f>SUM(I136:I147)</f>
        <v>0</v>
      </c>
      <c r="J135" s="170"/>
      <c r="K135" s="170">
        <f>SUM(K136:K147)</f>
        <v>0</v>
      </c>
      <c r="L135" s="170"/>
      <c r="M135" s="170">
        <f>SUM(M136:M147)</f>
        <v>0</v>
      </c>
      <c r="N135" s="170"/>
      <c r="O135" s="170">
        <f>SUM(O136:O147)</f>
        <v>0</v>
      </c>
      <c r="P135" s="170"/>
      <c r="Q135" s="170">
        <f>SUM(Q136:Q147)</f>
        <v>0</v>
      </c>
      <c r="R135" s="170"/>
      <c r="S135" s="170"/>
      <c r="T135" s="171"/>
      <c r="U135" s="165"/>
      <c r="V135" s="165">
        <f>SUM(V136:V147)</f>
        <v>0</v>
      </c>
      <c r="W135" s="165"/>
      <c r="X135" s="165"/>
      <c r="AG135" t="s">
        <v>127</v>
      </c>
    </row>
    <row r="136" spans="1:60" outlineLevel="1">
      <c r="A136" s="172">
        <v>50</v>
      </c>
      <c r="B136" s="173" t="s">
        <v>310</v>
      </c>
      <c r="C136" s="190" t="s">
        <v>311</v>
      </c>
      <c r="D136" s="174" t="s">
        <v>312</v>
      </c>
      <c r="E136" s="175">
        <v>6</v>
      </c>
      <c r="F136" s="176"/>
      <c r="G136" s="177">
        <f>ROUND(E136*F136,2)</f>
        <v>0</v>
      </c>
      <c r="H136" s="176"/>
      <c r="I136" s="177">
        <f>ROUND(E136*H136,2)</f>
        <v>0</v>
      </c>
      <c r="J136" s="176"/>
      <c r="K136" s="177">
        <f>ROUND(E136*J136,2)</f>
        <v>0</v>
      </c>
      <c r="L136" s="177">
        <v>21</v>
      </c>
      <c r="M136" s="177">
        <f>G136*(1+L136/100)</f>
        <v>0</v>
      </c>
      <c r="N136" s="177">
        <v>0</v>
      </c>
      <c r="O136" s="177">
        <f>ROUND(E136*N136,2)</f>
        <v>0</v>
      </c>
      <c r="P136" s="177">
        <v>0</v>
      </c>
      <c r="Q136" s="177">
        <f>ROUND(E136*P136,2)</f>
        <v>0</v>
      </c>
      <c r="R136" s="177"/>
      <c r="S136" s="177" t="s">
        <v>245</v>
      </c>
      <c r="T136" s="178" t="s">
        <v>291</v>
      </c>
      <c r="U136" s="162">
        <v>0</v>
      </c>
      <c r="V136" s="162">
        <f>ROUND(E136*U136,2)</f>
        <v>0</v>
      </c>
      <c r="W136" s="162"/>
      <c r="X136" s="162" t="s">
        <v>134</v>
      </c>
      <c r="Y136" s="153"/>
      <c r="Z136" s="153"/>
      <c r="AA136" s="153"/>
      <c r="AB136" s="153"/>
      <c r="AC136" s="153"/>
      <c r="AD136" s="153"/>
      <c r="AE136" s="153"/>
      <c r="AF136" s="153"/>
      <c r="AG136" s="153" t="s">
        <v>135</v>
      </c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</row>
    <row r="137" spans="1:60" outlineLevel="1">
      <c r="A137" s="160"/>
      <c r="B137" s="161"/>
      <c r="C137" s="191" t="s">
        <v>313</v>
      </c>
      <c r="D137" s="163"/>
      <c r="E137" s="164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53"/>
      <c r="Z137" s="153"/>
      <c r="AA137" s="153"/>
      <c r="AB137" s="153"/>
      <c r="AC137" s="153"/>
      <c r="AD137" s="153"/>
      <c r="AE137" s="153"/>
      <c r="AF137" s="153"/>
      <c r="AG137" s="153" t="s">
        <v>145</v>
      </c>
      <c r="AH137" s="153">
        <v>0</v>
      </c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</row>
    <row r="138" spans="1:60" outlineLevel="1">
      <c r="A138" s="160"/>
      <c r="B138" s="161"/>
      <c r="C138" s="191" t="s">
        <v>314</v>
      </c>
      <c r="D138" s="163"/>
      <c r="E138" s="164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53"/>
      <c r="Z138" s="153"/>
      <c r="AA138" s="153"/>
      <c r="AB138" s="153"/>
      <c r="AC138" s="153"/>
      <c r="AD138" s="153"/>
      <c r="AE138" s="153"/>
      <c r="AF138" s="153"/>
      <c r="AG138" s="153" t="s">
        <v>145</v>
      </c>
      <c r="AH138" s="153">
        <v>0</v>
      </c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</row>
    <row r="139" spans="1:60" outlineLevel="1">
      <c r="A139" s="160"/>
      <c r="B139" s="161"/>
      <c r="C139" s="191" t="s">
        <v>315</v>
      </c>
      <c r="D139" s="163"/>
      <c r="E139" s="164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53"/>
      <c r="Z139" s="153"/>
      <c r="AA139" s="153"/>
      <c r="AB139" s="153"/>
      <c r="AC139" s="153"/>
      <c r="AD139" s="153"/>
      <c r="AE139" s="153"/>
      <c r="AF139" s="153"/>
      <c r="AG139" s="153" t="s">
        <v>145</v>
      </c>
      <c r="AH139" s="153">
        <v>0</v>
      </c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</row>
    <row r="140" spans="1:60" outlineLevel="1">
      <c r="A140" s="160"/>
      <c r="B140" s="161"/>
      <c r="C140" s="191" t="s">
        <v>316</v>
      </c>
      <c r="D140" s="163"/>
      <c r="E140" s="164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53"/>
      <c r="Z140" s="153"/>
      <c r="AA140" s="153"/>
      <c r="AB140" s="153"/>
      <c r="AC140" s="153"/>
      <c r="AD140" s="153"/>
      <c r="AE140" s="153"/>
      <c r="AF140" s="153"/>
      <c r="AG140" s="153" t="s">
        <v>145</v>
      </c>
      <c r="AH140" s="153">
        <v>0</v>
      </c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</row>
    <row r="141" spans="1:60" outlineLevel="1">
      <c r="A141" s="160"/>
      <c r="B141" s="161"/>
      <c r="C141" s="191" t="s">
        <v>317</v>
      </c>
      <c r="D141" s="163"/>
      <c r="E141" s="164">
        <v>6</v>
      </c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53"/>
      <c r="Z141" s="153"/>
      <c r="AA141" s="153"/>
      <c r="AB141" s="153"/>
      <c r="AC141" s="153"/>
      <c r="AD141" s="153"/>
      <c r="AE141" s="153"/>
      <c r="AF141" s="153"/>
      <c r="AG141" s="153" t="s">
        <v>145</v>
      </c>
      <c r="AH141" s="153">
        <v>0</v>
      </c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</row>
    <row r="142" spans="1:60" outlineLevel="1">
      <c r="A142" s="172">
        <v>51</v>
      </c>
      <c r="B142" s="173" t="s">
        <v>318</v>
      </c>
      <c r="C142" s="190" t="s">
        <v>319</v>
      </c>
      <c r="D142" s="174" t="s">
        <v>312</v>
      </c>
      <c r="E142" s="175">
        <v>1</v>
      </c>
      <c r="F142" s="176"/>
      <c r="G142" s="177">
        <f>ROUND(E142*F142,2)</f>
        <v>0</v>
      </c>
      <c r="H142" s="176"/>
      <c r="I142" s="177">
        <f>ROUND(E142*H142,2)</f>
        <v>0</v>
      </c>
      <c r="J142" s="176"/>
      <c r="K142" s="177">
        <f>ROUND(E142*J142,2)</f>
        <v>0</v>
      </c>
      <c r="L142" s="177">
        <v>21</v>
      </c>
      <c r="M142" s="177">
        <f>G142*(1+L142/100)</f>
        <v>0</v>
      </c>
      <c r="N142" s="177">
        <v>0</v>
      </c>
      <c r="O142" s="177">
        <f>ROUND(E142*N142,2)</f>
        <v>0</v>
      </c>
      <c r="P142" s="177">
        <v>0</v>
      </c>
      <c r="Q142" s="177">
        <f>ROUND(E142*P142,2)</f>
        <v>0</v>
      </c>
      <c r="R142" s="177"/>
      <c r="S142" s="177" t="s">
        <v>245</v>
      </c>
      <c r="T142" s="178" t="s">
        <v>291</v>
      </c>
      <c r="U142" s="162">
        <v>0</v>
      </c>
      <c r="V142" s="162">
        <f>ROUND(E142*U142,2)</f>
        <v>0</v>
      </c>
      <c r="W142" s="162"/>
      <c r="X142" s="162" t="s">
        <v>134</v>
      </c>
      <c r="Y142" s="153"/>
      <c r="Z142" s="153"/>
      <c r="AA142" s="153"/>
      <c r="AB142" s="153"/>
      <c r="AC142" s="153"/>
      <c r="AD142" s="153"/>
      <c r="AE142" s="153"/>
      <c r="AF142" s="153"/>
      <c r="AG142" s="153" t="s">
        <v>135</v>
      </c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</row>
    <row r="143" spans="1:60" outlineLevel="1">
      <c r="A143" s="160"/>
      <c r="B143" s="161"/>
      <c r="C143" s="191" t="s">
        <v>320</v>
      </c>
      <c r="D143" s="163"/>
      <c r="E143" s="164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53"/>
      <c r="Z143" s="153"/>
      <c r="AA143" s="153"/>
      <c r="AB143" s="153"/>
      <c r="AC143" s="153"/>
      <c r="AD143" s="153"/>
      <c r="AE143" s="153"/>
      <c r="AF143" s="153"/>
      <c r="AG143" s="153" t="s">
        <v>145</v>
      </c>
      <c r="AH143" s="153">
        <v>0</v>
      </c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</row>
    <row r="144" spans="1:60" outlineLevel="1">
      <c r="A144" s="160"/>
      <c r="B144" s="161"/>
      <c r="C144" s="191" t="s">
        <v>321</v>
      </c>
      <c r="D144" s="163"/>
      <c r="E144" s="164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53"/>
      <c r="Z144" s="153"/>
      <c r="AA144" s="153"/>
      <c r="AB144" s="153"/>
      <c r="AC144" s="153"/>
      <c r="AD144" s="153"/>
      <c r="AE144" s="153"/>
      <c r="AF144" s="153"/>
      <c r="AG144" s="153" t="s">
        <v>145</v>
      </c>
      <c r="AH144" s="153">
        <v>0</v>
      </c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</row>
    <row r="145" spans="1:60" outlineLevel="1">
      <c r="A145" s="160"/>
      <c r="B145" s="161"/>
      <c r="C145" s="191" t="s">
        <v>322</v>
      </c>
      <c r="D145" s="163"/>
      <c r="E145" s="164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53"/>
      <c r="Z145" s="153"/>
      <c r="AA145" s="153"/>
      <c r="AB145" s="153"/>
      <c r="AC145" s="153"/>
      <c r="AD145" s="153"/>
      <c r="AE145" s="153"/>
      <c r="AF145" s="153"/>
      <c r="AG145" s="153" t="s">
        <v>145</v>
      </c>
      <c r="AH145" s="153">
        <v>0</v>
      </c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</row>
    <row r="146" spans="1:60" outlineLevel="1">
      <c r="A146" s="160"/>
      <c r="B146" s="161"/>
      <c r="C146" s="191" t="s">
        <v>323</v>
      </c>
      <c r="D146" s="163"/>
      <c r="E146" s="164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53"/>
      <c r="Z146" s="153"/>
      <c r="AA146" s="153"/>
      <c r="AB146" s="153"/>
      <c r="AC146" s="153"/>
      <c r="AD146" s="153"/>
      <c r="AE146" s="153"/>
      <c r="AF146" s="153"/>
      <c r="AG146" s="153" t="s">
        <v>145</v>
      </c>
      <c r="AH146" s="153">
        <v>0</v>
      </c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</row>
    <row r="147" spans="1:60" outlineLevel="1">
      <c r="A147" s="160"/>
      <c r="B147" s="161"/>
      <c r="C147" s="191" t="s">
        <v>324</v>
      </c>
      <c r="D147" s="163"/>
      <c r="E147" s="164">
        <v>1</v>
      </c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53"/>
      <c r="Z147" s="153"/>
      <c r="AA147" s="153"/>
      <c r="AB147" s="153"/>
      <c r="AC147" s="153"/>
      <c r="AD147" s="153"/>
      <c r="AE147" s="153"/>
      <c r="AF147" s="153"/>
      <c r="AG147" s="153" t="s">
        <v>145</v>
      </c>
      <c r="AH147" s="153">
        <v>0</v>
      </c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</row>
    <row r="148" spans="1:60">
      <c r="A148" s="166" t="s">
        <v>126</v>
      </c>
      <c r="B148" s="167" t="s">
        <v>95</v>
      </c>
      <c r="C148" s="188" t="s">
        <v>96</v>
      </c>
      <c r="D148" s="168"/>
      <c r="E148" s="169"/>
      <c r="F148" s="170"/>
      <c r="G148" s="170">
        <f>SUMIF(AG149:AG158,"&lt;&gt;NOR",G149:G158)</f>
        <v>0</v>
      </c>
      <c r="H148" s="170"/>
      <c r="I148" s="170">
        <f>SUM(I149:I158)</f>
        <v>0</v>
      </c>
      <c r="J148" s="170"/>
      <c r="K148" s="170">
        <f>SUM(K149:K158)</f>
        <v>0</v>
      </c>
      <c r="L148" s="170"/>
      <c r="M148" s="170">
        <f>SUM(M149:M158)</f>
        <v>0</v>
      </c>
      <c r="N148" s="170"/>
      <c r="O148" s="170">
        <f>SUM(O149:O158)</f>
        <v>0</v>
      </c>
      <c r="P148" s="170"/>
      <c r="Q148" s="170">
        <f>SUM(Q149:Q158)</f>
        <v>0</v>
      </c>
      <c r="R148" s="170"/>
      <c r="S148" s="170"/>
      <c r="T148" s="171"/>
      <c r="U148" s="165"/>
      <c r="V148" s="165">
        <f>SUM(V149:V158)</f>
        <v>132.76</v>
      </c>
      <c r="W148" s="165"/>
      <c r="X148" s="165"/>
      <c r="AG148" t="s">
        <v>127</v>
      </c>
    </row>
    <row r="149" spans="1:60" outlineLevel="1">
      <c r="A149" s="172">
        <v>52</v>
      </c>
      <c r="B149" s="173" t="s">
        <v>325</v>
      </c>
      <c r="C149" s="190" t="s">
        <v>326</v>
      </c>
      <c r="D149" s="174" t="s">
        <v>284</v>
      </c>
      <c r="E149" s="175">
        <v>67.838380000000001</v>
      </c>
      <c r="F149" s="176"/>
      <c r="G149" s="177">
        <f>ROUND(E149*F149,2)</f>
        <v>0</v>
      </c>
      <c r="H149" s="176"/>
      <c r="I149" s="177">
        <f>ROUND(E149*H149,2)</f>
        <v>0</v>
      </c>
      <c r="J149" s="176"/>
      <c r="K149" s="177">
        <f>ROUND(E149*J149,2)</f>
        <v>0</v>
      </c>
      <c r="L149" s="177">
        <v>21</v>
      </c>
      <c r="M149" s="177">
        <f>G149*(1+L149/100)</f>
        <v>0</v>
      </c>
      <c r="N149" s="177">
        <v>0</v>
      </c>
      <c r="O149" s="177">
        <f>ROUND(E149*N149,2)</f>
        <v>0</v>
      </c>
      <c r="P149" s="177">
        <v>0</v>
      </c>
      <c r="Q149" s="177">
        <f>ROUND(E149*P149,2)</f>
        <v>0</v>
      </c>
      <c r="R149" s="177" t="s">
        <v>131</v>
      </c>
      <c r="S149" s="177" t="s">
        <v>132</v>
      </c>
      <c r="T149" s="178" t="s">
        <v>133</v>
      </c>
      <c r="U149" s="162">
        <v>9.9000000000000005E-2</v>
      </c>
      <c r="V149" s="162">
        <f>ROUND(E149*U149,2)</f>
        <v>6.72</v>
      </c>
      <c r="W149" s="162"/>
      <c r="X149" s="162" t="s">
        <v>327</v>
      </c>
      <c r="Y149" s="153"/>
      <c r="Z149" s="153"/>
      <c r="AA149" s="153"/>
      <c r="AB149" s="153"/>
      <c r="AC149" s="153"/>
      <c r="AD149" s="153"/>
      <c r="AE149" s="153"/>
      <c r="AF149" s="153"/>
      <c r="AG149" s="153" t="s">
        <v>328</v>
      </c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</row>
    <row r="150" spans="1:60" outlineLevel="1">
      <c r="A150" s="160"/>
      <c r="B150" s="161"/>
      <c r="C150" s="251" t="s">
        <v>329</v>
      </c>
      <c r="D150" s="252"/>
      <c r="E150" s="252"/>
      <c r="F150" s="252"/>
      <c r="G150" s="25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53"/>
      <c r="Z150" s="153"/>
      <c r="AA150" s="153"/>
      <c r="AB150" s="153"/>
      <c r="AC150" s="153"/>
      <c r="AD150" s="153"/>
      <c r="AE150" s="153"/>
      <c r="AF150" s="153"/>
      <c r="AG150" s="153" t="s">
        <v>143</v>
      </c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</row>
    <row r="151" spans="1:60" outlineLevel="1">
      <c r="A151" s="172">
        <v>53</v>
      </c>
      <c r="B151" s="173" t="s">
        <v>330</v>
      </c>
      <c r="C151" s="190" t="s">
        <v>331</v>
      </c>
      <c r="D151" s="174" t="s">
        <v>284</v>
      </c>
      <c r="E151" s="175">
        <v>67.838380000000001</v>
      </c>
      <c r="F151" s="176"/>
      <c r="G151" s="177">
        <f>ROUND(E151*F151,2)</f>
        <v>0</v>
      </c>
      <c r="H151" s="176"/>
      <c r="I151" s="177">
        <f>ROUND(E151*H151,2)</f>
        <v>0</v>
      </c>
      <c r="J151" s="176"/>
      <c r="K151" s="177">
        <f>ROUND(E151*J151,2)</f>
        <v>0</v>
      </c>
      <c r="L151" s="177">
        <v>21</v>
      </c>
      <c r="M151" s="177">
        <f>G151*(1+L151/100)</f>
        <v>0</v>
      </c>
      <c r="N151" s="177">
        <v>0</v>
      </c>
      <c r="O151" s="177">
        <f>ROUND(E151*N151,2)</f>
        <v>0</v>
      </c>
      <c r="P151" s="177">
        <v>0</v>
      </c>
      <c r="Q151" s="177">
        <f>ROUND(E151*P151,2)</f>
        <v>0</v>
      </c>
      <c r="R151" s="177" t="s">
        <v>271</v>
      </c>
      <c r="S151" s="177" t="s">
        <v>132</v>
      </c>
      <c r="T151" s="178" t="s">
        <v>133</v>
      </c>
      <c r="U151" s="162">
        <v>0.49</v>
      </c>
      <c r="V151" s="162">
        <f>ROUND(E151*U151,2)</f>
        <v>33.24</v>
      </c>
      <c r="W151" s="162"/>
      <c r="X151" s="162" t="s">
        <v>327</v>
      </c>
      <c r="Y151" s="153"/>
      <c r="Z151" s="153"/>
      <c r="AA151" s="153"/>
      <c r="AB151" s="153"/>
      <c r="AC151" s="153"/>
      <c r="AD151" s="153"/>
      <c r="AE151" s="153"/>
      <c r="AF151" s="153"/>
      <c r="AG151" s="153" t="s">
        <v>328</v>
      </c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</row>
    <row r="152" spans="1:60" outlineLevel="1">
      <c r="A152" s="160"/>
      <c r="B152" s="161"/>
      <c r="C152" s="262" t="s">
        <v>332</v>
      </c>
      <c r="D152" s="263"/>
      <c r="E152" s="263"/>
      <c r="F152" s="263"/>
      <c r="G152" s="263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53"/>
      <c r="Z152" s="153"/>
      <c r="AA152" s="153"/>
      <c r="AB152" s="153"/>
      <c r="AC152" s="153"/>
      <c r="AD152" s="153"/>
      <c r="AE152" s="153"/>
      <c r="AF152" s="153"/>
      <c r="AG152" s="153" t="s">
        <v>156</v>
      </c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</row>
    <row r="153" spans="1:60" outlineLevel="1">
      <c r="A153" s="179">
        <v>54</v>
      </c>
      <c r="B153" s="180" t="s">
        <v>333</v>
      </c>
      <c r="C153" s="189" t="s">
        <v>334</v>
      </c>
      <c r="D153" s="181" t="s">
        <v>284</v>
      </c>
      <c r="E153" s="182">
        <v>949.73729000000003</v>
      </c>
      <c r="F153" s="183"/>
      <c r="G153" s="184">
        <f>ROUND(E153*F153,2)</f>
        <v>0</v>
      </c>
      <c r="H153" s="183"/>
      <c r="I153" s="184">
        <f>ROUND(E153*H153,2)</f>
        <v>0</v>
      </c>
      <c r="J153" s="183"/>
      <c r="K153" s="184">
        <f>ROUND(E153*J153,2)</f>
        <v>0</v>
      </c>
      <c r="L153" s="184">
        <v>21</v>
      </c>
      <c r="M153" s="184">
        <f>G153*(1+L153/100)</f>
        <v>0</v>
      </c>
      <c r="N153" s="184">
        <v>0</v>
      </c>
      <c r="O153" s="184">
        <f>ROUND(E153*N153,2)</f>
        <v>0</v>
      </c>
      <c r="P153" s="184">
        <v>0</v>
      </c>
      <c r="Q153" s="184">
        <f>ROUND(E153*P153,2)</f>
        <v>0</v>
      </c>
      <c r="R153" s="184" t="s">
        <v>271</v>
      </c>
      <c r="S153" s="184" t="s">
        <v>132</v>
      </c>
      <c r="T153" s="185" t="s">
        <v>133</v>
      </c>
      <c r="U153" s="162">
        <v>0</v>
      </c>
      <c r="V153" s="162">
        <f>ROUND(E153*U153,2)</f>
        <v>0</v>
      </c>
      <c r="W153" s="162"/>
      <c r="X153" s="162" t="s">
        <v>327</v>
      </c>
      <c r="Y153" s="153"/>
      <c r="Z153" s="153"/>
      <c r="AA153" s="153"/>
      <c r="AB153" s="153"/>
      <c r="AC153" s="153"/>
      <c r="AD153" s="153"/>
      <c r="AE153" s="153"/>
      <c r="AF153" s="153"/>
      <c r="AG153" s="153" t="s">
        <v>328</v>
      </c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</row>
    <row r="154" spans="1:60" outlineLevel="1">
      <c r="A154" s="179">
        <v>55</v>
      </c>
      <c r="B154" s="180" t="s">
        <v>335</v>
      </c>
      <c r="C154" s="189" t="s">
        <v>336</v>
      </c>
      <c r="D154" s="181" t="s">
        <v>284</v>
      </c>
      <c r="E154" s="182">
        <v>67.838380000000001</v>
      </c>
      <c r="F154" s="183"/>
      <c r="G154" s="184">
        <f>ROUND(E154*F154,2)</f>
        <v>0</v>
      </c>
      <c r="H154" s="183"/>
      <c r="I154" s="184">
        <f>ROUND(E154*H154,2)</f>
        <v>0</v>
      </c>
      <c r="J154" s="183"/>
      <c r="K154" s="184">
        <f>ROUND(E154*J154,2)</f>
        <v>0</v>
      </c>
      <c r="L154" s="184">
        <v>21</v>
      </c>
      <c r="M154" s="184">
        <f>G154*(1+L154/100)</f>
        <v>0</v>
      </c>
      <c r="N154" s="184">
        <v>0</v>
      </c>
      <c r="O154" s="184">
        <f>ROUND(E154*N154,2)</f>
        <v>0</v>
      </c>
      <c r="P154" s="184">
        <v>0</v>
      </c>
      <c r="Q154" s="184">
        <f>ROUND(E154*P154,2)</f>
        <v>0</v>
      </c>
      <c r="R154" s="184" t="s">
        <v>271</v>
      </c>
      <c r="S154" s="184" t="s">
        <v>132</v>
      </c>
      <c r="T154" s="185" t="s">
        <v>133</v>
      </c>
      <c r="U154" s="162">
        <v>0.94199999999999995</v>
      </c>
      <c r="V154" s="162">
        <f>ROUND(E154*U154,2)</f>
        <v>63.9</v>
      </c>
      <c r="W154" s="162"/>
      <c r="X154" s="162" t="s">
        <v>327</v>
      </c>
      <c r="Y154" s="153"/>
      <c r="Z154" s="153"/>
      <c r="AA154" s="153"/>
      <c r="AB154" s="153"/>
      <c r="AC154" s="153"/>
      <c r="AD154" s="153"/>
      <c r="AE154" s="153"/>
      <c r="AF154" s="153"/>
      <c r="AG154" s="153" t="s">
        <v>328</v>
      </c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</row>
    <row r="155" spans="1:60" ht="22.5" outlineLevel="1">
      <c r="A155" s="179">
        <v>56</v>
      </c>
      <c r="B155" s="180" t="s">
        <v>337</v>
      </c>
      <c r="C155" s="189" t="s">
        <v>338</v>
      </c>
      <c r="D155" s="181" t="s">
        <v>284</v>
      </c>
      <c r="E155" s="182">
        <v>271.35351000000003</v>
      </c>
      <c r="F155" s="183"/>
      <c r="G155" s="184">
        <f>ROUND(E155*F155,2)</f>
        <v>0</v>
      </c>
      <c r="H155" s="183"/>
      <c r="I155" s="184">
        <f>ROUND(E155*H155,2)</f>
        <v>0</v>
      </c>
      <c r="J155" s="183"/>
      <c r="K155" s="184">
        <f>ROUND(E155*J155,2)</f>
        <v>0</v>
      </c>
      <c r="L155" s="184">
        <v>21</v>
      </c>
      <c r="M155" s="184">
        <f>G155*(1+L155/100)</f>
        <v>0</v>
      </c>
      <c r="N155" s="184">
        <v>0</v>
      </c>
      <c r="O155" s="184">
        <f>ROUND(E155*N155,2)</f>
        <v>0</v>
      </c>
      <c r="P155" s="184">
        <v>0</v>
      </c>
      <c r="Q155" s="184">
        <f>ROUND(E155*P155,2)</f>
        <v>0</v>
      </c>
      <c r="R155" s="184" t="s">
        <v>271</v>
      </c>
      <c r="S155" s="184" t="s">
        <v>132</v>
      </c>
      <c r="T155" s="185" t="s">
        <v>133</v>
      </c>
      <c r="U155" s="162">
        <v>0.105</v>
      </c>
      <c r="V155" s="162">
        <f>ROUND(E155*U155,2)</f>
        <v>28.49</v>
      </c>
      <c r="W155" s="162"/>
      <c r="X155" s="162" t="s">
        <v>327</v>
      </c>
      <c r="Y155" s="153"/>
      <c r="Z155" s="153"/>
      <c r="AA155" s="153"/>
      <c r="AB155" s="153"/>
      <c r="AC155" s="153"/>
      <c r="AD155" s="153"/>
      <c r="AE155" s="153"/>
      <c r="AF155" s="153"/>
      <c r="AG155" s="153" t="s">
        <v>328</v>
      </c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</row>
    <row r="156" spans="1:60" outlineLevel="1">
      <c r="A156" s="179">
        <v>57</v>
      </c>
      <c r="B156" s="180" t="s">
        <v>339</v>
      </c>
      <c r="C156" s="189" t="s">
        <v>340</v>
      </c>
      <c r="D156" s="181" t="s">
        <v>284</v>
      </c>
      <c r="E156" s="182">
        <v>67.838380000000001</v>
      </c>
      <c r="F156" s="183"/>
      <c r="G156" s="184">
        <f>ROUND(E156*F156,2)</f>
        <v>0</v>
      </c>
      <c r="H156" s="183"/>
      <c r="I156" s="184">
        <f>ROUND(E156*H156,2)</f>
        <v>0</v>
      </c>
      <c r="J156" s="183"/>
      <c r="K156" s="184">
        <f>ROUND(E156*J156,2)</f>
        <v>0</v>
      </c>
      <c r="L156" s="184">
        <v>21</v>
      </c>
      <c r="M156" s="184">
        <f>G156*(1+L156/100)</f>
        <v>0</v>
      </c>
      <c r="N156" s="184">
        <v>0</v>
      </c>
      <c r="O156" s="184">
        <f>ROUND(E156*N156,2)</f>
        <v>0</v>
      </c>
      <c r="P156" s="184">
        <v>0</v>
      </c>
      <c r="Q156" s="184">
        <f>ROUND(E156*P156,2)</f>
        <v>0</v>
      </c>
      <c r="R156" s="184" t="s">
        <v>271</v>
      </c>
      <c r="S156" s="184" t="s">
        <v>132</v>
      </c>
      <c r="T156" s="185" t="s">
        <v>133</v>
      </c>
      <c r="U156" s="162">
        <v>0</v>
      </c>
      <c r="V156" s="162">
        <f>ROUND(E156*U156,2)</f>
        <v>0</v>
      </c>
      <c r="W156" s="162"/>
      <c r="X156" s="162" t="s">
        <v>327</v>
      </c>
      <c r="Y156" s="153"/>
      <c r="Z156" s="153"/>
      <c r="AA156" s="153"/>
      <c r="AB156" s="153"/>
      <c r="AC156" s="153"/>
      <c r="AD156" s="153"/>
      <c r="AE156" s="153"/>
      <c r="AF156" s="153"/>
      <c r="AG156" s="153" t="s">
        <v>328</v>
      </c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</row>
    <row r="157" spans="1:60" outlineLevel="1">
      <c r="A157" s="172">
        <v>58</v>
      </c>
      <c r="B157" s="173" t="s">
        <v>341</v>
      </c>
      <c r="C157" s="190" t="s">
        <v>342</v>
      </c>
      <c r="D157" s="174" t="s">
        <v>284</v>
      </c>
      <c r="E157" s="175">
        <v>67.838380000000001</v>
      </c>
      <c r="F157" s="176"/>
      <c r="G157" s="177">
        <f>ROUND(E157*F157,2)</f>
        <v>0</v>
      </c>
      <c r="H157" s="176"/>
      <c r="I157" s="177">
        <f>ROUND(E157*H157,2)</f>
        <v>0</v>
      </c>
      <c r="J157" s="176"/>
      <c r="K157" s="177">
        <f>ROUND(E157*J157,2)</f>
        <v>0</v>
      </c>
      <c r="L157" s="177">
        <v>21</v>
      </c>
      <c r="M157" s="177">
        <f>G157*(1+L157/100)</f>
        <v>0</v>
      </c>
      <c r="N157" s="177">
        <v>0</v>
      </c>
      <c r="O157" s="177">
        <f>ROUND(E157*N157,2)</f>
        <v>0</v>
      </c>
      <c r="P157" s="177">
        <v>0</v>
      </c>
      <c r="Q157" s="177">
        <f>ROUND(E157*P157,2)</f>
        <v>0</v>
      </c>
      <c r="R157" s="177" t="s">
        <v>343</v>
      </c>
      <c r="S157" s="177" t="s">
        <v>132</v>
      </c>
      <c r="T157" s="178" t="s">
        <v>133</v>
      </c>
      <c r="U157" s="162">
        <v>6.0000000000000001E-3</v>
      </c>
      <c r="V157" s="162">
        <f>ROUND(E157*U157,2)</f>
        <v>0.41</v>
      </c>
      <c r="W157" s="162"/>
      <c r="X157" s="162" t="s">
        <v>327</v>
      </c>
      <c r="Y157" s="153"/>
      <c r="Z157" s="153"/>
      <c r="AA157" s="153"/>
      <c r="AB157" s="153"/>
      <c r="AC157" s="153"/>
      <c r="AD157" s="153"/>
      <c r="AE157" s="153"/>
      <c r="AF157" s="153"/>
      <c r="AG157" s="153" t="s">
        <v>328</v>
      </c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</row>
    <row r="158" spans="1:60" outlineLevel="1">
      <c r="A158" s="160"/>
      <c r="B158" s="161"/>
      <c r="C158" s="251" t="s">
        <v>344</v>
      </c>
      <c r="D158" s="252"/>
      <c r="E158" s="252"/>
      <c r="F158" s="252"/>
      <c r="G158" s="25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53"/>
      <c r="Z158" s="153"/>
      <c r="AA158" s="153"/>
      <c r="AB158" s="153"/>
      <c r="AC158" s="153"/>
      <c r="AD158" s="153"/>
      <c r="AE158" s="153"/>
      <c r="AF158" s="153"/>
      <c r="AG158" s="153" t="s">
        <v>143</v>
      </c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</row>
    <row r="159" spans="1:60">
      <c r="A159" s="166" t="s">
        <v>126</v>
      </c>
      <c r="B159" s="167" t="s">
        <v>98</v>
      </c>
      <c r="C159" s="188" t="s">
        <v>27</v>
      </c>
      <c r="D159" s="168"/>
      <c r="E159" s="169"/>
      <c r="F159" s="170"/>
      <c r="G159" s="170">
        <f>SUMIF(AG160:AG179,"&lt;&gt;NOR",G160:G179)</f>
        <v>0</v>
      </c>
      <c r="H159" s="170"/>
      <c r="I159" s="170">
        <f>SUM(I160:I179)</f>
        <v>0</v>
      </c>
      <c r="J159" s="170"/>
      <c r="K159" s="170">
        <f>SUM(K160:K179)</f>
        <v>0</v>
      </c>
      <c r="L159" s="170"/>
      <c r="M159" s="170">
        <f>SUM(M160:M179)</f>
        <v>0</v>
      </c>
      <c r="N159" s="170"/>
      <c r="O159" s="170">
        <f>SUM(O160:O179)</f>
        <v>0</v>
      </c>
      <c r="P159" s="170"/>
      <c r="Q159" s="170">
        <f>SUM(Q160:Q179)</f>
        <v>0</v>
      </c>
      <c r="R159" s="170"/>
      <c r="S159" s="170"/>
      <c r="T159" s="171"/>
      <c r="U159" s="165"/>
      <c r="V159" s="165">
        <f>SUM(V160:V179)</f>
        <v>0</v>
      </c>
      <c r="W159" s="165"/>
      <c r="X159" s="165"/>
      <c r="AG159" t="s">
        <v>127</v>
      </c>
    </row>
    <row r="160" spans="1:60" outlineLevel="1">
      <c r="A160" s="172">
        <v>59</v>
      </c>
      <c r="B160" s="173" t="s">
        <v>345</v>
      </c>
      <c r="C160" s="190" t="s">
        <v>346</v>
      </c>
      <c r="D160" s="174" t="s">
        <v>290</v>
      </c>
      <c r="E160" s="175">
        <v>1</v>
      </c>
      <c r="F160" s="176"/>
      <c r="G160" s="177">
        <f>ROUND(E160*F160,2)</f>
        <v>0</v>
      </c>
      <c r="H160" s="176"/>
      <c r="I160" s="177">
        <f>ROUND(E160*H160,2)</f>
        <v>0</v>
      </c>
      <c r="J160" s="176"/>
      <c r="K160" s="177">
        <f>ROUND(E160*J160,2)</f>
        <v>0</v>
      </c>
      <c r="L160" s="177">
        <v>21</v>
      </c>
      <c r="M160" s="177">
        <f>G160*(1+L160/100)</f>
        <v>0</v>
      </c>
      <c r="N160" s="177">
        <v>0</v>
      </c>
      <c r="O160" s="177">
        <f>ROUND(E160*N160,2)</f>
        <v>0</v>
      </c>
      <c r="P160" s="177">
        <v>0</v>
      </c>
      <c r="Q160" s="177">
        <f>ROUND(E160*P160,2)</f>
        <v>0</v>
      </c>
      <c r="R160" s="177"/>
      <c r="S160" s="177" t="s">
        <v>245</v>
      </c>
      <c r="T160" s="178" t="s">
        <v>291</v>
      </c>
      <c r="U160" s="162">
        <v>0</v>
      </c>
      <c r="V160" s="162">
        <f>ROUND(E160*U160,2)</f>
        <v>0</v>
      </c>
      <c r="W160" s="162"/>
      <c r="X160" s="162" t="s">
        <v>134</v>
      </c>
      <c r="Y160" s="153"/>
      <c r="Z160" s="153"/>
      <c r="AA160" s="153"/>
      <c r="AB160" s="153"/>
      <c r="AC160" s="153"/>
      <c r="AD160" s="153"/>
      <c r="AE160" s="153"/>
      <c r="AF160" s="153"/>
      <c r="AG160" s="153" t="s">
        <v>135</v>
      </c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</row>
    <row r="161" spans="1:60" outlineLevel="1">
      <c r="A161" s="160"/>
      <c r="B161" s="161"/>
      <c r="C161" s="191" t="s">
        <v>347</v>
      </c>
      <c r="D161" s="163"/>
      <c r="E161" s="164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53"/>
      <c r="Z161" s="153"/>
      <c r="AA161" s="153"/>
      <c r="AB161" s="153"/>
      <c r="AC161" s="153"/>
      <c r="AD161" s="153"/>
      <c r="AE161" s="153"/>
      <c r="AF161" s="153"/>
      <c r="AG161" s="153" t="s">
        <v>145</v>
      </c>
      <c r="AH161" s="153">
        <v>0</v>
      </c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</row>
    <row r="162" spans="1:60" outlineLevel="1">
      <c r="A162" s="160"/>
      <c r="B162" s="161"/>
      <c r="C162" s="191" t="s">
        <v>348</v>
      </c>
      <c r="D162" s="163"/>
      <c r="E162" s="164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53"/>
      <c r="Z162" s="153"/>
      <c r="AA162" s="153"/>
      <c r="AB162" s="153"/>
      <c r="AC162" s="153"/>
      <c r="AD162" s="153"/>
      <c r="AE162" s="153"/>
      <c r="AF162" s="153"/>
      <c r="AG162" s="153" t="s">
        <v>145</v>
      </c>
      <c r="AH162" s="153">
        <v>0</v>
      </c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</row>
    <row r="163" spans="1:60" outlineLevel="1">
      <c r="A163" s="160"/>
      <c r="B163" s="161"/>
      <c r="C163" s="191" t="s">
        <v>349</v>
      </c>
      <c r="D163" s="163"/>
      <c r="E163" s="164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53"/>
      <c r="Z163" s="153"/>
      <c r="AA163" s="153"/>
      <c r="AB163" s="153"/>
      <c r="AC163" s="153"/>
      <c r="AD163" s="153"/>
      <c r="AE163" s="153"/>
      <c r="AF163" s="153"/>
      <c r="AG163" s="153" t="s">
        <v>145</v>
      </c>
      <c r="AH163" s="153">
        <v>0</v>
      </c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</row>
    <row r="164" spans="1:60" outlineLevel="1">
      <c r="A164" s="160"/>
      <c r="B164" s="161"/>
      <c r="C164" s="191" t="s">
        <v>350</v>
      </c>
      <c r="D164" s="163"/>
      <c r="E164" s="164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53"/>
      <c r="Z164" s="153"/>
      <c r="AA164" s="153"/>
      <c r="AB164" s="153"/>
      <c r="AC164" s="153"/>
      <c r="AD164" s="153"/>
      <c r="AE164" s="153"/>
      <c r="AF164" s="153"/>
      <c r="AG164" s="153" t="s">
        <v>145</v>
      </c>
      <c r="AH164" s="153">
        <v>0</v>
      </c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  <c r="BG164" s="153"/>
      <c r="BH164" s="153"/>
    </row>
    <row r="165" spans="1:60" outlineLevel="1">
      <c r="A165" s="160"/>
      <c r="B165" s="161"/>
      <c r="C165" s="191" t="s">
        <v>351</v>
      </c>
      <c r="D165" s="163"/>
      <c r="E165" s="164">
        <v>1</v>
      </c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53"/>
      <c r="Z165" s="153"/>
      <c r="AA165" s="153"/>
      <c r="AB165" s="153"/>
      <c r="AC165" s="153"/>
      <c r="AD165" s="153"/>
      <c r="AE165" s="153"/>
      <c r="AF165" s="153"/>
      <c r="AG165" s="153" t="s">
        <v>145</v>
      </c>
      <c r="AH165" s="153">
        <v>0</v>
      </c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</row>
    <row r="166" spans="1:60" outlineLevel="1">
      <c r="A166" s="172">
        <v>60</v>
      </c>
      <c r="B166" s="173" t="s">
        <v>352</v>
      </c>
      <c r="C166" s="190" t="s">
        <v>353</v>
      </c>
      <c r="D166" s="174" t="s">
        <v>290</v>
      </c>
      <c r="E166" s="175">
        <v>1</v>
      </c>
      <c r="F166" s="176"/>
      <c r="G166" s="177">
        <f>ROUND(E166*F166,2)</f>
        <v>0</v>
      </c>
      <c r="H166" s="176"/>
      <c r="I166" s="177">
        <f>ROUND(E166*H166,2)</f>
        <v>0</v>
      </c>
      <c r="J166" s="176"/>
      <c r="K166" s="177">
        <f>ROUND(E166*J166,2)</f>
        <v>0</v>
      </c>
      <c r="L166" s="177">
        <v>21</v>
      </c>
      <c r="M166" s="177">
        <f>G166*(1+L166/100)</f>
        <v>0</v>
      </c>
      <c r="N166" s="177">
        <v>0</v>
      </c>
      <c r="O166" s="177">
        <f>ROUND(E166*N166,2)</f>
        <v>0</v>
      </c>
      <c r="P166" s="177">
        <v>0</v>
      </c>
      <c r="Q166" s="177">
        <f>ROUND(E166*P166,2)</f>
        <v>0</v>
      </c>
      <c r="R166" s="177"/>
      <c r="S166" s="177" t="s">
        <v>245</v>
      </c>
      <c r="T166" s="178" t="s">
        <v>291</v>
      </c>
      <c r="U166" s="162">
        <v>0</v>
      </c>
      <c r="V166" s="162">
        <f>ROUND(E166*U166,2)</f>
        <v>0</v>
      </c>
      <c r="W166" s="162"/>
      <c r="X166" s="162" t="s">
        <v>134</v>
      </c>
      <c r="Y166" s="153"/>
      <c r="Z166" s="153"/>
      <c r="AA166" s="153"/>
      <c r="AB166" s="153"/>
      <c r="AC166" s="153"/>
      <c r="AD166" s="153"/>
      <c r="AE166" s="153"/>
      <c r="AF166" s="153"/>
      <c r="AG166" s="153" t="s">
        <v>135</v>
      </c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</row>
    <row r="167" spans="1:60" outlineLevel="1">
      <c r="A167" s="160"/>
      <c r="B167" s="161"/>
      <c r="C167" s="191" t="s">
        <v>354</v>
      </c>
      <c r="D167" s="163"/>
      <c r="E167" s="164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53"/>
      <c r="Z167" s="153"/>
      <c r="AA167" s="153"/>
      <c r="AB167" s="153"/>
      <c r="AC167" s="153"/>
      <c r="AD167" s="153"/>
      <c r="AE167" s="153"/>
      <c r="AF167" s="153"/>
      <c r="AG167" s="153" t="s">
        <v>145</v>
      </c>
      <c r="AH167" s="153">
        <v>0</v>
      </c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</row>
    <row r="168" spans="1:60" outlineLevel="1">
      <c r="A168" s="160"/>
      <c r="B168" s="161"/>
      <c r="C168" s="191" t="s">
        <v>355</v>
      </c>
      <c r="D168" s="163"/>
      <c r="E168" s="164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53"/>
      <c r="Z168" s="153"/>
      <c r="AA168" s="153"/>
      <c r="AB168" s="153"/>
      <c r="AC168" s="153"/>
      <c r="AD168" s="153"/>
      <c r="AE168" s="153"/>
      <c r="AF168" s="153"/>
      <c r="AG168" s="153" t="s">
        <v>145</v>
      </c>
      <c r="AH168" s="153">
        <v>0</v>
      </c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</row>
    <row r="169" spans="1:60" outlineLevel="1">
      <c r="A169" s="160"/>
      <c r="B169" s="161"/>
      <c r="C169" s="191" t="s">
        <v>356</v>
      </c>
      <c r="D169" s="163"/>
      <c r="E169" s="164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53"/>
      <c r="Z169" s="153"/>
      <c r="AA169" s="153"/>
      <c r="AB169" s="153"/>
      <c r="AC169" s="153"/>
      <c r="AD169" s="153"/>
      <c r="AE169" s="153"/>
      <c r="AF169" s="153"/>
      <c r="AG169" s="153" t="s">
        <v>145</v>
      </c>
      <c r="AH169" s="153">
        <v>0</v>
      </c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</row>
    <row r="170" spans="1:60" outlineLevel="1">
      <c r="A170" s="160"/>
      <c r="B170" s="161"/>
      <c r="C170" s="191" t="s">
        <v>351</v>
      </c>
      <c r="D170" s="163"/>
      <c r="E170" s="164">
        <v>1</v>
      </c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53"/>
      <c r="Z170" s="153"/>
      <c r="AA170" s="153"/>
      <c r="AB170" s="153"/>
      <c r="AC170" s="153"/>
      <c r="AD170" s="153"/>
      <c r="AE170" s="153"/>
      <c r="AF170" s="153"/>
      <c r="AG170" s="153" t="s">
        <v>145</v>
      </c>
      <c r="AH170" s="153">
        <v>0</v>
      </c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53"/>
      <c r="BB170" s="153"/>
      <c r="BC170" s="153"/>
      <c r="BD170" s="153"/>
      <c r="BE170" s="153"/>
      <c r="BF170" s="153"/>
      <c r="BG170" s="153"/>
      <c r="BH170" s="153"/>
    </row>
    <row r="171" spans="1:60" outlineLevel="1">
      <c r="A171" s="172">
        <v>61</v>
      </c>
      <c r="B171" s="173" t="s">
        <v>357</v>
      </c>
      <c r="C171" s="190" t="s">
        <v>358</v>
      </c>
      <c r="D171" s="174" t="s">
        <v>290</v>
      </c>
      <c r="E171" s="175">
        <v>1</v>
      </c>
      <c r="F171" s="176"/>
      <c r="G171" s="177">
        <f>ROUND(E171*F171,2)</f>
        <v>0</v>
      </c>
      <c r="H171" s="176"/>
      <c r="I171" s="177">
        <f>ROUND(E171*H171,2)</f>
        <v>0</v>
      </c>
      <c r="J171" s="176"/>
      <c r="K171" s="177">
        <f>ROUND(E171*J171,2)</f>
        <v>0</v>
      </c>
      <c r="L171" s="177">
        <v>21</v>
      </c>
      <c r="M171" s="177">
        <f>G171*(1+L171/100)</f>
        <v>0</v>
      </c>
      <c r="N171" s="177">
        <v>0</v>
      </c>
      <c r="O171" s="177">
        <f>ROUND(E171*N171,2)</f>
        <v>0</v>
      </c>
      <c r="P171" s="177">
        <v>0</v>
      </c>
      <c r="Q171" s="177">
        <f>ROUND(E171*P171,2)</f>
        <v>0</v>
      </c>
      <c r="R171" s="177"/>
      <c r="S171" s="177" t="s">
        <v>245</v>
      </c>
      <c r="T171" s="178" t="s">
        <v>291</v>
      </c>
      <c r="U171" s="162">
        <v>0</v>
      </c>
      <c r="V171" s="162">
        <f>ROUND(E171*U171,2)</f>
        <v>0</v>
      </c>
      <c r="W171" s="162"/>
      <c r="X171" s="162" t="s">
        <v>134</v>
      </c>
      <c r="Y171" s="153"/>
      <c r="Z171" s="153"/>
      <c r="AA171" s="153"/>
      <c r="AB171" s="153"/>
      <c r="AC171" s="153"/>
      <c r="AD171" s="153"/>
      <c r="AE171" s="153"/>
      <c r="AF171" s="153"/>
      <c r="AG171" s="153" t="s">
        <v>135</v>
      </c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3"/>
      <c r="BH171" s="153"/>
    </row>
    <row r="172" spans="1:60" outlineLevel="1">
      <c r="A172" s="160"/>
      <c r="B172" s="161"/>
      <c r="C172" s="191" t="s">
        <v>359</v>
      </c>
      <c r="D172" s="163"/>
      <c r="E172" s="164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53"/>
      <c r="Z172" s="153"/>
      <c r="AA172" s="153"/>
      <c r="AB172" s="153"/>
      <c r="AC172" s="153"/>
      <c r="AD172" s="153"/>
      <c r="AE172" s="153"/>
      <c r="AF172" s="153"/>
      <c r="AG172" s="153" t="s">
        <v>145</v>
      </c>
      <c r="AH172" s="153">
        <v>0</v>
      </c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</row>
    <row r="173" spans="1:60" outlineLevel="1">
      <c r="A173" s="160"/>
      <c r="B173" s="161"/>
      <c r="C173" s="191" t="s">
        <v>360</v>
      </c>
      <c r="D173" s="163"/>
      <c r="E173" s="164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53"/>
      <c r="Z173" s="153"/>
      <c r="AA173" s="153"/>
      <c r="AB173" s="153"/>
      <c r="AC173" s="153"/>
      <c r="AD173" s="153"/>
      <c r="AE173" s="153"/>
      <c r="AF173" s="153"/>
      <c r="AG173" s="153" t="s">
        <v>145</v>
      </c>
      <c r="AH173" s="153">
        <v>0</v>
      </c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</row>
    <row r="174" spans="1:60" outlineLevel="1">
      <c r="A174" s="160"/>
      <c r="B174" s="161"/>
      <c r="C174" s="191" t="s">
        <v>351</v>
      </c>
      <c r="D174" s="163"/>
      <c r="E174" s="164">
        <v>1</v>
      </c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53"/>
      <c r="Z174" s="153"/>
      <c r="AA174" s="153"/>
      <c r="AB174" s="153"/>
      <c r="AC174" s="153"/>
      <c r="AD174" s="153"/>
      <c r="AE174" s="153"/>
      <c r="AF174" s="153"/>
      <c r="AG174" s="153" t="s">
        <v>145</v>
      </c>
      <c r="AH174" s="153">
        <v>0</v>
      </c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53"/>
      <c r="BD174" s="153"/>
      <c r="BE174" s="153"/>
      <c r="BF174" s="153"/>
      <c r="BG174" s="153"/>
      <c r="BH174" s="153"/>
    </row>
    <row r="175" spans="1:60" outlineLevel="1">
      <c r="A175" s="172">
        <v>62</v>
      </c>
      <c r="B175" s="173" t="s">
        <v>361</v>
      </c>
      <c r="C175" s="190" t="s">
        <v>362</v>
      </c>
      <c r="D175" s="174" t="s">
        <v>290</v>
      </c>
      <c r="E175" s="175">
        <v>1</v>
      </c>
      <c r="F175" s="176"/>
      <c r="G175" s="177">
        <f>ROUND(E175*F175,2)</f>
        <v>0</v>
      </c>
      <c r="H175" s="176"/>
      <c r="I175" s="177">
        <f>ROUND(E175*H175,2)</f>
        <v>0</v>
      </c>
      <c r="J175" s="176"/>
      <c r="K175" s="177">
        <f>ROUND(E175*J175,2)</f>
        <v>0</v>
      </c>
      <c r="L175" s="177">
        <v>21</v>
      </c>
      <c r="M175" s="177">
        <f>G175*(1+L175/100)</f>
        <v>0</v>
      </c>
      <c r="N175" s="177">
        <v>0</v>
      </c>
      <c r="O175" s="177">
        <f>ROUND(E175*N175,2)</f>
        <v>0</v>
      </c>
      <c r="P175" s="177">
        <v>0</v>
      </c>
      <c r="Q175" s="177">
        <f>ROUND(E175*P175,2)</f>
        <v>0</v>
      </c>
      <c r="R175" s="177"/>
      <c r="S175" s="177" t="s">
        <v>245</v>
      </c>
      <c r="T175" s="178" t="s">
        <v>291</v>
      </c>
      <c r="U175" s="162">
        <v>0</v>
      </c>
      <c r="V175" s="162">
        <f>ROUND(E175*U175,2)</f>
        <v>0</v>
      </c>
      <c r="W175" s="162"/>
      <c r="X175" s="162" t="s">
        <v>134</v>
      </c>
      <c r="Y175" s="153"/>
      <c r="Z175" s="153"/>
      <c r="AA175" s="153"/>
      <c r="AB175" s="153"/>
      <c r="AC175" s="153"/>
      <c r="AD175" s="153"/>
      <c r="AE175" s="153"/>
      <c r="AF175" s="153"/>
      <c r="AG175" s="153" t="s">
        <v>135</v>
      </c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53"/>
      <c r="BD175" s="153"/>
      <c r="BE175" s="153"/>
      <c r="BF175" s="153"/>
      <c r="BG175" s="153"/>
      <c r="BH175" s="153"/>
    </row>
    <row r="176" spans="1:60" outlineLevel="1">
      <c r="A176" s="160"/>
      <c r="B176" s="161"/>
      <c r="C176" s="191" t="s">
        <v>363</v>
      </c>
      <c r="D176" s="163"/>
      <c r="E176" s="164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53"/>
      <c r="Z176" s="153"/>
      <c r="AA176" s="153"/>
      <c r="AB176" s="153"/>
      <c r="AC176" s="153"/>
      <c r="AD176" s="153"/>
      <c r="AE176" s="153"/>
      <c r="AF176" s="153"/>
      <c r="AG176" s="153" t="s">
        <v>145</v>
      </c>
      <c r="AH176" s="153">
        <v>0</v>
      </c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53"/>
      <c r="BD176" s="153"/>
      <c r="BE176" s="153"/>
      <c r="BF176" s="153"/>
      <c r="BG176" s="153"/>
      <c r="BH176" s="153"/>
    </row>
    <row r="177" spans="1:60" outlineLevel="1">
      <c r="A177" s="160"/>
      <c r="B177" s="161"/>
      <c r="C177" s="191" t="s">
        <v>364</v>
      </c>
      <c r="D177" s="163"/>
      <c r="E177" s="164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53"/>
      <c r="Z177" s="153"/>
      <c r="AA177" s="153"/>
      <c r="AB177" s="153"/>
      <c r="AC177" s="153"/>
      <c r="AD177" s="153"/>
      <c r="AE177" s="153"/>
      <c r="AF177" s="153"/>
      <c r="AG177" s="153" t="s">
        <v>145</v>
      </c>
      <c r="AH177" s="153">
        <v>0</v>
      </c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</row>
    <row r="178" spans="1:60" outlineLevel="1">
      <c r="A178" s="160"/>
      <c r="B178" s="161"/>
      <c r="C178" s="191" t="s">
        <v>365</v>
      </c>
      <c r="D178" s="163"/>
      <c r="E178" s="164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53"/>
      <c r="Z178" s="153"/>
      <c r="AA178" s="153"/>
      <c r="AB178" s="153"/>
      <c r="AC178" s="153"/>
      <c r="AD178" s="153"/>
      <c r="AE178" s="153"/>
      <c r="AF178" s="153"/>
      <c r="AG178" s="153" t="s">
        <v>145</v>
      </c>
      <c r="AH178" s="153">
        <v>0</v>
      </c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3"/>
      <c r="BE178" s="153"/>
      <c r="BF178" s="153"/>
      <c r="BG178" s="153"/>
      <c r="BH178" s="153"/>
    </row>
    <row r="179" spans="1:60" outlineLevel="1">
      <c r="A179" s="160"/>
      <c r="B179" s="161"/>
      <c r="C179" s="191" t="s">
        <v>351</v>
      </c>
      <c r="D179" s="163"/>
      <c r="E179" s="164">
        <v>1</v>
      </c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53"/>
      <c r="Z179" s="153"/>
      <c r="AA179" s="153"/>
      <c r="AB179" s="153"/>
      <c r="AC179" s="153"/>
      <c r="AD179" s="153"/>
      <c r="AE179" s="153"/>
      <c r="AF179" s="153"/>
      <c r="AG179" s="153" t="s">
        <v>145</v>
      </c>
      <c r="AH179" s="153">
        <v>0</v>
      </c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53"/>
      <c r="BD179" s="153"/>
      <c r="BE179" s="153"/>
      <c r="BF179" s="153"/>
      <c r="BG179" s="153"/>
      <c r="BH179" s="153"/>
    </row>
    <row r="180" spans="1:60">
      <c r="A180" s="166" t="s">
        <v>126</v>
      </c>
      <c r="B180" s="167" t="s">
        <v>99</v>
      </c>
      <c r="C180" s="188" t="s">
        <v>28</v>
      </c>
      <c r="D180" s="168"/>
      <c r="E180" s="169"/>
      <c r="F180" s="170"/>
      <c r="G180" s="170">
        <f>SUMIF(AG181:AG188,"&lt;&gt;NOR",G181:G188)</f>
        <v>0</v>
      </c>
      <c r="H180" s="170"/>
      <c r="I180" s="170">
        <f>SUM(I181:I188)</f>
        <v>0</v>
      </c>
      <c r="J180" s="170"/>
      <c r="K180" s="170">
        <f>SUM(K181:K188)</f>
        <v>0</v>
      </c>
      <c r="L180" s="170"/>
      <c r="M180" s="170">
        <f>SUM(M181:M188)</f>
        <v>0</v>
      </c>
      <c r="N180" s="170"/>
      <c r="O180" s="170">
        <f>SUM(O181:O188)</f>
        <v>0</v>
      </c>
      <c r="P180" s="170"/>
      <c r="Q180" s="170">
        <f>SUM(Q181:Q188)</f>
        <v>0</v>
      </c>
      <c r="R180" s="170"/>
      <c r="S180" s="170"/>
      <c r="T180" s="171"/>
      <c r="U180" s="165"/>
      <c r="V180" s="165">
        <f>SUM(V181:V188)</f>
        <v>0</v>
      </c>
      <c r="W180" s="165"/>
      <c r="X180" s="165"/>
      <c r="AG180" t="s">
        <v>127</v>
      </c>
    </row>
    <row r="181" spans="1:60" outlineLevel="1">
      <c r="A181" s="179">
        <v>63</v>
      </c>
      <c r="B181" s="180" t="s">
        <v>366</v>
      </c>
      <c r="C181" s="189" t="s">
        <v>367</v>
      </c>
      <c r="D181" s="181" t="s">
        <v>312</v>
      </c>
      <c r="E181" s="182">
        <v>1</v>
      </c>
      <c r="F181" s="183"/>
      <c r="G181" s="184">
        <f>ROUND(E181*F181,2)</f>
        <v>0</v>
      </c>
      <c r="H181" s="183"/>
      <c r="I181" s="184">
        <f>ROUND(E181*H181,2)</f>
        <v>0</v>
      </c>
      <c r="J181" s="183"/>
      <c r="K181" s="184">
        <f>ROUND(E181*J181,2)</f>
        <v>0</v>
      </c>
      <c r="L181" s="184">
        <v>21</v>
      </c>
      <c r="M181" s="184">
        <f>G181*(1+L181/100)</f>
        <v>0</v>
      </c>
      <c r="N181" s="184">
        <v>0</v>
      </c>
      <c r="O181" s="184">
        <f>ROUND(E181*N181,2)</f>
        <v>0</v>
      </c>
      <c r="P181" s="184">
        <v>0</v>
      </c>
      <c r="Q181" s="184">
        <f>ROUND(E181*P181,2)</f>
        <v>0</v>
      </c>
      <c r="R181" s="184"/>
      <c r="S181" s="184" t="s">
        <v>245</v>
      </c>
      <c r="T181" s="185" t="s">
        <v>291</v>
      </c>
      <c r="U181" s="162">
        <v>0</v>
      </c>
      <c r="V181" s="162">
        <f>ROUND(E181*U181,2)</f>
        <v>0</v>
      </c>
      <c r="W181" s="162"/>
      <c r="X181" s="162" t="s">
        <v>134</v>
      </c>
      <c r="Y181" s="153"/>
      <c r="Z181" s="153"/>
      <c r="AA181" s="153"/>
      <c r="AB181" s="153"/>
      <c r="AC181" s="153"/>
      <c r="AD181" s="153"/>
      <c r="AE181" s="153"/>
      <c r="AF181" s="153"/>
      <c r="AG181" s="153" t="s">
        <v>135</v>
      </c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</row>
    <row r="182" spans="1:60" outlineLevel="1">
      <c r="A182" s="172">
        <v>64</v>
      </c>
      <c r="B182" s="173" t="s">
        <v>368</v>
      </c>
      <c r="C182" s="190" t="s">
        <v>369</v>
      </c>
      <c r="D182" s="174" t="s">
        <v>290</v>
      </c>
      <c r="E182" s="175">
        <v>1</v>
      </c>
      <c r="F182" s="176"/>
      <c r="G182" s="177">
        <f>ROUND(E182*F182,2)</f>
        <v>0</v>
      </c>
      <c r="H182" s="176"/>
      <c r="I182" s="177">
        <f>ROUND(E182*H182,2)</f>
        <v>0</v>
      </c>
      <c r="J182" s="176"/>
      <c r="K182" s="177">
        <f>ROUND(E182*J182,2)</f>
        <v>0</v>
      </c>
      <c r="L182" s="177">
        <v>21</v>
      </c>
      <c r="M182" s="177">
        <f>G182*(1+L182/100)</f>
        <v>0</v>
      </c>
      <c r="N182" s="177">
        <v>0</v>
      </c>
      <c r="O182" s="177">
        <f>ROUND(E182*N182,2)</f>
        <v>0</v>
      </c>
      <c r="P182" s="177">
        <v>0</v>
      </c>
      <c r="Q182" s="177">
        <f>ROUND(E182*P182,2)</f>
        <v>0</v>
      </c>
      <c r="R182" s="177"/>
      <c r="S182" s="177" t="s">
        <v>245</v>
      </c>
      <c r="T182" s="178" t="s">
        <v>291</v>
      </c>
      <c r="U182" s="162">
        <v>0</v>
      </c>
      <c r="V182" s="162">
        <f>ROUND(E182*U182,2)</f>
        <v>0</v>
      </c>
      <c r="W182" s="162"/>
      <c r="X182" s="162" t="s">
        <v>134</v>
      </c>
      <c r="Y182" s="153"/>
      <c r="Z182" s="153"/>
      <c r="AA182" s="153"/>
      <c r="AB182" s="153"/>
      <c r="AC182" s="153"/>
      <c r="AD182" s="153"/>
      <c r="AE182" s="153"/>
      <c r="AF182" s="153"/>
      <c r="AG182" s="153" t="s">
        <v>135</v>
      </c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3"/>
      <c r="BE182" s="153"/>
      <c r="BF182" s="153"/>
      <c r="BG182" s="153"/>
      <c r="BH182" s="153"/>
    </row>
    <row r="183" spans="1:60" outlineLevel="1">
      <c r="A183" s="160"/>
      <c r="B183" s="161"/>
      <c r="C183" s="191" t="s">
        <v>370</v>
      </c>
      <c r="D183" s="163"/>
      <c r="E183" s="164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53"/>
      <c r="Z183" s="153"/>
      <c r="AA183" s="153"/>
      <c r="AB183" s="153"/>
      <c r="AC183" s="153"/>
      <c r="AD183" s="153"/>
      <c r="AE183" s="153"/>
      <c r="AF183" s="153"/>
      <c r="AG183" s="153" t="s">
        <v>145</v>
      </c>
      <c r="AH183" s="153">
        <v>0</v>
      </c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53"/>
      <c r="BD183" s="153"/>
      <c r="BE183" s="153"/>
      <c r="BF183" s="153"/>
      <c r="BG183" s="153"/>
      <c r="BH183" s="153"/>
    </row>
    <row r="184" spans="1:60" outlineLevel="1">
      <c r="A184" s="160"/>
      <c r="B184" s="161"/>
      <c r="C184" s="191" t="s">
        <v>371</v>
      </c>
      <c r="D184" s="163"/>
      <c r="E184" s="164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53"/>
      <c r="Z184" s="153"/>
      <c r="AA184" s="153"/>
      <c r="AB184" s="153"/>
      <c r="AC184" s="153"/>
      <c r="AD184" s="153"/>
      <c r="AE184" s="153"/>
      <c r="AF184" s="153"/>
      <c r="AG184" s="153" t="s">
        <v>145</v>
      </c>
      <c r="AH184" s="153">
        <v>0</v>
      </c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53"/>
      <c r="BD184" s="153"/>
      <c r="BE184" s="153"/>
      <c r="BF184" s="153"/>
      <c r="BG184" s="153"/>
      <c r="BH184" s="153"/>
    </row>
    <row r="185" spans="1:60" outlineLevel="1">
      <c r="A185" s="160"/>
      <c r="B185" s="161"/>
      <c r="C185" s="191" t="s">
        <v>372</v>
      </c>
      <c r="D185" s="163"/>
      <c r="E185" s="164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53"/>
      <c r="Z185" s="153"/>
      <c r="AA185" s="153"/>
      <c r="AB185" s="153"/>
      <c r="AC185" s="153"/>
      <c r="AD185" s="153"/>
      <c r="AE185" s="153"/>
      <c r="AF185" s="153"/>
      <c r="AG185" s="153" t="s">
        <v>145</v>
      </c>
      <c r="AH185" s="153">
        <v>0</v>
      </c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3"/>
      <c r="BD185" s="153"/>
      <c r="BE185" s="153"/>
      <c r="BF185" s="153"/>
      <c r="BG185" s="153"/>
      <c r="BH185" s="153"/>
    </row>
    <row r="186" spans="1:60" outlineLevel="1">
      <c r="A186" s="160"/>
      <c r="B186" s="161"/>
      <c r="C186" s="191" t="s">
        <v>373</v>
      </c>
      <c r="D186" s="163"/>
      <c r="E186" s="164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53"/>
      <c r="Z186" s="153"/>
      <c r="AA186" s="153"/>
      <c r="AB186" s="153"/>
      <c r="AC186" s="153"/>
      <c r="AD186" s="153"/>
      <c r="AE186" s="153"/>
      <c r="AF186" s="153"/>
      <c r="AG186" s="153" t="s">
        <v>145</v>
      </c>
      <c r="AH186" s="153">
        <v>0</v>
      </c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</row>
    <row r="187" spans="1:60" outlineLevel="1">
      <c r="A187" s="160"/>
      <c r="B187" s="161"/>
      <c r="C187" s="191" t="s">
        <v>374</v>
      </c>
      <c r="D187" s="163"/>
      <c r="E187" s="164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53"/>
      <c r="Z187" s="153"/>
      <c r="AA187" s="153"/>
      <c r="AB187" s="153"/>
      <c r="AC187" s="153"/>
      <c r="AD187" s="153"/>
      <c r="AE187" s="153"/>
      <c r="AF187" s="153"/>
      <c r="AG187" s="153" t="s">
        <v>145</v>
      </c>
      <c r="AH187" s="153">
        <v>0</v>
      </c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</row>
    <row r="188" spans="1:60" outlineLevel="1">
      <c r="A188" s="160"/>
      <c r="B188" s="161"/>
      <c r="C188" s="191" t="s">
        <v>351</v>
      </c>
      <c r="D188" s="163"/>
      <c r="E188" s="164">
        <v>1</v>
      </c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53"/>
      <c r="Z188" s="153"/>
      <c r="AA188" s="153"/>
      <c r="AB188" s="153"/>
      <c r="AC188" s="153"/>
      <c r="AD188" s="153"/>
      <c r="AE188" s="153"/>
      <c r="AF188" s="153"/>
      <c r="AG188" s="153" t="s">
        <v>145</v>
      </c>
      <c r="AH188" s="153">
        <v>0</v>
      </c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3"/>
      <c r="BE188" s="153"/>
      <c r="BF188" s="153"/>
      <c r="BG188" s="153"/>
      <c r="BH188" s="153"/>
    </row>
    <row r="189" spans="1:60">
      <c r="A189" s="3"/>
      <c r="B189" s="4"/>
      <c r="C189" s="192"/>
      <c r="D189" s="6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AE189">
        <v>15</v>
      </c>
      <c r="AF189">
        <v>21</v>
      </c>
      <c r="AG189" t="s">
        <v>113</v>
      </c>
    </row>
    <row r="190" spans="1:60">
      <c r="A190" s="156"/>
      <c r="B190" s="157" t="s">
        <v>29</v>
      </c>
      <c r="C190" s="193"/>
      <c r="D190" s="158"/>
      <c r="E190" s="159"/>
      <c r="F190" s="159"/>
      <c r="G190" s="187">
        <f>G8+G39+G43+G50+G68+G70+G90+G95+G107+G117+G120+G122+G129+G135+G148+G159+G180</f>
        <v>0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AE190">
        <f>SUMIF(L7:L188,AE189,G7:G188)</f>
        <v>0</v>
      </c>
      <c r="AF190">
        <f>SUMIF(L7:L188,AF189,G7:G188)</f>
        <v>0</v>
      </c>
      <c r="AG190" t="s">
        <v>375</v>
      </c>
    </row>
    <row r="191" spans="1:60">
      <c r="C191" s="194"/>
      <c r="D191" s="10"/>
      <c r="AG191" t="s">
        <v>376</v>
      </c>
    </row>
    <row r="192" spans="1:60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mergeCells count="36">
    <mergeCell ref="C158:G158"/>
    <mergeCell ref="C86:G86"/>
    <mergeCell ref="C92:G92"/>
    <mergeCell ref="C93:G93"/>
    <mergeCell ref="C99:G99"/>
    <mergeCell ref="C101:G101"/>
    <mergeCell ref="C109:G109"/>
    <mergeCell ref="C119:G119"/>
    <mergeCell ref="C128:G128"/>
    <mergeCell ref="C133:G133"/>
    <mergeCell ref="C150:G150"/>
    <mergeCell ref="C152:G152"/>
    <mergeCell ref="C83:G83"/>
    <mergeCell ref="C28:G28"/>
    <mergeCell ref="C30:G30"/>
    <mergeCell ref="C33:G33"/>
    <mergeCell ref="C41:G41"/>
    <mergeCell ref="C45:G45"/>
    <mergeCell ref="C48:G48"/>
    <mergeCell ref="C54:G54"/>
    <mergeCell ref="C59:G59"/>
    <mergeCell ref="C62:G62"/>
    <mergeCell ref="C64:G64"/>
    <mergeCell ref="C72:G72"/>
    <mergeCell ref="C26:G26"/>
    <mergeCell ref="A1:G1"/>
    <mergeCell ref="C2:G2"/>
    <mergeCell ref="C3:G3"/>
    <mergeCell ref="C4:G4"/>
    <mergeCell ref="C12:G12"/>
    <mergeCell ref="C16:G16"/>
    <mergeCell ref="C18:G18"/>
    <mergeCell ref="C19:G19"/>
    <mergeCell ref="C20:G20"/>
    <mergeCell ref="C21:G21"/>
    <mergeCell ref="C22:G2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1 Pol'!Názvy_tisku</vt:lpstr>
      <vt:lpstr>oadresa</vt:lpstr>
      <vt:lpstr>Stavba!Objednatel</vt:lpstr>
      <vt:lpstr>Stavba!Objekt</vt:lpstr>
      <vt:lpstr>'01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siler</dc:creator>
  <cp:lastModifiedBy>alesdrly@centrum.cz</cp:lastModifiedBy>
  <cp:lastPrinted>2019-03-19T12:27:02Z</cp:lastPrinted>
  <dcterms:created xsi:type="dcterms:W3CDTF">2009-04-08T07:15:50Z</dcterms:created>
  <dcterms:modified xsi:type="dcterms:W3CDTF">2019-12-03T21:00:12Z</dcterms:modified>
</cp:coreProperties>
</file>